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workbookProtection lockStructure="1"/>
  <bookViews>
    <workbookView xWindow="-15" yWindow="885" windowWidth="17400" windowHeight="11130" tabRatio="938"/>
  </bookViews>
  <sheets>
    <sheet name="סכום נכסי הקרן" sheetId="88" r:id="rId1"/>
    <sheet name="Sheet1" sheetId="89" state="hidden" r:id="rId2"/>
    <sheet name="מזומנים" sheetId="58" r:id="rId3"/>
    <sheet name="תעודות התחייבות ממשלתיות" sheetId="59" r:id="rId4"/>
    <sheet name="תעודות חוב מסחריות " sheetId="60" r:id="rId5"/>
    <sheet name="אג&quot;ח קונצרני" sheetId="61" r:id="rId6"/>
    <sheet name="מניות" sheetId="62" r:id="rId7"/>
    <sheet name="תעודות סל" sheetId="63" r:id="rId8"/>
    <sheet name="קרנות נאמנות" sheetId="64" r:id="rId9"/>
    <sheet name="כתבי אופציה" sheetId="65" r:id="rId10"/>
    <sheet name="אופציות" sheetId="66" r:id="rId11"/>
    <sheet name="חוזים עתידיים" sheetId="67" r:id="rId12"/>
    <sheet name="מוצרים מובנים" sheetId="68" r:id="rId13"/>
    <sheet name="לא סחיר- תעודות התחייבות ממשלתי" sheetId="69" r:id="rId14"/>
    <sheet name="לא סחיר - תעודות חוב מסחריות" sheetId="70" r:id="rId15"/>
    <sheet name="לא סחיר - אג&quot;ח קונצרני" sheetId="71" r:id="rId16"/>
    <sheet name="לא סחיר - מניות" sheetId="72" r:id="rId17"/>
    <sheet name="לא סחיר - קרנות השקעה" sheetId="73" r:id="rId18"/>
    <sheet name="לא סחיר - כתבי אופציה" sheetId="74" r:id="rId19"/>
    <sheet name="לא סחיר - אופציות" sheetId="75" r:id="rId20"/>
    <sheet name="לא סחיר - חוזים עתידיים" sheetId="76" r:id="rId21"/>
    <sheet name="לא סחיר - מוצרים מובנים" sheetId="77" r:id="rId22"/>
    <sheet name="הלוואות" sheetId="78" r:id="rId23"/>
    <sheet name="פקדונות מעל 3 חודשים" sheetId="79" r:id="rId24"/>
    <sheet name="זכויות מקרקעין" sheetId="80" r:id="rId25"/>
    <sheet name="השקעה בחברות מוחזקות" sheetId="90" r:id="rId26"/>
    <sheet name="השקעות אחרות " sheetId="81" r:id="rId27"/>
    <sheet name="יתרת התחייבות להשקעה" sheetId="84" r:id="rId28"/>
    <sheet name="עלות מתואמת אג&quot;ח קונצרני סחיר" sheetId="91" r:id="rId29"/>
    <sheet name="עלות מתואמת אג&quot;ח קונצרני ל.סחיר" sheetId="92" r:id="rId30"/>
    <sheet name="עלות מתואמת מסגרות אשראי ללווים" sheetId="93" r:id="rId31"/>
  </sheets>
  <externalReferences>
    <externalReference r:id="rId32"/>
    <externalReference r:id="rId33"/>
    <externalReference r:id="rId34"/>
    <externalReference r:id="rId35"/>
  </externalReferences>
  <definedNames>
    <definedName name="_new1">[1]הערות!$E$55</definedName>
    <definedName name="_new2">[2]הערות!$E$55</definedName>
    <definedName name="a">#REF!</definedName>
    <definedName name="adi_1212" localSheetId="3">'תעודות התחייבות ממשלתיות'!$B$6:$R$27</definedName>
    <definedName name="currency">#REF!</definedName>
    <definedName name="data_colm">#REF!</definedName>
    <definedName name="data_columns">#REF!</definedName>
    <definedName name="data_tocompany" localSheetId="25">#REF!</definedName>
    <definedName name="data_tocompany">#REF!</definedName>
    <definedName name="dates">#REF!</definedName>
    <definedName name="list_dates">#REF!</definedName>
    <definedName name="Market">#REF!</definedName>
    <definedName name="mess28">[3]הערות!$E$53</definedName>
    <definedName name="nomoremess">[4]הערות!$E$55</definedName>
    <definedName name="print_adi" localSheetId="19">'לא סחיר - אופציות'!$B$6:$L$44</definedName>
    <definedName name="Print_Area" localSheetId="1">Sheet1!$B$5:$Y$36</definedName>
    <definedName name="Print_Area" localSheetId="5">'אג"ח קונצרני'!$B$6:$U$32</definedName>
    <definedName name="Print_Area" localSheetId="10">אופציות!$B$6:$L$41</definedName>
    <definedName name="Print_Area" localSheetId="22">הלוואות!$B$6:$Q$58</definedName>
    <definedName name="Print_Area" localSheetId="25">'השקעה בחברות מוחזקות'!$B$6:$K$17</definedName>
    <definedName name="Print_Area" localSheetId="26">'השקעות אחרות '!$B$6:$K$17</definedName>
    <definedName name="Print_Area" localSheetId="24">'זכויות מקרקעין'!$B$6:$J$24</definedName>
    <definedName name="Print_Area" localSheetId="11">'חוזים עתידיים'!$B$6:$I$18</definedName>
    <definedName name="Print_Area" localSheetId="27">'יתרת התחייבות להשקעה'!$B$6:$D$16</definedName>
    <definedName name="Print_Area" localSheetId="9">'כתבי אופציה'!$B$6:$L$20</definedName>
    <definedName name="Print_Area" localSheetId="15">'לא סחיר - אג"ח קונצרני'!$B$6:$S$32</definedName>
    <definedName name="Print_Area" localSheetId="19">'לא סחיר - אופציות'!$B$12:$B$43</definedName>
    <definedName name="Print_Area" localSheetId="20">'לא סחיר - חוזים עתידיים'!$B$6:$K$41</definedName>
    <definedName name="Print_Area" localSheetId="18">'לא סחיר - כתבי אופציה'!$B$6:$L$19</definedName>
    <definedName name="Print_Area" localSheetId="21">'לא סחיר - מוצרים מובנים'!$B$6:$Q$36</definedName>
    <definedName name="Print_Area" localSheetId="16">'לא סחיר - מניות'!$B$6:$M$21</definedName>
    <definedName name="Print_Area" localSheetId="17">'לא סחיר - קרנות השקעה'!$B$6:$K$38</definedName>
    <definedName name="Print_Area" localSheetId="14">'לא סחיר - תעודות חוב מסחריות'!$B$6:$S$32</definedName>
    <definedName name="Print_Area" localSheetId="13">'לא סחיר- תעודות התחייבות ממשלתי'!$B$6:$P$24</definedName>
    <definedName name="Print_Area" localSheetId="12">'מוצרים מובנים'!$B$6:$Q$37</definedName>
    <definedName name="Print_Area" localSheetId="2">מזומנים!$B$6:$K$36</definedName>
    <definedName name="Print_Area" localSheetId="6">מניות!$B$6:$O$32</definedName>
    <definedName name="Print_Area" localSheetId="0">'סכום נכסי הקרן'!$B$6:$D$49</definedName>
    <definedName name="Print_Area" localSheetId="23">'פקדונות מעל 3 חודשים'!$B$6:$O$30</definedName>
    <definedName name="Print_Area" localSheetId="8">'קרנות נאמנות'!$B$6:$O$38</definedName>
    <definedName name="Print_Area" localSheetId="3">'תעודות התחייבות ממשלתיות'!$B$8:$R$12</definedName>
    <definedName name="Print_Area" localSheetId="4">'תעודות חוב מסחריות '!$B$6:$T$29</definedName>
    <definedName name="Print_Area" localSheetId="7">'תעודות סל'!$B$6:$N$44</definedName>
    <definedName name="range_data">#REF!</definedName>
    <definedName name="Raters">#REF!</definedName>
    <definedName name="Rating">#REF!</definedName>
    <definedName name="table_company">#REF!</definedName>
    <definedName name="Type_Business">#REF!</definedName>
    <definedName name="value">#REF!</definedName>
  </definedNames>
  <calcPr calcId="145621"/>
</workbook>
</file>

<file path=xl/calcChain.xml><?xml version="1.0" encoding="utf-8"?>
<calcChain xmlns="http://schemas.openxmlformats.org/spreadsheetml/2006/main">
  <c r="C42" i="88" l="1"/>
  <c r="C10" i="88"/>
  <c r="J13" i="81"/>
  <c r="J14" i="81"/>
  <c r="K13" i="81"/>
  <c r="K14" i="81"/>
  <c r="K12" i="81"/>
  <c r="J12" i="81"/>
  <c r="I10" i="81"/>
  <c r="I11" i="81"/>
  <c r="J12" i="58" l="1"/>
  <c r="J17" i="58"/>
  <c r="J39" i="58"/>
  <c r="I31" i="63" l="1"/>
  <c r="L12" i="78" l="1"/>
  <c r="L11" i="78" s="1"/>
  <c r="L10" i="78" s="1"/>
  <c r="I12" i="78"/>
  <c r="I11" i="78" s="1"/>
  <c r="I10" i="78" s="1"/>
  <c r="C37" i="88" l="1"/>
  <c r="C34" i="88"/>
  <c r="C31" i="88"/>
  <c r="C29" i="88"/>
  <c r="C28" i="88"/>
  <c r="C27" i="88"/>
  <c r="C26" i="88"/>
  <c r="C21" i="88"/>
  <c r="C20" i="88"/>
  <c r="C19" i="88"/>
  <c r="C18" i="88"/>
  <c r="C17" i="88"/>
  <c r="C16" i="88"/>
  <c r="C15" i="88"/>
  <c r="C13" i="88"/>
  <c r="J26" i="63"/>
  <c r="J11" i="63" s="1"/>
  <c r="J27" i="63"/>
  <c r="C23" i="88" l="1"/>
  <c r="C12" i="88"/>
  <c r="C23" i="84" l="1"/>
  <c r="C11" i="84"/>
  <c r="C10" i="84" l="1"/>
  <c r="C43" i="88" s="1"/>
  <c r="O13" i="78"/>
  <c r="O27" i="78"/>
  <c r="O20" i="78"/>
  <c r="O12" i="78" l="1"/>
  <c r="O11" i="78" l="1"/>
  <c r="S183" i="61"/>
  <c r="O183" i="61"/>
  <c r="S169" i="61"/>
  <c r="O169" i="61"/>
  <c r="S105" i="61"/>
  <c r="O105" i="61"/>
  <c r="S81" i="61"/>
  <c r="O81" i="61"/>
  <c r="J38" i="58"/>
  <c r="O10" i="78" l="1"/>
  <c r="P11" i="78" s="1"/>
  <c r="B32" i="89"/>
  <c r="B31" i="89"/>
  <c r="B30" i="89"/>
  <c r="B29" i="89"/>
  <c r="B28" i="89"/>
  <c r="B27" i="89"/>
  <c r="B26" i="89"/>
  <c r="B25" i="89"/>
  <c r="B24" i="89"/>
  <c r="B23" i="89"/>
  <c r="B22" i="89"/>
  <c r="B21" i="89"/>
  <c r="B20" i="89"/>
  <c r="B19" i="89"/>
  <c r="B18" i="89"/>
  <c r="B17" i="89"/>
  <c r="B16" i="89"/>
  <c r="B15" i="89"/>
  <c r="B14" i="89"/>
  <c r="B13" i="89"/>
  <c r="B12" i="89"/>
  <c r="B11" i="89"/>
  <c r="B10" i="89"/>
  <c r="B9" i="89"/>
  <c r="B7" i="89"/>
  <c r="D5" i="89"/>
  <c r="E5" i="89" s="1"/>
  <c r="F5" i="89" s="1"/>
  <c r="G5" i="89" s="1"/>
  <c r="H5" i="89" s="1"/>
  <c r="I5" i="89" s="1"/>
  <c r="J5" i="89" s="1"/>
  <c r="K5" i="89" s="1"/>
  <c r="L5" i="89" s="1"/>
  <c r="M5" i="89" s="1"/>
  <c r="N5" i="89" s="1"/>
  <c r="O5" i="89" s="1"/>
  <c r="P5" i="89" s="1"/>
  <c r="Q5" i="89" s="1"/>
  <c r="R5" i="89" s="1"/>
  <c r="S5" i="89" s="1"/>
  <c r="T5" i="89" s="1"/>
  <c r="U5" i="89" s="1"/>
  <c r="V5" i="89" s="1"/>
  <c r="W5" i="89" s="1"/>
  <c r="X5" i="89" s="1"/>
  <c r="Y5" i="89" s="1"/>
  <c r="J11" i="58" l="1"/>
  <c r="P151" i="78"/>
  <c r="P147" i="78"/>
  <c r="P142" i="78"/>
  <c r="P137" i="78"/>
  <c r="P133" i="78"/>
  <c r="P129" i="78"/>
  <c r="P125" i="78"/>
  <c r="P121" i="78"/>
  <c r="P117" i="78"/>
  <c r="P113" i="78"/>
  <c r="P109" i="78"/>
  <c r="P105" i="78"/>
  <c r="P101" i="78"/>
  <c r="P97" i="78"/>
  <c r="P93" i="78"/>
  <c r="P89" i="78"/>
  <c r="P85" i="78"/>
  <c r="P81" i="78"/>
  <c r="P77" i="78"/>
  <c r="P73" i="78"/>
  <c r="P69" i="78"/>
  <c r="P65" i="78"/>
  <c r="P61" i="78"/>
  <c r="P57" i="78"/>
  <c r="P53" i="78"/>
  <c r="P49" i="78"/>
  <c r="P45" i="78"/>
  <c r="P41" i="78"/>
  <c r="P37" i="78"/>
  <c r="P33" i="78"/>
  <c r="P29" i="78"/>
  <c r="P24" i="78"/>
  <c r="P16" i="78"/>
  <c r="P40" i="78"/>
  <c r="P32" i="78"/>
  <c r="P23" i="78"/>
  <c r="P15" i="78"/>
  <c r="P31" i="78"/>
  <c r="P14" i="78"/>
  <c r="P86" i="78"/>
  <c r="P74" i="78"/>
  <c r="P62" i="78"/>
  <c r="P58" i="78"/>
  <c r="P46" i="78"/>
  <c r="P30" i="78"/>
  <c r="P17" i="78"/>
  <c r="P150" i="78"/>
  <c r="P146" i="78"/>
  <c r="P141" i="78"/>
  <c r="P136" i="78"/>
  <c r="P132" i="78"/>
  <c r="P128" i="78"/>
  <c r="P124" i="78"/>
  <c r="P120" i="78"/>
  <c r="P116" i="78"/>
  <c r="P112" i="78"/>
  <c r="P108" i="78"/>
  <c r="P104" i="78"/>
  <c r="P100" i="78"/>
  <c r="P96" i="78"/>
  <c r="P92" i="78"/>
  <c r="P88" i="78"/>
  <c r="P84" i="78"/>
  <c r="P80" i="78"/>
  <c r="P76" i="78"/>
  <c r="P72" i="78"/>
  <c r="P68" i="78"/>
  <c r="P64" i="78"/>
  <c r="P60" i="78"/>
  <c r="P56" i="78"/>
  <c r="P52" i="78"/>
  <c r="P48" i="78"/>
  <c r="P44" i="78"/>
  <c r="P36" i="78"/>
  <c r="P28" i="78"/>
  <c r="P19" i="78"/>
  <c r="P22" i="78"/>
  <c r="P10" i="78"/>
  <c r="P78" i="78"/>
  <c r="P70" i="78"/>
  <c r="P50" i="78"/>
  <c r="P34" i="78"/>
  <c r="P149" i="78"/>
  <c r="P145" i="78"/>
  <c r="P140" i="78"/>
  <c r="P135" i="78"/>
  <c r="P131" i="78"/>
  <c r="P127" i="78"/>
  <c r="P123" i="78"/>
  <c r="P119" i="78"/>
  <c r="P115" i="78"/>
  <c r="P111" i="78"/>
  <c r="P107" i="78"/>
  <c r="P103" i="78"/>
  <c r="P99" i="78"/>
  <c r="P95" i="78"/>
  <c r="P91" i="78"/>
  <c r="P87" i="78"/>
  <c r="P83" i="78"/>
  <c r="P79" i="78"/>
  <c r="P75" i="78"/>
  <c r="P71" i="78"/>
  <c r="P67" i="78"/>
  <c r="P63" i="78"/>
  <c r="P59" i="78"/>
  <c r="P55" i="78"/>
  <c r="P51" i="78"/>
  <c r="P47" i="78"/>
  <c r="P43" i="78"/>
  <c r="P39" i="78"/>
  <c r="P35" i="78"/>
  <c r="P18" i="78"/>
  <c r="P82" i="78"/>
  <c r="P54" i="78"/>
  <c r="P42" i="78"/>
  <c r="P25" i="78"/>
  <c r="P21" i="78"/>
  <c r="P148" i="78"/>
  <c r="P143" i="78"/>
  <c r="P138" i="78"/>
  <c r="P134" i="78"/>
  <c r="P130" i="78"/>
  <c r="P126" i="78"/>
  <c r="P122" i="78"/>
  <c r="P118" i="78"/>
  <c r="P114" i="78"/>
  <c r="P110" i="78"/>
  <c r="P106" i="78"/>
  <c r="P102" i="78"/>
  <c r="P98" i="78"/>
  <c r="P94" i="78"/>
  <c r="P90" i="78"/>
  <c r="P66" i="78"/>
  <c r="P38" i="78"/>
  <c r="C33" i="88"/>
  <c r="P20" i="78"/>
  <c r="P13" i="78"/>
  <c r="P27" i="78"/>
  <c r="P12" i="78"/>
  <c r="J10" i="58" l="1"/>
  <c r="K11" i="58" s="1"/>
  <c r="C11" i="88" l="1"/>
  <c r="D10" i="88" s="1"/>
  <c r="K46" i="58"/>
  <c r="K42" i="58"/>
  <c r="K32" i="58"/>
  <c r="K28" i="58"/>
  <c r="K20" i="58"/>
  <c r="K15" i="58"/>
  <c r="K41" i="58"/>
  <c r="K31" i="58"/>
  <c r="K27" i="58"/>
  <c r="K23" i="58"/>
  <c r="K19" i="58"/>
  <c r="K12" i="58"/>
  <c r="K48" i="58"/>
  <c r="K40" i="58"/>
  <c r="K30" i="58"/>
  <c r="K22" i="58"/>
  <c r="K14" i="58"/>
  <c r="K25" i="58"/>
  <c r="K13" i="58"/>
  <c r="K49" i="58"/>
  <c r="K36" i="58"/>
  <c r="K35" i="58"/>
  <c r="K18" i="58"/>
  <c r="K10" i="58"/>
  <c r="K33" i="58"/>
  <c r="K21" i="58"/>
  <c r="K44" i="58"/>
  <c r="K47" i="58"/>
  <c r="K43" i="58"/>
  <c r="K39" i="58"/>
  <c r="K29" i="58"/>
  <c r="K45" i="58"/>
  <c r="K26" i="58"/>
  <c r="K38" i="58"/>
  <c r="K24" i="58"/>
  <c r="K17" i="58"/>
  <c r="D13" i="88" l="1"/>
  <c r="Q24" i="78"/>
  <c r="D34" i="88"/>
  <c r="O22" i="79"/>
  <c r="Q148" i="78"/>
  <c r="Q130" i="78"/>
  <c r="Q114" i="78"/>
  <c r="Q98" i="78"/>
  <c r="Q82" i="78"/>
  <c r="Q66" i="78"/>
  <c r="Q50" i="78"/>
  <c r="Q34" i="78"/>
  <c r="K32" i="76"/>
  <c r="K15" i="76"/>
  <c r="K41" i="73"/>
  <c r="K23" i="73"/>
  <c r="S34" i="71"/>
  <c r="S16" i="71"/>
  <c r="L15" i="66"/>
  <c r="O27" i="64"/>
  <c r="N85" i="63"/>
  <c r="N69" i="63"/>
  <c r="N53" i="63"/>
  <c r="K11" i="81"/>
  <c r="Q151" i="78"/>
  <c r="Q133" i="78"/>
  <c r="Q117" i="78"/>
  <c r="Q101" i="78"/>
  <c r="Q85" i="78"/>
  <c r="Q69" i="78"/>
  <c r="Q53" i="78"/>
  <c r="Q37" i="78"/>
  <c r="Q15" i="78"/>
  <c r="K35" i="76"/>
  <c r="K18" i="76"/>
  <c r="K44" i="73"/>
  <c r="K27" i="73"/>
  <c r="S38" i="71"/>
  <c r="S19" i="71"/>
  <c r="K13" i="67"/>
  <c r="O30" i="64"/>
  <c r="O13" i="64"/>
  <c r="N72" i="63"/>
  <c r="N56" i="63"/>
  <c r="N40" i="63"/>
  <c r="O12" i="79"/>
  <c r="O23" i="79"/>
  <c r="Q119" i="78"/>
  <c r="Q87" i="78"/>
  <c r="Q55" i="78"/>
  <c r="Q17" i="78"/>
  <c r="K21" i="76"/>
  <c r="K29" i="73"/>
  <c r="S21" i="71"/>
  <c r="O32" i="64"/>
  <c r="N74" i="63"/>
  <c r="N42" i="63"/>
  <c r="N24" i="63"/>
  <c r="O221" i="62"/>
  <c r="O205" i="62"/>
  <c r="O189" i="62"/>
  <c r="O173" i="62"/>
  <c r="O157" i="62"/>
  <c r="O140" i="62"/>
  <c r="O123" i="62"/>
  <c r="O107" i="62"/>
  <c r="O91" i="62"/>
  <c r="Q145" i="78"/>
  <c r="Q108" i="78"/>
  <c r="Q76" i="78"/>
  <c r="Q44" i="78"/>
  <c r="K42" i="76"/>
  <c r="L14" i="74"/>
  <c r="K16" i="73"/>
  <c r="K20" i="67"/>
  <c r="O22" i="64"/>
  <c r="N63" i="63"/>
  <c r="N35" i="63"/>
  <c r="N18" i="63"/>
  <c r="O216" i="62"/>
  <c r="O200" i="62"/>
  <c r="O184" i="62"/>
  <c r="O168" i="62"/>
  <c r="O151" i="62"/>
  <c r="Q23" i="78"/>
  <c r="Q25" i="78"/>
  <c r="D29" i="88"/>
  <c r="O18" i="79"/>
  <c r="Q143" i="78"/>
  <c r="Q126" i="78"/>
  <c r="Q110" i="78"/>
  <c r="Q94" i="78"/>
  <c r="Q78" i="78"/>
  <c r="Q62" i="78"/>
  <c r="Q46" i="78"/>
  <c r="Q30" i="78"/>
  <c r="K45" i="76"/>
  <c r="K28" i="76"/>
  <c r="K11" i="76"/>
  <c r="K36" i="73"/>
  <c r="K18" i="73"/>
  <c r="S29" i="71"/>
  <c r="S12" i="71"/>
  <c r="L11" i="66"/>
  <c r="O23" i="64"/>
  <c r="N82" i="63"/>
  <c r="N65" i="63"/>
  <c r="N49" i="63"/>
  <c r="O21" i="79"/>
  <c r="Q147" i="78"/>
  <c r="Q129" i="78"/>
  <c r="Q113" i="78"/>
  <c r="Q97" i="78"/>
  <c r="Q81" i="78"/>
  <c r="Q65" i="78"/>
  <c r="Q49" i="78"/>
  <c r="Q33" i="78"/>
  <c r="K31" i="76"/>
  <c r="K14" i="76"/>
  <c r="K40" i="73"/>
  <c r="K22" i="73"/>
  <c r="S33" i="71"/>
  <c r="S15" i="71"/>
  <c r="L14" i="66"/>
  <c r="O26" i="64"/>
  <c r="N83" i="63"/>
  <c r="N68" i="63"/>
  <c r="N52" i="63"/>
  <c r="K10" i="81"/>
  <c r="Q150" i="78"/>
  <c r="Q149" i="78"/>
  <c r="Q111" i="78"/>
  <c r="Q79" i="78"/>
  <c r="Q47" i="78"/>
  <c r="K46" i="76"/>
  <c r="K12" i="76"/>
  <c r="K19" i="73"/>
  <c r="S13" i="71"/>
  <c r="O24" i="64"/>
  <c r="N66" i="63"/>
  <c r="N36" i="63"/>
  <c r="N19" i="63"/>
  <c r="O217" i="62"/>
  <c r="O201" i="62"/>
  <c r="O185" i="62"/>
  <c r="O169" i="62"/>
  <c r="O152" i="62"/>
  <c r="O136" i="62"/>
  <c r="O119" i="62"/>
  <c r="O103" i="62"/>
  <c r="O86" i="62"/>
  <c r="Q132" i="78"/>
  <c r="Q100" i="78"/>
  <c r="Q68" i="78"/>
  <c r="Q36" i="78"/>
  <c r="K34" i="76"/>
  <c r="K43" i="73"/>
  <c r="S36" i="71"/>
  <c r="K12" i="67"/>
  <c r="O12" i="64"/>
  <c r="N55" i="63"/>
  <c r="N31" i="63"/>
  <c r="N13" i="63"/>
  <c r="O212" i="62"/>
  <c r="O196" i="62"/>
  <c r="O180" i="62"/>
  <c r="Q22" i="78"/>
  <c r="D19" i="88"/>
  <c r="D37" i="88"/>
  <c r="O14" i="79"/>
  <c r="Q138" i="78"/>
  <c r="Q122" i="78"/>
  <c r="Q106" i="78"/>
  <c r="Q90" i="78"/>
  <c r="Q74" i="78"/>
  <c r="Q58" i="78"/>
  <c r="Q42" i="78"/>
  <c r="K40" i="76"/>
  <c r="K24" i="76"/>
  <c r="L12" i="74"/>
  <c r="K32" i="73"/>
  <c r="K13" i="73"/>
  <c r="S24" i="71"/>
  <c r="K18" i="67"/>
  <c r="L12" i="65"/>
  <c r="O19" i="64"/>
  <c r="N77" i="63"/>
  <c r="N61" i="63"/>
  <c r="N45" i="63"/>
  <c r="O17" i="79"/>
  <c r="Q142" i="78"/>
  <c r="Q125" i="78"/>
  <c r="Q109" i="78"/>
  <c r="Q93" i="78"/>
  <c r="Q77" i="78"/>
  <c r="Q61" i="78"/>
  <c r="Q45" i="78"/>
  <c r="Q29" i="78"/>
  <c r="K44" i="76"/>
  <c r="K27" i="76"/>
  <c r="L15" i="74"/>
  <c r="K35" i="73"/>
  <c r="K17" i="73"/>
  <c r="S28" i="71"/>
  <c r="S11" i="71"/>
  <c r="L15" i="65"/>
  <c r="O20" i="64"/>
  <c r="N86" i="63"/>
  <c r="N64" i="63"/>
  <c r="N48" i="63"/>
  <c r="O20" i="79"/>
  <c r="Q146" i="78"/>
  <c r="Q135" i="78"/>
  <c r="Q103" i="78"/>
  <c r="Q71" i="78"/>
  <c r="Q39" i="78"/>
  <c r="K37" i="76"/>
  <c r="K46" i="73"/>
  <c r="S40" i="71"/>
  <c r="K15" i="67"/>
  <c r="O15" i="64"/>
  <c r="N58" i="63"/>
  <c r="N32" i="63"/>
  <c r="N15" i="63"/>
  <c r="O213" i="62"/>
  <c r="O197" i="62"/>
  <c r="O181" i="62"/>
  <c r="O165" i="62"/>
  <c r="O148" i="62"/>
  <c r="O131" i="62"/>
  <c r="O115" i="62"/>
  <c r="O99" i="62"/>
  <c r="O82" i="62"/>
  <c r="Q124" i="78"/>
  <c r="Q92" i="78"/>
  <c r="Q60" i="78"/>
  <c r="Q28" i="78"/>
  <c r="K26" i="76"/>
  <c r="K34" i="73"/>
  <c r="S27" i="71"/>
  <c r="L14" i="65"/>
  <c r="N81" i="63"/>
  <c r="N47" i="63"/>
  <c r="N27" i="63"/>
  <c r="O224" i="62"/>
  <c r="O208" i="62"/>
  <c r="Q21" i="78"/>
  <c r="D16" i="88"/>
  <c r="O10" i="79"/>
  <c r="Q134" i="78"/>
  <c r="Q118" i="78"/>
  <c r="Q102" i="78"/>
  <c r="Q86" i="78"/>
  <c r="Q70" i="78"/>
  <c r="Q54" i="78"/>
  <c r="Q38" i="78"/>
  <c r="Q16" i="78"/>
  <c r="K36" i="76"/>
  <c r="K19" i="76"/>
  <c r="K45" i="73"/>
  <c r="K28" i="73"/>
  <c r="S39" i="71"/>
  <c r="S20" i="71"/>
  <c r="K14" i="67"/>
  <c r="O31" i="64"/>
  <c r="O14" i="64"/>
  <c r="N73" i="63"/>
  <c r="N57" i="63"/>
  <c r="N41" i="63"/>
  <c r="O13" i="79"/>
  <c r="Q137" i="78"/>
  <c r="Q121" i="78"/>
  <c r="Q105" i="78"/>
  <c r="Q89" i="78"/>
  <c r="Q73" i="78"/>
  <c r="Q57" i="78"/>
  <c r="Q41" i="78"/>
  <c r="Q19" i="78"/>
  <c r="K39" i="76"/>
  <c r="K23" i="76"/>
  <c r="L11" i="74"/>
  <c r="K31" i="73"/>
  <c r="K12" i="73"/>
  <c r="S23" i="71"/>
  <c r="K17" i="67"/>
  <c r="L11" i="65"/>
  <c r="O17" i="64"/>
  <c r="N76" i="63"/>
  <c r="N60" i="63"/>
  <c r="N44" i="63"/>
  <c r="O16" i="79"/>
  <c r="Q141" i="78"/>
  <c r="Q127" i="78"/>
  <c r="Q95" i="78"/>
  <c r="Q63" i="78"/>
  <c r="Q31" i="78"/>
  <c r="K29" i="76"/>
  <c r="K38" i="73"/>
  <c r="S30" i="71"/>
  <c r="L12" i="66"/>
  <c r="N84" i="63"/>
  <c r="N50" i="63"/>
  <c r="N28" i="63"/>
  <c r="O225" i="62"/>
  <c r="O209" i="62"/>
  <c r="O193" i="62"/>
  <c r="O177" i="62"/>
  <c r="O161" i="62"/>
  <c r="O144" i="62"/>
  <c r="O127" i="62"/>
  <c r="O111" i="62"/>
  <c r="O95" i="62"/>
  <c r="O19" i="79"/>
  <c r="Q116" i="78"/>
  <c r="Q84" i="78"/>
  <c r="Q52" i="78"/>
  <c r="Q14" i="78"/>
  <c r="K17" i="76"/>
  <c r="K26" i="73"/>
  <c r="S18" i="71"/>
  <c r="O29" i="64"/>
  <c r="O220" i="62"/>
  <c r="O176" i="62"/>
  <c r="O156" i="62"/>
  <c r="O135" i="62"/>
  <c r="O118" i="62"/>
  <c r="O102" i="62"/>
  <c r="O85" i="62"/>
  <c r="O15" i="79"/>
  <c r="Q115" i="78"/>
  <c r="Q83" i="78"/>
  <c r="Q51" i="78"/>
  <c r="K16" i="76"/>
  <c r="K25" i="73"/>
  <c r="S17" i="71"/>
  <c r="O28" i="64"/>
  <c r="N70" i="63"/>
  <c r="N38" i="63"/>
  <c r="N21" i="63"/>
  <c r="O219" i="62"/>
  <c r="O203" i="62"/>
  <c r="O187" i="62"/>
  <c r="O171" i="62"/>
  <c r="O154" i="62"/>
  <c r="O138" i="62"/>
  <c r="O121" i="62"/>
  <c r="O105" i="62"/>
  <c r="O88" i="62"/>
  <c r="O72" i="62"/>
  <c r="Q48" i="78"/>
  <c r="S14" i="71"/>
  <c r="N20" i="63"/>
  <c r="O170" i="62"/>
  <c r="O104" i="62"/>
  <c r="O65" i="62"/>
  <c r="O49" i="62"/>
  <c r="O32" i="62"/>
  <c r="O16" i="62"/>
  <c r="U204" i="61"/>
  <c r="U188" i="61"/>
  <c r="U172" i="61"/>
  <c r="U156" i="61"/>
  <c r="U139" i="61"/>
  <c r="U123" i="61"/>
  <c r="U107" i="61"/>
  <c r="U91" i="61"/>
  <c r="U75" i="61"/>
  <c r="U59" i="61"/>
  <c r="U43" i="61"/>
  <c r="U27" i="61"/>
  <c r="Q40" i="78"/>
  <c r="K16" i="67"/>
  <c r="N16" i="63"/>
  <c r="O166" i="62"/>
  <c r="O100" i="62"/>
  <c r="O64" i="62"/>
  <c r="O48" i="62"/>
  <c r="O31" i="62"/>
  <c r="O15" i="62"/>
  <c r="U203" i="61"/>
  <c r="U187" i="61"/>
  <c r="U171" i="61"/>
  <c r="U155" i="61"/>
  <c r="U138" i="61"/>
  <c r="U122" i="61"/>
  <c r="U106" i="61"/>
  <c r="U90" i="61"/>
  <c r="N71" i="63"/>
  <c r="O204" i="62"/>
  <c r="O172" i="62"/>
  <c r="O147" i="62"/>
  <c r="O130" i="62"/>
  <c r="O114" i="62"/>
  <c r="O98" i="62"/>
  <c r="O81" i="62"/>
  <c r="Q140" i="78"/>
  <c r="Q107" i="78"/>
  <c r="Q75" i="78"/>
  <c r="Q43" i="78"/>
  <c r="K41" i="76"/>
  <c r="L13" i="74"/>
  <c r="K14" i="73"/>
  <c r="K19" i="67"/>
  <c r="O21" i="64"/>
  <c r="N62" i="63"/>
  <c r="N34" i="63"/>
  <c r="N14" i="63"/>
  <c r="O215" i="62"/>
  <c r="O199" i="62"/>
  <c r="O183" i="62"/>
  <c r="O167" i="62"/>
  <c r="O150" i="62"/>
  <c r="O134" i="62"/>
  <c r="O117" i="62"/>
  <c r="O101" i="62"/>
  <c r="O84" i="62"/>
  <c r="O11" i="79"/>
  <c r="O25" i="64"/>
  <c r="O218" i="62"/>
  <c r="O153" i="62"/>
  <c r="O87" i="62"/>
  <c r="O61" i="62"/>
  <c r="O45" i="62"/>
  <c r="O28" i="62"/>
  <c r="O12" i="62"/>
  <c r="U200" i="61"/>
  <c r="U184" i="61"/>
  <c r="U168" i="61"/>
  <c r="U152" i="61"/>
  <c r="U135" i="61"/>
  <c r="U119" i="61"/>
  <c r="U103" i="61"/>
  <c r="U87" i="61"/>
  <c r="U71" i="61"/>
  <c r="U55" i="61"/>
  <c r="U39" i="61"/>
  <c r="Q136" i="78"/>
  <c r="K38" i="76"/>
  <c r="O16" i="64"/>
  <c r="O214" i="62"/>
  <c r="O149" i="62"/>
  <c r="O83" i="62"/>
  <c r="O60" i="62"/>
  <c r="O44" i="62"/>
  <c r="O27" i="62"/>
  <c r="O11" i="62"/>
  <c r="U199" i="61"/>
  <c r="U183" i="61"/>
  <c r="U167" i="61"/>
  <c r="U151" i="61"/>
  <c r="U134" i="61"/>
  <c r="U118" i="61"/>
  <c r="U102" i="61"/>
  <c r="U86" i="61"/>
  <c r="U70" i="61"/>
  <c r="U54" i="61"/>
  <c r="U38" i="61"/>
  <c r="Q96" i="78"/>
  <c r="K39" i="73"/>
  <c r="N51" i="63"/>
  <c r="O194" i="62"/>
  <c r="O128" i="62"/>
  <c r="O71" i="62"/>
  <c r="O55" i="62"/>
  <c r="O38" i="62"/>
  <c r="O22" i="62"/>
  <c r="U210" i="61"/>
  <c r="U194" i="61"/>
  <c r="U178" i="61"/>
  <c r="N39" i="63"/>
  <c r="O192" i="62"/>
  <c r="O164" i="62"/>
  <c r="O143" i="62"/>
  <c r="O126" i="62"/>
  <c r="O110" i="62"/>
  <c r="O94" i="62"/>
  <c r="O77" i="62"/>
  <c r="Q131" i="78"/>
  <c r="Q99" i="78"/>
  <c r="Q67" i="78"/>
  <c r="Q35" i="78"/>
  <c r="K33" i="76"/>
  <c r="K42" i="73"/>
  <c r="S35" i="71"/>
  <c r="K11" i="67"/>
  <c r="O11" i="64"/>
  <c r="N54" i="63"/>
  <c r="N30" i="63"/>
  <c r="N12" i="63"/>
  <c r="O211" i="62"/>
  <c r="O195" i="62"/>
  <c r="O179" i="62"/>
  <c r="O163" i="62"/>
  <c r="O146" i="62"/>
  <c r="O129" i="62"/>
  <c r="O113" i="62"/>
  <c r="O97" i="62"/>
  <c r="O80" i="62"/>
  <c r="Q112" i="78"/>
  <c r="K13" i="76"/>
  <c r="N67" i="63"/>
  <c r="O202" i="62"/>
  <c r="O137" i="62"/>
  <c r="O75" i="62"/>
  <c r="O57" i="62"/>
  <c r="O40" i="62"/>
  <c r="O24" i="62"/>
  <c r="U213" i="61"/>
  <c r="U196" i="61"/>
  <c r="U180" i="61"/>
  <c r="U164" i="61"/>
  <c r="U147" i="61"/>
  <c r="U131" i="61"/>
  <c r="U115" i="61"/>
  <c r="U99" i="61"/>
  <c r="U83" i="61"/>
  <c r="U67" i="61"/>
  <c r="U51" i="61"/>
  <c r="U35" i="61"/>
  <c r="Q104" i="78"/>
  <c r="K37" i="73"/>
  <c r="N59" i="63"/>
  <c r="O198" i="62"/>
  <c r="O132" i="62"/>
  <c r="O74" i="62"/>
  <c r="O56" i="62"/>
  <c r="O39" i="62"/>
  <c r="O23" i="62"/>
  <c r="U211" i="61"/>
  <c r="U195" i="61"/>
  <c r="U179" i="61"/>
  <c r="U163" i="61"/>
  <c r="U146" i="61"/>
  <c r="U130" i="61"/>
  <c r="U114" i="61"/>
  <c r="U98" i="61"/>
  <c r="U82" i="61"/>
  <c r="U66" i="61"/>
  <c r="U50" i="61"/>
  <c r="U34" i="61"/>
  <c r="Q64" i="78"/>
  <c r="S32" i="71"/>
  <c r="N29" i="63"/>
  <c r="O178" i="62"/>
  <c r="N23" i="63"/>
  <c r="O188" i="62"/>
  <c r="O160" i="62"/>
  <c r="O139" i="62"/>
  <c r="O122" i="62"/>
  <c r="O106" i="62"/>
  <c r="O89" i="62"/>
  <c r="O73" i="62"/>
  <c r="Q123" i="78"/>
  <c r="Q91" i="78"/>
  <c r="Q59" i="78"/>
  <c r="K25" i="76"/>
  <c r="K33" i="73"/>
  <c r="S26" i="71"/>
  <c r="L13" i="65"/>
  <c r="N79" i="63"/>
  <c r="N46" i="63"/>
  <c r="N26" i="63"/>
  <c r="O223" i="62"/>
  <c r="O207" i="62"/>
  <c r="O191" i="62"/>
  <c r="O175" i="62"/>
  <c r="O159" i="62"/>
  <c r="O142" i="62"/>
  <c r="O125" i="62"/>
  <c r="O109" i="62"/>
  <c r="O93" i="62"/>
  <c r="O76" i="62"/>
  <c r="Q80" i="78"/>
  <c r="K20" i="73"/>
  <c r="N37" i="63"/>
  <c r="O186" i="62"/>
  <c r="O120" i="62"/>
  <c r="O69" i="62"/>
  <c r="O53" i="62"/>
  <c r="O36" i="62"/>
  <c r="O20" i="62"/>
  <c r="U208" i="61"/>
  <c r="U192" i="61"/>
  <c r="U176" i="61"/>
  <c r="U160" i="61"/>
  <c r="U143" i="61"/>
  <c r="U127" i="61"/>
  <c r="U111" i="61"/>
  <c r="U95" i="61"/>
  <c r="U79" i="61"/>
  <c r="U63" i="61"/>
  <c r="U47" i="61"/>
  <c r="U31" i="61"/>
  <c r="Q72" i="78"/>
  <c r="K11" i="73"/>
  <c r="N33" i="63"/>
  <c r="O182" i="62"/>
  <c r="O116" i="62"/>
  <c r="O68" i="62"/>
  <c r="O52" i="62"/>
  <c r="O35" i="62"/>
  <c r="O19" i="62"/>
  <c r="U207" i="61"/>
  <c r="U191" i="61"/>
  <c r="U175" i="61"/>
  <c r="U159" i="61"/>
  <c r="U142" i="61"/>
  <c r="U126" i="61"/>
  <c r="U110" i="61"/>
  <c r="U94" i="61"/>
  <c r="U78" i="61"/>
  <c r="U62" i="61"/>
  <c r="U46" i="61"/>
  <c r="U30" i="61"/>
  <c r="Q32" i="78"/>
  <c r="L13" i="66"/>
  <c r="N11" i="63"/>
  <c r="O162" i="62"/>
  <c r="O96" i="62"/>
  <c r="O63" i="62"/>
  <c r="O47" i="62"/>
  <c r="O30" i="62"/>
  <c r="O14" i="62"/>
  <c r="U202" i="61"/>
  <c r="U186" i="61"/>
  <c r="U170" i="61"/>
  <c r="U154" i="61"/>
  <c r="U137" i="61"/>
  <c r="U74" i="61"/>
  <c r="K30" i="76"/>
  <c r="O112" i="62"/>
  <c r="O51" i="62"/>
  <c r="O18" i="62"/>
  <c r="U190" i="61"/>
  <c r="U162" i="61"/>
  <c r="U141" i="61"/>
  <c r="U121" i="61"/>
  <c r="U105" i="61"/>
  <c r="U89" i="61"/>
  <c r="U73" i="61"/>
  <c r="U57" i="61"/>
  <c r="U41" i="61"/>
  <c r="U25" i="61"/>
  <c r="N75" i="63"/>
  <c r="O58" i="62"/>
  <c r="U197" i="61"/>
  <c r="U132" i="61"/>
  <c r="U68" i="61"/>
  <c r="U19" i="61"/>
  <c r="R43" i="59"/>
  <c r="R26" i="59"/>
  <c r="Q18" i="78"/>
  <c r="O46" i="62"/>
  <c r="U136" i="61"/>
  <c r="U26" i="61"/>
  <c r="R27" i="59"/>
  <c r="K30" i="73"/>
  <c r="O70" i="62"/>
  <c r="U209" i="61"/>
  <c r="U144" i="61"/>
  <c r="U80" i="61"/>
  <c r="U23" i="61"/>
  <c r="R46" i="59"/>
  <c r="R29" i="59"/>
  <c r="R12" i="59"/>
  <c r="O174" i="62"/>
  <c r="O33" i="62"/>
  <c r="U173" i="61"/>
  <c r="U108" i="61"/>
  <c r="U44" i="61"/>
  <c r="U13" i="61"/>
  <c r="R37" i="59"/>
  <c r="R19" i="59"/>
  <c r="O62" i="62"/>
  <c r="U120" i="61"/>
  <c r="U16" i="61"/>
  <c r="R22" i="59"/>
  <c r="D11" i="88"/>
  <c r="D27" i="88"/>
  <c r="D26" i="88"/>
  <c r="D12" i="88"/>
  <c r="R45" i="59"/>
  <c r="U185" i="61"/>
  <c r="R36" i="59"/>
  <c r="U58" i="61"/>
  <c r="N80" i="63"/>
  <c r="O79" i="62"/>
  <c r="O42" i="62"/>
  <c r="U215" i="61"/>
  <c r="U182" i="61"/>
  <c r="U158" i="61"/>
  <c r="U133" i="61"/>
  <c r="U117" i="61"/>
  <c r="U101" i="61"/>
  <c r="U85" i="61"/>
  <c r="U69" i="61"/>
  <c r="U53" i="61"/>
  <c r="U37" i="61"/>
  <c r="U21" i="61"/>
  <c r="O206" i="62"/>
  <c r="O41" i="62"/>
  <c r="U181" i="61"/>
  <c r="U116" i="61"/>
  <c r="U52" i="61"/>
  <c r="U15" i="61"/>
  <c r="R39" i="59"/>
  <c r="R21" i="59"/>
  <c r="O222" i="62"/>
  <c r="O13" i="62"/>
  <c r="U104" i="61"/>
  <c r="U12" i="61"/>
  <c r="R18" i="59"/>
  <c r="N43" i="63"/>
  <c r="O54" i="62"/>
  <c r="U193" i="61"/>
  <c r="U128" i="61"/>
  <c r="U64" i="61"/>
  <c r="U18" i="61"/>
  <c r="R42" i="59"/>
  <c r="R24" i="59"/>
  <c r="Q56" i="78"/>
  <c r="O108" i="62"/>
  <c r="O17" i="62"/>
  <c r="U157" i="61"/>
  <c r="U92" i="61"/>
  <c r="U28" i="61"/>
  <c r="R50" i="59"/>
  <c r="R32" i="59"/>
  <c r="R15" i="59"/>
  <c r="O29" i="62"/>
  <c r="U88" i="61"/>
  <c r="R44" i="59"/>
  <c r="D42" i="88"/>
  <c r="D18" i="88"/>
  <c r="D17" i="88"/>
  <c r="D28" i="88"/>
  <c r="D38" i="88"/>
  <c r="R11" i="59"/>
  <c r="D23" i="88"/>
  <c r="U42" i="61"/>
  <c r="O210" i="62"/>
  <c r="O67" i="62"/>
  <c r="O34" i="62"/>
  <c r="U206" i="61"/>
  <c r="U174" i="61"/>
  <c r="U149" i="61"/>
  <c r="U129" i="61"/>
  <c r="U113" i="61"/>
  <c r="U97" i="61"/>
  <c r="U81" i="61"/>
  <c r="U65" i="61"/>
  <c r="U49" i="61"/>
  <c r="U33" i="61"/>
  <c r="Q120" i="78"/>
  <c r="O141" i="62"/>
  <c r="O25" i="62"/>
  <c r="U165" i="61"/>
  <c r="U100" i="61"/>
  <c r="U36" i="61"/>
  <c r="U11" i="61"/>
  <c r="R35" i="59"/>
  <c r="R17" i="59"/>
  <c r="O158" i="62"/>
  <c r="U201" i="61"/>
  <c r="U72" i="61"/>
  <c r="R49" i="59"/>
  <c r="R14" i="59"/>
  <c r="O190" i="62"/>
  <c r="O37" i="62"/>
  <c r="U177" i="61"/>
  <c r="U112" i="61"/>
  <c r="U48" i="61"/>
  <c r="U14" i="61"/>
  <c r="R38" i="59"/>
  <c r="R20" i="59"/>
  <c r="S22" i="71"/>
  <c r="O66" i="62"/>
  <c r="U205" i="61"/>
  <c r="U140" i="61"/>
  <c r="U76" i="61"/>
  <c r="U22" i="61"/>
  <c r="R28" i="59"/>
  <c r="U56" i="61"/>
  <c r="D21" i="88"/>
  <c r="Q128" i="78"/>
  <c r="O145" i="62"/>
  <c r="O59" i="62"/>
  <c r="O26" i="62"/>
  <c r="U198" i="61"/>
  <c r="U166" i="61"/>
  <c r="U145" i="61"/>
  <c r="U125" i="61"/>
  <c r="U109" i="61"/>
  <c r="U93" i="61"/>
  <c r="U77" i="61"/>
  <c r="U61" i="61"/>
  <c r="U45" i="61"/>
  <c r="U29" i="61"/>
  <c r="K22" i="76"/>
  <c r="O78" i="62"/>
  <c r="U214" i="61"/>
  <c r="U148" i="61"/>
  <c r="U84" i="61"/>
  <c r="U24" i="61"/>
  <c r="R47" i="59"/>
  <c r="R30" i="59"/>
  <c r="R13" i="59"/>
  <c r="O92" i="62"/>
  <c r="U169" i="61"/>
  <c r="U40" i="61"/>
  <c r="R40" i="59"/>
  <c r="Q88" i="78"/>
  <c r="O124" i="62"/>
  <c r="O21" i="62"/>
  <c r="U161" i="61"/>
  <c r="U96" i="61"/>
  <c r="U32" i="61"/>
  <c r="R51" i="59"/>
  <c r="R33" i="59"/>
  <c r="R16" i="59"/>
  <c r="N22" i="63"/>
  <c r="O50" i="62"/>
  <c r="U189" i="61"/>
  <c r="U124" i="61"/>
  <c r="U60" i="61"/>
  <c r="U17" i="61"/>
  <c r="R41" i="59"/>
  <c r="R23" i="59"/>
  <c r="O33" i="64"/>
  <c r="U153" i="61"/>
  <c r="U20" i="61"/>
  <c r="R31" i="59"/>
  <c r="D15" i="88"/>
  <c r="D31" i="88"/>
  <c r="D20" i="88"/>
  <c r="M15" i="72"/>
  <c r="M11" i="72"/>
  <c r="M14" i="72"/>
  <c r="M13" i="72"/>
  <c r="M12" i="72"/>
  <c r="Q20" i="78"/>
  <c r="Q13" i="78"/>
  <c r="M16" i="72"/>
  <c r="Q27" i="78"/>
  <c r="L46" i="58"/>
  <c r="L42" i="58"/>
  <c r="L38" i="58"/>
  <c r="L32" i="58"/>
  <c r="L28" i="58"/>
  <c r="L24" i="58"/>
  <c r="L20" i="58"/>
  <c r="L15" i="58"/>
  <c r="L41" i="58"/>
  <c r="L36" i="58"/>
  <c r="L27" i="58"/>
  <c r="L19" i="58"/>
  <c r="L12" i="58"/>
  <c r="L44" i="58"/>
  <c r="L30" i="58"/>
  <c r="L18" i="58"/>
  <c r="L21" i="58"/>
  <c r="L49" i="58"/>
  <c r="L45" i="58"/>
  <c r="L31" i="58"/>
  <c r="L23" i="58"/>
  <c r="L40" i="58"/>
  <c r="L35" i="58"/>
  <c r="L22" i="58"/>
  <c r="L10" i="58"/>
  <c r="Q12" i="78"/>
  <c r="L48" i="58"/>
  <c r="L26" i="58"/>
  <c r="L14" i="58"/>
  <c r="L13" i="58"/>
  <c r="L47" i="58"/>
  <c r="L43" i="58"/>
  <c r="L39" i="58"/>
  <c r="L33" i="58"/>
  <c r="L29" i="58"/>
  <c r="L25" i="58"/>
  <c r="L17" i="58"/>
  <c r="L11" i="58"/>
  <c r="Q11" i="78"/>
  <c r="Q10" i="78"/>
  <c r="D33" i="88"/>
</calcChain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3">
    <s v="Migdal Hashkaot Neches Boded"/>
    <s v="{[Time].[Hie Time].[Yom].&amp;[20171231]}"/>
    <s v="{[Medida].[Medida].&amp;[2]}"/>
    <s v="{[Keren].[Keren].[All]}"/>
    <s v="{[Cheshbon KM].[Hie Peilut].[Peilut 7].&amp;[Kod_Peilut_L7_105]&amp;[Kod_Peilut_L6_475]&amp;[Kod_Peilut_L5_305]&amp;[Kod_Peilut_L4_304]&amp;[Kod_Peilut_L3_303]&amp;[Kod_Peilut_L2_159]&amp;[Kod_Peilut_L1_182]}"/>
    <s v="{[Salim Maslulim].[Salim Maslulim].&amp;[2]}"/>
    <s v="{[Makor Mezuman].[Makor Mezuman].&amp;[45]}"/>
    <s v="[Measures].[c_Shovi_Keren]"/>
    <s v="[Measures].[c_NB_Achuz_Me_Tik]"/>
    <s v="[Neches].[Hie Neches Boded].[Neches Boded L3].&amp;[NechesBoded_L3_105]&amp;[NechesBoded_L2_102]&amp;[NechesBoded_L1_101]"/>
    <s v="[Neches].[Hie Neches Boded].[Neches Boded L3].&amp;[NechesBoded_L3_113]&amp;[NechesBoded_L2_102]&amp;[NechesBoded_L1_101]"/>
    <s v="[Neches].[Hie Neches Boded].[Neches Boded L3].&amp;[NechesBoded_L3_114]&amp;[NechesBoded_L2_103]&amp;[NechesBoded_L1_101]"/>
    <s v="[Neches].[Hie Neches Boded].[Neches Boded L3].&amp;[NechesBoded_L3_115]&amp;[NechesBoded_L2_103]&amp;[NechesBoded_L1_101]"/>
    <s v="[Neches].[Hie Neches Boded].[Neches Boded L3].&amp;[NechesBoded_L3_120]&amp;[NechesBoded_L2_103]&amp;[NechesBoded_L1_101]"/>
    <s v="[Neches].[Hie Neches Boded].[Neches Boded L3].&amp;[NechesBoded_L3_122]&amp;[NechesBoded_L2_103]&amp;[NechesBoded_L1_101]"/>
    <s v="[Neches].[Hie Neches Boded].[Neches Boded L2].&amp;[NechesBoded_L2_106]&amp;[NechesBoded_L1_101]"/>
    <s v="[Neches].[Hie Neches Boded].[Neches Boded L2].&amp;[NechesBoded_L2_107]&amp;[NechesBoded_L1_101]"/>
    <s v="[Neches].[Hie Neches Boded].[Neches Boded L3].&amp;[NechesBoded_L3_135]&amp;[NechesBoded_L2_110]&amp;[NechesBoded_L1_101]"/>
    <s v="[Neches].[Hie Neches Boded].[Neches Boded L3].&amp;[NechesBoded_L3_136]&amp;[NechesBoded_L2_110]&amp;[NechesBoded_L1_101]"/>
    <s v="[Neches].[Hie Neches Boded].[Neches Boded L3].&amp;[NechesBoded_L3_137]&amp;[NechesBoded_L2_110]&amp;[NechesBoded_L1_101]"/>
    <s v="[Neches].[Neches].&amp;[9999939]&amp;[-1]"/>
    <s v="[Measures].[c_Shaar_Acharon]"/>
    <s v="#,#.0000"/>
    <s v="[Neches].[Neches].&amp;[9999871]&amp;[-1]"/>
    <s v="[Neches].[Neches].&amp;[9999814]&amp;[-1]"/>
    <s v="[Neches].[Neches].&amp;[9999889]&amp;[-1]"/>
    <s v="[Neches].[Neches].&amp;[9999848]&amp;[-1]"/>
    <s v="[Neches].[Neches].&amp;[9999855]&amp;[-1]"/>
    <s v="[Neches].[Neches].&amp;[9999756]&amp;[-1]"/>
    <s v="[Neches].[Neches].&amp;[9999921]&amp;[-1]"/>
    <s v="[Neches].[Neches].&amp;[9999806]&amp;[-1]"/>
    <s v="[Neches].[Neches].&amp;[9999715]&amp;[-1]"/>
    <s v="[Neches].[Neches].&amp;[9999749]&amp;[-1]"/>
  </metadataStrings>
  <mdxMetadata count="34">
    <mdx n="0" f="s">
      <ms ns="1" c="0"/>
    </mdx>
    <mdx n="0" f="v">
      <t c="8">
        <n x="1" s="1"/>
        <n x="2" s="1"/>
        <n x="3" s="1"/>
        <n x="4" s="1"/>
        <n x="5" s="1"/>
        <n x="6" s="1"/>
        <n x="9"/>
        <n x="7"/>
      </t>
    </mdx>
    <mdx n="0" f="v">
      <t c="8">
        <n x="1" s="1"/>
        <n x="2" s="1"/>
        <n x="3" s="1"/>
        <n x="4" s="1"/>
        <n x="5" s="1"/>
        <n x="6" s="1"/>
        <n x="9"/>
        <n x="8"/>
      </t>
    </mdx>
    <mdx n="0" f="v">
      <t c="8">
        <n x="1" s="1"/>
        <n x="2" s="1"/>
        <n x="3" s="1"/>
        <n x="4" s="1"/>
        <n x="5" s="1"/>
        <n x="6" s="1"/>
        <n x="10"/>
        <n x="7"/>
      </t>
    </mdx>
    <mdx n="0" f="v">
      <t c="8">
        <n x="1" s="1"/>
        <n x="2" s="1"/>
        <n x="3" s="1"/>
        <n x="4" s="1"/>
        <n x="5" s="1"/>
        <n x="6" s="1"/>
        <n x="10"/>
        <n x="8"/>
      </t>
    </mdx>
    <mdx n="0" f="v">
      <t c="8">
        <n x="1" s="1"/>
        <n x="2" s="1"/>
        <n x="3" s="1"/>
        <n x="4" s="1"/>
        <n x="5" s="1"/>
        <n x="6" s="1"/>
        <n x="11"/>
        <n x="7"/>
      </t>
    </mdx>
    <mdx n="0" f="v">
      <t c="8">
        <n x="1" s="1"/>
        <n x="2" s="1"/>
        <n x="3" s="1"/>
        <n x="4" s="1"/>
        <n x="5" s="1"/>
        <n x="6" s="1"/>
        <n x="11"/>
        <n x="8"/>
      </t>
    </mdx>
    <mdx n="0" f="v">
      <t c="8">
        <n x="1" s="1"/>
        <n x="2" s="1"/>
        <n x="3" s="1"/>
        <n x="4" s="1"/>
        <n x="5" s="1"/>
        <n x="6" s="1"/>
        <n x="12"/>
        <n x="7"/>
      </t>
    </mdx>
    <mdx n="0" f="v">
      <t c="8">
        <n x="1" s="1"/>
        <n x="2" s="1"/>
        <n x="3" s="1"/>
        <n x="4" s="1"/>
        <n x="5" s="1"/>
        <n x="6" s="1"/>
        <n x="12"/>
        <n x="8"/>
      </t>
    </mdx>
    <mdx n="0" f="v">
      <t c="8">
        <n x="1" s="1"/>
        <n x="2" s="1"/>
        <n x="3" s="1"/>
        <n x="4" s="1"/>
        <n x="5" s="1"/>
        <n x="6" s="1"/>
        <n x="13"/>
        <n x="7"/>
      </t>
    </mdx>
    <mdx n="0" f="v">
      <t c="8">
        <n x="1" s="1"/>
        <n x="2" s="1"/>
        <n x="3" s="1"/>
        <n x="4" s="1"/>
        <n x="5" s="1"/>
        <n x="6" s="1"/>
        <n x="13"/>
        <n x="8"/>
      </t>
    </mdx>
    <mdx n="0" f="v">
      <t c="8">
        <n x="1" s="1"/>
        <n x="2" s="1"/>
        <n x="3" s="1"/>
        <n x="4" s="1"/>
        <n x="5" s="1"/>
        <n x="6" s="1"/>
        <n x="14"/>
        <n x="7"/>
      </t>
    </mdx>
    <mdx n="0" f="v">
      <t c="8">
        <n x="1" s="1"/>
        <n x="2" s="1"/>
        <n x="3" s="1"/>
        <n x="4" s="1"/>
        <n x="5" s="1"/>
        <n x="6" s="1"/>
        <n x="14"/>
        <n x="8"/>
      </t>
    </mdx>
    <mdx n="0" f="v">
      <t c="8">
        <n x="1" s="1"/>
        <n x="2" s="1"/>
        <n x="3" s="1"/>
        <n x="4" s="1"/>
        <n x="5" s="1"/>
        <n x="6" s="1"/>
        <n x="15"/>
        <n x="7"/>
      </t>
    </mdx>
    <mdx n="0" f="v">
      <t c="8">
        <n x="1" s="1"/>
        <n x="2" s="1"/>
        <n x="3" s="1"/>
        <n x="4" s="1"/>
        <n x="5" s="1"/>
        <n x="6" s="1"/>
        <n x="15"/>
        <n x="8"/>
      </t>
    </mdx>
    <mdx n="0" f="v">
      <t c="8">
        <n x="1" s="1"/>
        <n x="2" s="1"/>
        <n x="3" s="1"/>
        <n x="4" s="1"/>
        <n x="5" s="1"/>
        <n x="6" s="1"/>
        <n x="16"/>
        <n x="7"/>
      </t>
    </mdx>
    <mdx n="0" f="v">
      <t c="8">
        <n x="1" s="1"/>
        <n x="2" s="1"/>
        <n x="3" s="1"/>
        <n x="4" s="1"/>
        <n x="5" s="1"/>
        <n x="6" s="1"/>
        <n x="16"/>
        <n x="8"/>
      </t>
    </mdx>
    <mdx n="0" f="v">
      <t c="8">
        <n x="1" s="1"/>
        <n x="2" s="1"/>
        <n x="3" s="1"/>
        <n x="4" s="1"/>
        <n x="5" s="1"/>
        <n x="6" s="1"/>
        <n x="17"/>
        <n x="7"/>
      </t>
    </mdx>
    <mdx n="0" f="v">
      <t c="8">
        <n x="1" s="1"/>
        <n x="2" s="1"/>
        <n x="3" s="1"/>
        <n x="4" s="1"/>
        <n x="5" s="1"/>
        <n x="6" s="1"/>
        <n x="17"/>
        <n x="8"/>
      </t>
    </mdx>
    <mdx n="0" f="v">
      <t c="8">
        <n x="1" s="1"/>
        <n x="2" s="1"/>
        <n x="3" s="1"/>
        <n x="4" s="1"/>
        <n x="5" s="1"/>
        <n x="6" s="1"/>
        <n x="18"/>
        <n x="7"/>
      </t>
    </mdx>
    <mdx n="0" f="v">
      <t c="8">
        <n x="1" s="1"/>
        <n x="2" s="1"/>
        <n x="3" s="1"/>
        <n x="4" s="1"/>
        <n x="5" s="1"/>
        <n x="6" s="1"/>
        <n x="18"/>
        <n x="8"/>
      </t>
    </mdx>
    <mdx n="0" f="v">
      <t c="8">
        <n x="1" s="1"/>
        <n x="2" s="1"/>
        <n x="3" s="1"/>
        <n x="4" s="1"/>
        <n x="5" s="1"/>
        <n x="6" s="1"/>
        <n x="19"/>
        <n x="7"/>
      </t>
    </mdx>
    <mdx n="0" f="v">
      <t c="8">
        <n x="1" s="1"/>
        <n x="2" s="1"/>
        <n x="3" s="1"/>
        <n x="4" s="1"/>
        <n x="5" s="1"/>
        <n x="6" s="1"/>
        <n x="19"/>
        <n x="8"/>
      </t>
    </mdx>
    <mdx n="0" f="v">
      <t c="4" si="22">
        <n x="1" s="1"/>
        <n x="2" s="1"/>
        <n x="20"/>
        <n x="21"/>
      </t>
    </mdx>
    <mdx n="0" f="v">
      <t c="4" si="22">
        <n x="1" s="1"/>
        <n x="2" s="1"/>
        <n x="23"/>
        <n x="21"/>
      </t>
    </mdx>
    <mdx n="0" f="v">
      <t c="4" si="22">
        <n x="1" s="1"/>
        <n x="2" s="1"/>
        <n x="24"/>
        <n x="21"/>
      </t>
    </mdx>
    <mdx n="0" f="v">
      <t c="4" si="22">
        <n x="1" s="1"/>
        <n x="2" s="1"/>
        <n x="25"/>
        <n x="21"/>
      </t>
    </mdx>
    <mdx n="0" f="v">
      <t c="4" si="22">
        <n x="1" s="1"/>
        <n x="2" s="1"/>
        <n x="26"/>
        <n x="21"/>
      </t>
    </mdx>
    <mdx n="0" f="v">
      <t c="4" si="22">
        <n x="1" s="1"/>
        <n x="2" s="1"/>
        <n x="27"/>
        <n x="21"/>
      </t>
    </mdx>
    <mdx n="0" f="v">
      <t c="4" si="22">
        <n x="1" s="1"/>
        <n x="2" s="1"/>
        <n x="28"/>
        <n x="21"/>
      </t>
    </mdx>
    <mdx n="0" f="v">
      <t c="4" si="22">
        <n x="1" s="1"/>
        <n x="2" s="1"/>
        <n x="29"/>
        <n x="21"/>
      </t>
    </mdx>
    <mdx n="0" f="v">
      <t c="4" si="22">
        <n x="1" s="1"/>
        <n x="2" s="1"/>
        <n x="30"/>
        <n x="21"/>
      </t>
    </mdx>
    <mdx n="0" f="v">
      <t c="4" si="22">
        <n x="1" s="1"/>
        <n x="2" s="1"/>
        <n x="31"/>
        <n x="21"/>
      </t>
    </mdx>
    <mdx n="0" f="v">
      <t c="4" si="22">
        <n x="1" s="1"/>
        <n x="2" s="1"/>
        <n x="32"/>
        <n x="21"/>
      </t>
    </mdx>
  </mdxMetadata>
  <valueMetadata count="34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  <bk>
      <rc t="1" v="23"/>
    </bk>
    <bk>
      <rc t="1" v="24"/>
    </bk>
    <bk>
      <rc t="1" v="25"/>
    </bk>
    <bk>
      <rc t="1" v="26"/>
    </bk>
    <bk>
      <rc t="1" v="27"/>
    </bk>
    <bk>
      <rc t="1" v="28"/>
    </bk>
    <bk>
      <rc t="1" v="29"/>
    </bk>
    <bk>
      <rc t="1" v="30"/>
    </bk>
    <bk>
      <rc t="1" v="31"/>
    </bk>
    <bk>
      <rc t="1" v="32"/>
    </bk>
    <bk>
      <rc t="1" v="33"/>
    </bk>
  </valueMetadata>
</metadata>
</file>

<file path=xl/sharedStrings.xml><?xml version="1.0" encoding="utf-8"?>
<sst xmlns="http://schemas.openxmlformats.org/spreadsheetml/2006/main" count="6863" uniqueCount="1865">
  <si>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</si>
  <si>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</si>
  <si>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</si>
  <si>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</si>
  <si>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</si>
  <si>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</si>
  <si>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</si>
  <si>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</si>
  <si>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</si>
  <si>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</si>
  <si>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</si>
  <si>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</si>
  <si>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</si>
  <si>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</si>
  <si>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</si>
  <si>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</si>
  <si>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</si>
  <si>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</si>
  <si>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</si>
  <si>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</si>
  <si>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</si>
  <si>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</si>
  <si>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</si>
  <si>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מלווה קצר מועד (מק"מ)</t>
  </si>
  <si>
    <t>שחר</t>
  </si>
  <si>
    <t>גילון</t>
  </si>
  <si>
    <t>גליל</t>
  </si>
  <si>
    <t>סה"כ צמודות מדד</t>
  </si>
  <si>
    <t>סה"כ בישראל</t>
  </si>
  <si>
    <t>סה"כ תעודות התחייבות ממשלתיות</t>
  </si>
  <si>
    <t>אחר</t>
  </si>
  <si>
    <t>סה"כ מניות היתר</t>
  </si>
  <si>
    <t>סה"כ מניות</t>
  </si>
  <si>
    <t>סה"כ תעודות סל</t>
  </si>
  <si>
    <t>סה"כ תעודות השתתפות בקרנות נאמנות</t>
  </si>
  <si>
    <t>סה"כ צמודות</t>
  </si>
  <si>
    <t>סה"כ אגרות חוב קונצרניות</t>
  </si>
  <si>
    <t>סה"כ חוזים עתידיים בישראל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</si>
  <si>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</si>
  <si>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</si>
  <si>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</si>
  <si>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בבטחונות אחרים</t>
  </si>
  <si>
    <t>סה"כ הלוואות בישראל</t>
  </si>
  <si>
    <t>סה"כ הלוואות בחו"ל</t>
  </si>
  <si>
    <t>סה"כ הלוואות</t>
  </si>
  <si>
    <t>סה"כ  פקדונות מעל 3 חודשים</t>
  </si>
  <si>
    <t>יתרות מזומנים ועו"ש בש"ח</t>
  </si>
  <si>
    <t>יתרות מזומנים ועו"ש נקובים במט"ח</t>
  </si>
  <si>
    <t>פח"ק/פר"י</t>
  </si>
  <si>
    <t>סה"כ מזומנים ושווי מזומנים</t>
  </si>
  <si>
    <t>מספר ני"ע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</si>
  <si>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</si>
  <si>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</si>
  <si>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</si>
  <si>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</si>
  <si>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</si>
  <si>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נכס הבסיס</t>
  </si>
  <si>
    <t>סה"כ אג"ח קונצרני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</si>
  <si>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</si>
  <si>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</si>
  <si>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</si>
  <si>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</si>
  <si>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</si>
  <si>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</si>
  <si>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שעור מנכסי השקעה</t>
  </si>
  <si>
    <t>שעור מערך נקוב מונפק</t>
  </si>
  <si>
    <t>סה"כ צמוד מדד</t>
  </si>
  <si>
    <t>סה"כ לא צמוד</t>
  </si>
  <si>
    <t>שווי שוק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</si>
  <si>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</si>
  <si>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</si>
  <si>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</si>
  <si>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</si>
  <si>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</si>
  <si>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מדדים אחרים בישראל</t>
  </si>
  <si>
    <t>סה"כ שמחקות מדדי מניות</t>
  </si>
  <si>
    <t>סה"כ שמחקות מדדים אחרים</t>
  </si>
  <si>
    <t>סה"כ אג"ח קונצרני של חברות זרות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</si>
  <si>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</si>
  <si>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</si>
  <si>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</si>
  <si>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</si>
  <si>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</si>
  <si>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</si>
  <si>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</si>
  <si>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</si>
  <si>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</si>
  <si>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</si>
  <si>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</si>
  <si>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</si>
  <si>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</si>
  <si>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</si>
  <si>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</si>
  <si>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</si>
  <si>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</si>
  <si>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א. מזומנים ושווי מזומנים</t>
  </si>
  <si>
    <t>אופי הנכס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</si>
  <si>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</si>
  <si>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</si>
  <si>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</si>
  <si>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</si>
  <si>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</si>
  <si>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</si>
  <si>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</si>
  <si>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</si>
  <si>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</si>
  <si>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</si>
  <si>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</si>
  <si>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</si>
  <si>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</si>
  <si>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</si>
  <si>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</si>
  <si>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</si>
  <si>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</si>
  <si>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</si>
  <si>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</si>
  <si>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שער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</si>
  <si>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</si>
  <si>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</si>
  <si>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</si>
  <si>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</si>
  <si>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</si>
  <si>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שעור מנכסי השקעה**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</si>
  <si>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</si>
  <si>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</si>
  <si>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</si>
  <si>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</si>
  <si>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</si>
  <si>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</si>
  <si>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</si>
  <si>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זירת מסחר</t>
  </si>
  <si>
    <t>TASE</t>
  </si>
  <si>
    <t>OTC</t>
  </si>
  <si>
    <t>AMEX</t>
  </si>
  <si>
    <t>LSE</t>
  </si>
  <si>
    <t>TSE</t>
  </si>
  <si>
    <t>DAX</t>
  </si>
  <si>
    <t>FTSE</t>
  </si>
  <si>
    <t>CAC</t>
  </si>
  <si>
    <t>BSE</t>
  </si>
  <si>
    <t>EURO STOXX 50</t>
  </si>
  <si>
    <t>TSX</t>
  </si>
  <si>
    <t>טורנטו</t>
  </si>
  <si>
    <t>BOVESPA</t>
  </si>
  <si>
    <t>Micex-RTS</t>
  </si>
  <si>
    <t>SGX</t>
  </si>
  <si>
    <t>ASX</t>
  </si>
  <si>
    <t>אוסטרליה</t>
  </si>
  <si>
    <t>ISE</t>
  </si>
  <si>
    <t>אירלנד</t>
  </si>
  <si>
    <t>SIX</t>
  </si>
  <si>
    <t>ציריך</t>
  </si>
  <si>
    <t>◄</t>
  </si>
  <si>
    <t>ביומד</t>
  </si>
  <si>
    <t>בנקים וחברות אחזקה</t>
  </si>
  <si>
    <t>השקעות ואחזקות</t>
  </si>
  <si>
    <t>חברות וסוכנויות ביטוח</t>
  </si>
  <si>
    <t>חיפושי נפט וגז</t>
  </si>
  <si>
    <t>חקלאות</t>
  </si>
  <si>
    <t>חשמל ואלקטרוניקה</t>
  </si>
  <si>
    <t>מוצרי בניה</t>
  </si>
  <si>
    <t>מוצרי מדדים</t>
  </si>
  <si>
    <t>מסחר</t>
  </si>
  <si>
    <t>משכנתי ומוסדות מימון</t>
  </si>
  <si>
    <t>מתכת</t>
  </si>
  <si>
    <t>נדל"ן ופיתוח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</si>
  <si>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</si>
  <si>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</si>
  <si>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</si>
  <si>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</si>
  <si>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</si>
  <si>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</si>
  <si>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</si>
  <si>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</si>
  <si>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</si>
  <si>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</si>
  <si>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</si>
  <si>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</si>
  <si>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</si>
  <si>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הונג קונג</t>
  </si>
  <si>
    <t>דולר ניו זילנד</t>
  </si>
  <si>
    <t>כתר שבדי</t>
  </si>
  <si>
    <t>כתר דני</t>
  </si>
  <si>
    <t>דולר קנדי</t>
  </si>
  <si>
    <t>יין יפני</t>
  </si>
  <si>
    <t>מקסיקו פזו</t>
  </si>
  <si>
    <t>פרנק שוויצרי</t>
  </si>
  <si>
    <t>ריאל ברזילאי</t>
  </si>
  <si>
    <t>ראנד דרום אפריקאי</t>
  </si>
  <si>
    <t>החברה המדווחת</t>
  </si>
  <si>
    <t>תאריך הדיווח</t>
  </si>
  <si>
    <t>שם מסלול/קרן/קופה</t>
  </si>
  <si>
    <t>מספר מסלול/קרן/קופה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</si>
  <si>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</si>
  <si>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</si>
  <si>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</si>
  <si>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</si>
  <si>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</si>
  <si>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</si>
  <si>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</si>
  <si>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השקעות במדעי החיים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</si>
  <si>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</si>
  <si>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</si>
  <si>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</si>
  <si>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</si>
  <si>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</si>
  <si>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</si>
  <si>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</si>
  <si>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</si>
  <si>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</si>
  <si>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</si>
  <si>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</si>
  <si>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</si>
  <si>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</si>
  <si>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</si>
  <si>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</si>
  <si>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</si>
  <si>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</si>
  <si>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</si>
  <si>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</si>
  <si>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</si>
  <si>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</si>
  <si>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</si>
  <si>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</si>
  <si>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</si>
  <si>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</si>
  <si>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</si>
  <si>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</si>
  <si>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</si>
  <si>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</si>
  <si>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</si>
  <si>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</si>
  <si>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</si>
  <si>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2.ג. מסגרות אשראי מנוצלות ללווים</t>
  </si>
  <si>
    <t>קונסורציום כן/לא</t>
  </si>
  <si>
    <t>שווי משוערך</t>
  </si>
  <si>
    <t>ספק מידע</t>
  </si>
  <si>
    <t>(18)</t>
  </si>
  <si>
    <t>סה"כ מדדים כולל מניות</t>
  </si>
  <si>
    <t>סה"כ קרנות הון סיכון</t>
  </si>
  <si>
    <t>סה"כ מט"ח/ מט"ח</t>
  </si>
  <si>
    <t>סה"כ קרנות נדל"ן</t>
  </si>
  <si>
    <t>סה"כ קרנות השקעה אחרות</t>
  </si>
  <si>
    <t>סה"כ בחו"ל:</t>
  </si>
  <si>
    <t>סה"כ בישראל:</t>
  </si>
  <si>
    <t>סה"כ כתבי אופציה בחו"ל</t>
  </si>
  <si>
    <t>סה"כ חו"ל:</t>
  </si>
  <si>
    <t>סה"כ חוזים עתידיים בחו"ל:</t>
  </si>
  <si>
    <t>***שער-יוצג במאית המטבע המקומי, קרי /סנט וכ'ו</t>
  </si>
  <si>
    <t>שער***</t>
  </si>
  <si>
    <t>ערך נקוב****</t>
  </si>
  <si>
    <t>ב. אג"ח קונצרני לא סחיר</t>
  </si>
  <si>
    <t>שעור מערך נקוב**** מונפק</t>
  </si>
  <si>
    <t>אלפי ש"ח</t>
  </si>
  <si>
    <t xml:space="preserve">ש"ח אלפי </t>
  </si>
  <si>
    <t>ערך נקוב ****</t>
  </si>
  <si>
    <t>****ערך נקוב-יוצג היחידות במטבע בו בוצעה העסקה במקור</t>
  </si>
  <si>
    <t>יחידות</t>
  </si>
  <si>
    <t>אלפי יחידות</t>
  </si>
  <si>
    <t>(19)</t>
  </si>
  <si>
    <t>כתובת הנכס</t>
  </si>
  <si>
    <t>*****כאשר טרם חלף מועד תשלום הריבית/ פדיון קרן/ דיבידנד, יצוין סכום פדיון/ ריבית/ דיבידנד שעתיד להתקבל</t>
  </si>
  <si>
    <t xml:space="preserve">*****כאשר טרם חלף מועד תשלום הריבית/ פדיון קרן/ דיבידנד, יצוין סכום פדיון/ ריבית/ דיבידנד שעתיד להתקבל </t>
  </si>
  <si>
    <t xml:space="preserve">****כאשר טרם חלף מועד תשלום הריבית/ פדיון קרן/ דיבידנד, יצוין סכום פדיון/ ריבית/ דיבידנד שעתיד להתקבל </t>
  </si>
  <si>
    <t xml:space="preserve">פדיון/ ריבית/ דיבידנד לקבל*****  </t>
  </si>
  <si>
    <t>* בעל ענין/צד קשור</t>
  </si>
  <si>
    <t>31/12/2017</t>
  </si>
  <si>
    <t>מגדל מקפת קרנות פנסיה וקופות גמל בע"מ</t>
  </si>
  <si>
    <t>מקפת משלימה - כללי</t>
  </si>
  <si>
    <t>5903 גליל</t>
  </si>
  <si>
    <t>9590332</t>
  </si>
  <si>
    <t>RF</t>
  </si>
  <si>
    <t>5904 גליל</t>
  </si>
  <si>
    <t>9590431</t>
  </si>
  <si>
    <t>ממשלתי צמוד 0536</t>
  </si>
  <si>
    <t>1097708</t>
  </si>
  <si>
    <t>ממשלתי צמוד 0841</t>
  </si>
  <si>
    <t>1120583</t>
  </si>
  <si>
    <t>ממשלתי צמוד 0923</t>
  </si>
  <si>
    <t>1128081</t>
  </si>
  <si>
    <t>ממשלתי צמוד 1019</t>
  </si>
  <si>
    <t>1114750</t>
  </si>
  <si>
    <t>ממשלתי צמוד 1020</t>
  </si>
  <si>
    <t>1137181</t>
  </si>
  <si>
    <t>ממשלתי צמוד 1025</t>
  </si>
  <si>
    <t>1135912</t>
  </si>
  <si>
    <t>ממשלתי צמוד 418</t>
  </si>
  <si>
    <t>1108927</t>
  </si>
  <si>
    <t>ממשלתי צמוד 922</t>
  </si>
  <si>
    <t>1124056</t>
  </si>
  <si>
    <t>מק"מ 1118</t>
  </si>
  <si>
    <t>8181117</t>
  </si>
  <si>
    <t>מקמ 1018</t>
  </si>
  <si>
    <t>8181018</t>
  </si>
  <si>
    <t>מקמ 118</t>
  </si>
  <si>
    <t>8180119</t>
  </si>
  <si>
    <t>מקמ 1218</t>
  </si>
  <si>
    <t>8181216</t>
  </si>
  <si>
    <t>מקמ 318</t>
  </si>
  <si>
    <t>8180317</t>
  </si>
  <si>
    <t>מקמ 518</t>
  </si>
  <si>
    <t>8180515</t>
  </si>
  <si>
    <t>ממשלתי  שיקלית 219</t>
  </si>
  <si>
    <t>1110907</t>
  </si>
  <si>
    <t>ממשלתי שקלי 0519</t>
  </si>
  <si>
    <t>1131770</t>
  </si>
  <si>
    <t>ממשלתי שקלי 1018</t>
  </si>
  <si>
    <t>1136548</t>
  </si>
  <si>
    <t>ממשלתי שקלי 1122</t>
  </si>
  <si>
    <t>1141225</t>
  </si>
  <si>
    <t>ממשלתי שקלי 118</t>
  </si>
  <si>
    <t>1126218</t>
  </si>
  <si>
    <t>ממשלתי שקלי 121</t>
  </si>
  <si>
    <t>1142223</t>
  </si>
  <si>
    <t>ממשלתי שקלי 122</t>
  </si>
  <si>
    <t>1123272</t>
  </si>
  <si>
    <t>ממשלתי שקלי 142</t>
  </si>
  <si>
    <t>1125400</t>
  </si>
  <si>
    <t>ממשלתי שקלי 323</t>
  </si>
  <si>
    <t>1126747</t>
  </si>
  <si>
    <t>ממשלתי שקלי 421</t>
  </si>
  <si>
    <t>1138130</t>
  </si>
  <si>
    <t>ממשלתי שקלי 825</t>
  </si>
  <si>
    <t>1135557</t>
  </si>
  <si>
    <t>ממשק0120</t>
  </si>
  <si>
    <t>1115773</t>
  </si>
  <si>
    <t>ממשל משתנה 1121</t>
  </si>
  <si>
    <t>1127646</t>
  </si>
  <si>
    <t>ממשלתי משתנה 0520  גילון</t>
  </si>
  <si>
    <t>1116193</t>
  </si>
  <si>
    <t>אלה פקדונות</t>
  </si>
  <si>
    <t>1142215</t>
  </si>
  <si>
    <t>מגמה</t>
  </si>
  <si>
    <t>515666881</t>
  </si>
  <si>
    <t>שרותים פיננסים</t>
  </si>
  <si>
    <t>AAA.IL</t>
  </si>
  <si>
    <t>מעלות S&amp;P</t>
  </si>
  <si>
    <t>לאומי אגח 177</t>
  </si>
  <si>
    <t>6040315</t>
  </si>
  <si>
    <t>520018078</t>
  </si>
  <si>
    <t>בנקים</t>
  </si>
  <si>
    <t>מזרחי 43</t>
  </si>
  <si>
    <t>2310191</t>
  </si>
  <si>
    <t>520000522</t>
  </si>
  <si>
    <t>מזרחי הנפקות 44</t>
  </si>
  <si>
    <t>2310209</t>
  </si>
  <si>
    <t>מזרחי הנפקות 45</t>
  </si>
  <si>
    <t>2310217</t>
  </si>
  <si>
    <t>מזרחי הנפקות אגח 42</t>
  </si>
  <si>
    <t>2310183</t>
  </si>
  <si>
    <t>מזרחי טפחות 35</t>
  </si>
  <si>
    <t>2310118</t>
  </si>
  <si>
    <t>מזרחי טפחות 38</t>
  </si>
  <si>
    <t>2310142</t>
  </si>
  <si>
    <t>מזרחי טפחות 39</t>
  </si>
  <si>
    <t>2310159</t>
  </si>
  <si>
    <t>פועלים הנפקות אגח 31</t>
  </si>
  <si>
    <t>1940527</t>
  </si>
  <si>
    <t>520000118</t>
  </si>
  <si>
    <t>פועלים הנפקות אגח 32</t>
  </si>
  <si>
    <t>1940535</t>
  </si>
  <si>
    <t>פועלים הנפקות אגח 33</t>
  </si>
  <si>
    <t>1940568</t>
  </si>
  <si>
    <t>פועלים הנפקות אגח 34</t>
  </si>
  <si>
    <t>1940576</t>
  </si>
  <si>
    <t>בינל הנפקות שה 3</t>
  </si>
  <si>
    <t>1093681</t>
  </si>
  <si>
    <t>513141879</t>
  </si>
  <si>
    <t>AA+.IL</t>
  </si>
  <si>
    <t>הבינלאומי סדרה ט</t>
  </si>
  <si>
    <t>1135177</t>
  </si>
  <si>
    <t>לאומי מימון הת יד</t>
  </si>
  <si>
    <t>6040299</t>
  </si>
  <si>
    <t>מזרחי טפחות הנפקות הת 31</t>
  </si>
  <si>
    <t>2310076</t>
  </si>
  <si>
    <t>עזריאלי אגח ב</t>
  </si>
  <si>
    <t>1134436</t>
  </si>
  <si>
    <t>510960719</t>
  </si>
  <si>
    <t>נדלן ובינוי</t>
  </si>
  <si>
    <t>עזריאלי אגח ג</t>
  </si>
  <si>
    <t>1136324</t>
  </si>
  <si>
    <t>עזריאלי אגח ד</t>
  </si>
  <si>
    <t>1138650</t>
  </si>
  <si>
    <t>פועלים הנפקות התח אגח טו</t>
  </si>
  <si>
    <t>1940543</t>
  </si>
  <si>
    <t>פועלים הנפקות התח אגח י</t>
  </si>
  <si>
    <t>1940402</t>
  </si>
  <si>
    <t>פועלים הנפקות התח אגח יד</t>
  </si>
  <si>
    <t>1940501</t>
  </si>
  <si>
    <t>אירפורט אגח ד</t>
  </si>
  <si>
    <t>1130426</t>
  </si>
  <si>
    <t>511659401</t>
  </si>
  <si>
    <t>AA.IL</t>
  </si>
  <si>
    <t>אירפורט אגח ה</t>
  </si>
  <si>
    <t>1133487</t>
  </si>
  <si>
    <t>אירפורט אגח ז</t>
  </si>
  <si>
    <t>1140110</t>
  </si>
  <si>
    <t>אמות אגח א</t>
  </si>
  <si>
    <t>1097385</t>
  </si>
  <si>
    <t>520026683</t>
  </si>
  <si>
    <t>אמות אגח ב</t>
  </si>
  <si>
    <t>1126630</t>
  </si>
  <si>
    <t>אמות אגח ד</t>
  </si>
  <si>
    <t>1133149</t>
  </si>
  <si>
    <t>אמות ק. 3</t>
  </si>
  <si>
    <t>1117357</t>
  </si>
  <si>
    <t>בזק סדרה ו</t>
  </si>
  <si>
    <t>2300143</t>
  </si>
  <si>
    <t>520031931</t>
  </si>
  <si>
    <t>תקשורת מדיה</t>
  </si>
  <si>
    <t>בזק סדרה י</t>
  </si>
  <si>
    <t>2300184</t>
  </si>
  <si>
    <t>בינל הנפק התח כ</t>
  </si>
  <si>
    <t>1121953</t>
  </si>
  <si>
    <t>בינלאומי הנפקות 21</t>
  </si>
  <si>
    <t>1126598</t>
  </si>
  <si>
    <t>בנק לאומי שה סדרה 200</t>
  </si>
  <si>
    <t>6040141</t>
  </si>
  <si>
    <t>דיסק התחייבות י</t>
  </si>
  <si>
    <t>6910129</t>
  </si>
  <si>
    <t>520007030</t>
  </si>
  <si>
    <t>דסקמנ.ק4</t>
  </si>
  <si>
    <t>7480049</t>
  </si>
  <si>
    <t>דקאהנ.ק7</t>
  </si>
  <si>
    <t>1119825</t>
  </si>
  <si>
    <t>520019753</t>
  </si>
  <si>
    <t>דקסיה ישראל אגח ב</t>
  </si>
  <si>
    <t>1095066</t>
  </si>
  <si>
    <t>דקסיה ישראל הנפקות סד י</t>
  </si>
  <si>
    <t>1134147</t>
  </si>
  <si>
    <t>הראל הנפקות נד</t>
  </si>
  <si>
    <t>1099738</t>
  </si>
  <si>
    <t>520033986</t>
  </si>
  <si>
    <t>ביטוח</t>
  </si>
  <si>
    <t>וילאר אג 6</t>
  </si>
  <si>
    <t>4160115</t>
  </si>
  <si>
    <t>520038910</t>
  </si>
  <si>
    <t>חשמל אגח 27</t>
  </si>
  <si>
    <t>6000210</t>
  </si>
  <si>
    <t>520000472</t>
  </si>
  <si>
    <t>שרותים</t>
  </si>
  <si>
    <t>חשמל אגח 29</t>
  </si>
  <si>
    <t>6000236</t>
  </si>
  <si>
    <t>למן.ק300</t>
  </si>
  <si>
    <t>6040257</t>
  </si>
  <si>
    <t>מנפיקים התח ב</t>
  </si>
  <si>
    <t>7480023</t>
  </si>
  <si>
    <t>מנפיקים כ. התחי א 2009/2018</t>
  </si>
  <si>
    <t>7480015</t>
  </si>
  <si>
    <t>פועלים הנפקות שה 1</t>
  </si>
  <si>
    <t>1940444</t>
  </si>
  <si>
    <t>פניקס הון הת א</t>
  </si>
  <si>
    <t>1115104</t>
  </si>
  <si>
    <t>520017450</t>
  </si>
  <si>
    <t>ריט 1 אגח 6*</t>
  </si>
  <si>
    <t>1138544</t>
  </si>
  <si>
    <t>513821488</t>
  </si>
  <si>
    <t>ריט1 אגח ד*</t>
  </si>
  <si>
    <t>1129899</t>
  </si>
  <si>
    <t>ריט1 אגח ה*</t>
  </si>
  <si>
    <t>1136753</t>
  </si>
  <si>
    <t>שטראוס עלית אגח 2*</t>
  </si>
  <si>
    <t>7460140</t>
  </si>
  <si>
    <t>520003781</t>
  </si>
  <si>
    <t>מזון</t>
  </si>
  <si>
    <t>אדמה לשעבר מכתשים אגן ב</t>
  </si>
  <si>
    <t>1110915</t>
  </si>
  <si>
    <t>520043605</t>
  </si>
  <si>
    <t>כימיה גומי ופלסטיק</t>
  </si>
  <si>
    <t>AA-.IL</t>
  </si>
  <si>
    <t>בראק אן וי אגח א</t>
  </si>
  <si>
    <t>1122860</t>
  </si>
  <si>
    <t>34250659</t>
  </si>
  <si>
    <t>בראק אן וי אגח ב</t>
  </si>
  <si>
    <t>1128347</t>
  </si>
  <si>
    <t>גב ים     ה*</t>
  </si>
  <si>
    <t>7590110</t>
  </si>
  <si>
    <t>520001736</t>
  </si>
  <si>
    <t>גב ים     ו*</t>
  </si>
  <si>
    <t>7590128</t>
  </si>
  <si>
    <t>גזית  גלובאגח 3 4.95%</t>
  </si>
  <si>
    <t>1260306</t>
  </si>
  <si>
    <t>520033234</t>
  </si>
  <si>
    <t>גזית גלוב אג10</t>
  </si>
  <si>
    <t>1260488</t>
  </si>
  <si>
    <t>גזית גלוב ט</t>
  </si>
  <si>
    <t>1260462</t>
  </si>
  <si>
    <t>הראל הנפקות 6</t>
  </si>
  <si>
    <t>1126069</t>
  </si>
  <si>
    <t>הראל הנפקות אגח ד</t>
  </si>
  <si>
    <t>1119213</t>
  </si>
  <si>
    <t>הראל הנפקות אגח ה</t>
  </si>
  <si>
    <t>1119221</t>
  </si>
  <si>
    <t>הראל הנפקות ז</t>
  </si>
  <si>
    <t>1126077</t>
  </si>
  <si>
    <t>כלל ביט מימון אגח ג</t>
  </si>
  <si>
    <t>1120120</t>
  </si>
  <si>
    <t>513754069</t>
  </si>
  <si>
    <t>כללביט אגח ט</t>
  </si>
  <si>
    <t>1136050</t>
  </si>
  <si>
    <t>מזרחי COCO 47</t>
  </si>
  <si>
    <t>2310233</t>
  </si>
  <si>
    <t>מליסרון   אגח ה*</t>
  </si>
  <si>
    <t>3230091</t>
  </si>
  <si>
    <t>520037789</t>
  </si>
  <si>
    <t>מליסרון 7*</t>
  </si>
  <si>
    <t>3230141</t>
  </si>
  <si>
    <t>מליסרון 8*</t>
  </si>
  <si>
    <t>3230166</t>
  </si>
  <si>
    <t>מליסרון אגח ו*</t>
  </si>
  <si>
    <t>3230125</t>
  </si>
  <si>
    <t>מליסרון אגח טז*</t>
  </si>
  <si>
    <t>3230265</t>
  </si>
  <si>
    <t>מליסרון אגח י*</t>
  </si>
  <si>
    <t>3230190</t>
  </si>
  <si>
    <t>מליסרון אגח יא*</t>
  </si>
  <si>
    <t>3230208</t>
  </si>
  <si>
    <t>מליסרון אגח יב*</t>
  </si>
  <si>
    <t>3230216</t>
  </si>
  <si>
    <t>מליסרון אגח יג*</t>
  </si>
  <si>
    <t>3230224</t>
  </si>
  <si>
    <t>מליסרון אגח יד*</t>
  </si>
  <si>
    <t>3230232</t>
  </si>
  <si>
    <t>מנורה הון</t>
  </si>
  <si>
    <t>1103670</t>
  </si>
  <si>
    <t>520007469</t>
  </si>
  <si>
    <t>מנורה מב אג1</t>
  </si>
  <si>
    <t>5660048</t>
  </si>
  <si>
    <t>סלע קפיטל נדלן אגח ג</t>
  </si>
  <si>
    <t>1138973</t>
  </si>
  <si>
    <t>513992529</t>
  </si>
  <si>
    <t>סלע קפיטל נדלן ב</t>
  </si>
  <si>
    <t>1132927</t>
  </si>
  <si>
    <t>פז נפט סדרה ו*</t>
  </si>
  <si>
    <t>1139542</t>
  </si>
  <si>
    <t>510216054</t>
  </si>
  <si>
    <t>השקעה ואחזקות</t>
  </si>
  <si>
    <t>פניקס הון אגח ב</t>
  </si>
  <si>
    <t>1120799</t>
  </si>
  <si>
    <t>פניקס הון אגח ה</t>
  </si>
  <si>
    <t>1135417</t>
  </si>
  <si>
    <t>אגוד הנפקות  יט*</t>
  </si>
  <si>
    <t>1124080</t>
  </si>
  <si>
    <t>520018649</t>
  </si>
  <si>
    <t>A+.IL</t>
  </si>
  <si>
    <t>ביג 5</t>
  </si>
  <si>
    <t>1129279</t>
  </si>
  <si>
    <t>513623314</t>
  </si>
  <si>
    <t>ביג אגח ג</t>
  </si>
  <si>
    <t>1106947</t>
  </si>
  <si>
    <t>ביג אגח ד</t>
  </si>
  <si>
    <t>1118033</t>
  </si>
  <si>
    <t>ביג אגח ז</t>
  </si>
  <si>
    <t>1136084</t>
  </si>
  <si>
    <t>ביג אגח ח</t>
  </si>
  <si>
    <t>1138924</t>
  </si>
  <si>
    <t>בינל הנפק התח כב (COCO)</t>
  </si>
  <si>
    <t>1138585</t>
  </si>
  <si>
    <t>דיסקונט מנ שה</t>
  </si>
  <si>
    <t>7480098</t>
  </si>
  <si>
    <t>ירושלים הנפקות אגח ט</t>
  </si>
  <si>
    <t>1127422</t>
  </si>
  <si>
    <t>520025636</t>
  </si>
  <si>
    <t>ישרס אגח טו</t>
  </si>
  <si>
    <t>6130207</t>
  </si>
  <si>
    <t>520017807</t>
  </si>
  <si>
    <t>מזרחי טפחות שטר הון 1</t>
  </si>
  <si>
    <t>6950083</t>
  </si>
  <si>
    <t>נכסים ובנין 6</t>
  </si>
  <si>
    <t>6990188</t>
  </si>
  <si>
    <t>520025438</t>
  </si>
  <si>
    <t>סלקום אגח ו</t>
  </si>
  <si>
    <t>1125996</t>
  </si>
  <si>
    <t>511930125</t>
  </si>
  <si>
    <t>סלקום אגח ח</t>
  </si>
  <si>
    <t>1132828</t>
  </si>
  <si>
    <t>פנקס.ק1</t>
  </si>
  <si>
    <t>7670102</t>
  </si>
  <si>
    <t>פרטנר     ג</t>
  </si>
  <si>
    <t>1118827</t>
  </si>
  <si>
    <t>520044314</t>
  </si>
  <si>
    <t>רבוע נדלן 4</t>
  </si>
  <si>
    <t>1119999</t>
  </si>
  <si>
    <t>513765859</t>
  </si>
  <si>
    <t>רבוע נדלן אגח ג</t>
  </si>
  <si>
    <t>1115724</t>
  </si>
  <si>
    <t>רבוע נדלן אגח ה</t>
  </si>
  <si>
    <t>1130467</t>
  </si>
  <si>
    <t>ריבוע נדלן ז</t>
  </si>
  <si>
    <t>1140615</t>
  </si>
  <si>
    <t>אגוד הנפקות שה נד 1*</t>
  </si>
  <si>
    <t>1115278</t>
  </si>
  <si>
    <t>A.IL</t>
  </si>
  <si>
    <t>אזורים סדרה 9*</t>
  </si>
  <si>
    <t>7150337</t>
  </si>
  <si>
    <t>520025990</t>
  </si>
  <si>
    <t>אשטרום נכ אג7</t>
  </si>
  <si>
    <t>2510139</t>
  </si>
  <si>
    <t>520036617</t>
  </si>
  <si>
    <t>אשטרום נכ אג8</t>
  </si>
  <si>
    <t>2510162</t>
  </si>
  <si>
    <t>אשטרום נכסים אגח 10</t>
  </si>
  <si>
    <t>2510204</t>
  </si>
  <si>
    <t>גירון אגח ד</t>
  </si>
  <si>
    <t>1130681</t>
  </si>
  <si>
    <t>520044520</t>
  </si>
  <si>
    <t>גירון אגח ז</t>
  </si>
  <si>
    <t>1142629</t>
  </si>
  <si>
    <t>דיסקונט שטר הון 1</t>
  </si>
  <si>
    <t>6910095</t>
  </si>
  <si>
    <t>דרבן.ק4</t>
  </si>
  <si>
    <t>4110094</t>
  </si>
  <si>
    <t>520038902</t>
  </si>
  <si>
    <t>ישפרו אגח סד ב</t>
  </si>
  <si>
    <t>7430069</t>
  </si>
  <si>
    <t>520029208</t>
  </si>
  <si>
    <t>מבנה תעשיה אגח ח</t>
  </si>
  <si>
    <t>2260131</t>
  </si>
  <si>
    <t>520024126</t>
  </si>
  <si>
    <t>מבני תעש אגח כ</t>
  </si>
  <si>
    <t>2260495</t>
  </si>
  <si>
    <t>מבני תעשיה אגח יז</t>
  </si>
  <si>
    <t>2260446</t>
  </si>
  <si>
    <t>מבני תעשיה אגח יח</t>
  </si>
  <si>
    <t>2260479</t>
  </si>
  <si>
    <t>מגה אור אגח ג</t>
  </si>
  <si>
    <t>1127323</t>
  </si>
  <si>
    <t>513257873</t>
  </si>
  <si>
    <t>שיכון ובינוי 6*</t>
  </si>
  <si>
    <t>1129733</t>
  </si>
  <si>
    <t>520036104</t>
  </si>
  <si>
    <t>אדגר.ק7</t>
  </si>
  <si>
    <t>1820158</t>
  </si>
  <si>
    <t>520035171</t>
  </si>
  <si>
    <t>A-.IL</t>
  </si>
  <si>
    <t>אלבר 13</t>
  </si>
  <si>
    <t>1127588</t>
  </si>
  <si>
    <t>512025891</t>
  </si>
  <si>
    <t>אפריקה נכסים 6</t>
  </si>
  <si>
    <t>1129550</t>
  </si>
  <si>
    <t>510560188</t>
  </si>
  <si>
    <t>בזן.ק1</t>
  </si>
  <si>
    <t>2590255</t>
  </si>
  <si>
    <t>520036658</t>
  </si>
  <si>
    <t>דה לסר אגח 3</t>
  </si>
  <si>
    <t>1127299</t>
  </si>
  <si>
    <t>1427976</t>
  </si>
  <si>
    <t>דה לסר אגח ב</t>
  </si>
  <si>
    <t>1118587</t>
  </si>
  <si>
    <t>דה לסר אגח ד</t>
  </si>
  <si>
    <t>1132059</t>
  </si>
  <si>
    <t>הכשר.ק13</t>
  </si>
  <si>
    <t>6120125</t>
  </si>
  <si>
    <t>514423474</t>
  </si>
  <si>
    <t>הכשרת היישוב 17</t>
  </si>
  <si>
    <t>6120182</t>
  </si>
  <si>
    <t>ירושלים הנפקות נדחה אגח י</t>
  </si>
  <si>
    <t>1127414</t>
  </si>
  <si>
    <t>כלכלית ירושלים אגח טו</t>
  </si>
  <si>
    <t>1980416</t>
  </si>
  <si>
    <t>520017070</t>
  </si>
  <si>
    <t>כלכלית ירושלים אגח יב</t>
  </si>
  <si>
    <t>1980358</t>
  </si>
  <si>
    <t>הכשרה ביטוח אגח 2</t>
  </si>
  <si>
    <t>1131218</t>
  </si>
  <si>
    <t>520042177</t>
  </si>
  <si>
    <t>BBB.IL</t>
  </si>
  <si>
    <t>אדרי אל אגח ב</t>
  </si>
  <si>
    <t>1123371</t>
  </si>
  <si>
    <t>513910091</t>
  </si>
  <si>
    <t>CCC.IL</t>
  </si>
  <si>
    <t>קרדן אןוי אגח ב</t>
  </si>
  <si>
    <t>1113034</t>
  </si>
  <si>
    <t>NV1239114</t>
  </si>
  <si>
    <t>לאומי אגח 178</t>
  </si>
  <si>
    <t>6040323</t>
  </si>
  <si>
    <t>מזרחי הנפקות 41</t>
  </si>
  <si>
    <t>2310175</t>
  </si>
  <si>
    <t>פועלים הנפקות אגח 29</t>
  </si>
  <si>
    <t>1940485</t>
  </si>
  <si>
    <t>פועלים הנפקות אגח 30</t>
  </si>
  <si>
    <t>1940493</t>
  </si>
  <si>
    <t>אלביט א</t>
  </si>
  <si>
    <t>1119635</t>
  </si>
  <si>
    <t>520043027</t>
  </si>
  <si>
    <t>ביטחוניות</t>
  </si>
  <si>
    <t>בינלאומי סדרה ח</t>
  </si>
  <si>
    <t>1134212</t>
  </si>
  <si>
    <t>מרכנתיל אגח ב</t>
  </si>
  <si>
    <t>1138205</t>
  </si>
  <si>
    <t>513686154</t>
  </si>
  <si>
    <t>פועלים הנפקות התח אגח יא</t>
  </si>
  <si>
    <t>1940410</t>
  </si>
  <si>
    <t>אמות אגח ה</t>
  </si>
  <si>
    <t>1138114</t>
  </si>
  <si>
    <t>בזק סדרה ט</t>
  </si>
  <si>
    <t>2300176</t>
  </si>
  <si>
    <t>בנק לאומי שה סדרה 201</t>
  </si>
  <si>
    <t>6040158</t>
  </si>
  <si>
    <t>גב ים ח*</t>
  </si>
  <si>
    <t>7590151</t>
  </si>
  <si>
    <t>דיסקונט התחייבות יא</t>
  </si>
  <si>
    <t>6910137</t>
  </si>
  <si>
    <t>דקסיה ישראל הנפקות אגח יא</t>
  </si>
  <si>
    <t>1134154</t>
  </si>
  <si>
    <t>וילאר אג 5</t>
  </si>
  <si>
    <t>4160107</t>
  </si>
  <si>
    <t>חשמל אגח 26</t>
  </si>
  <si>
    <t>6000202</t>
  </si>
  <si>
    <t>כתב התח שקלי (סדרה ה) דיסקונט</t>
  </si>
  <si>
    <t>7480031</t>
  </si>
  <si>
    <t>לאומי כ.התחייבות 400  COCO</t>
  </si>
  <si>
    <t>6040331</t>
  </si>
  <si>
    <t>לאומי מימון שטר הון סדרה 301</t>
  </si>
  <si>
    <t>6040265</t>
  </si>
  <si>
    <t>שטראוס אגח ה*</t>
  </si>
  <si>
    <t>7460389</t>
  </si>
  <si>
    <t>תעשיה אוירית אגח ד</t>
  </si>
  <si>
    <t>1133131</t>
  </si>
  <si>
    <t>520027194</t>
  </si>
  <si>
    <t>דה זראסאי אגח ג</t>
  </si>
  <si>
    <t>1137975</t>
  </si>
  <si>
    <t>1744984</t>
  </si>
  <si>
    <t>הפניקס אגח ח</t>
  </si>
  <si>
    <t>1139815</t>
  </si>
  <si>
    <t>הראל הנפקות יב</t>
  </si>
  <si>
    <t>1138163</t>
  </si>
  <si>
    <t>הראל הנפקות יג</t>
  </si>
  <si>
    <t>1138171</t>
  </si>
  <si>
    <t>וורטון אגח א</t>
  </si>
  <si>
    <t>1140169</t>
  </si>
  <si>
    <t>1866231</t>
  </si>
  <si>
    <t>כללביט אגח י</t>
  </si>
  <si>
    <t>1136068</t>
  </si>
  <si>
    <t>פז נפט אג 3*</t>
  </si>
  <si>
    <t>1114073</t>
  </si>
  <si>
    <t>פז נפט ד*</t>
  </si>
  <si>
    <t>1132505</t>
  </si>
  <si>
    <t>פז נפט ה*</t>
  </si>
  <si>
    <t>1139534</t>
  </si>
  <si>
    <t>ביג אג"ח סדרה ו</t>
  </si>
  <si>
    <t>1132521</t>
  </si>
  <si>
    <t>דיסקונט התח יב  COCO</t>
  </si>
  <si>
    <t>6910160</t>
  </si>
  <si>
    <t>טמפו משק  אגח א</t>
  </si>
  <si>
    <t>1118306</t>
  </si>
  <si>
    <t>520032848</t>
  </si>
  <si>
    <t>כתב התחייבות נדחה סד יח אגוד*</t>
  </si>
  <si>
    <t>1121854</t>
  </si>
  <si>
    <t>לייטסטון אגח א</t>
  </si>
  <si>
    <t>1133891</t>
  </si>
  <si>
    <t>1838682</t>
  </si>
  <si>
    <t>מויניאן אגח א</t>
  </si>
  <si>
    <t>1135656</t>
  </si>
  <si>
    <t>1858676</t>
  </si>
  <si>
    <t>Real Estate</t>
  </si>
  <si>
    <t>ממן אגח ב</t>
  </si>
  <si>
    <t>2380046</t>
  </si>
  <si>
    <t>520036435</t>
  </si>
  <si>
    <t>נכסים ובנין 7</t>
  </si>
  <si>
    <t>6990196</t>
  </si>
  <si>
    <t>סלקום אגח ט</t>
  </si>
  <si>
    <t>1132836</t>
  </si>
  <si>
    <t>פרטנר     ד</t>
  </si>
  <si>
    <t>1118835</t>
  </si>
  <si>
    <t>קרסו אגח ב</t>
  </si>
  <si>
    <t>1139591</t>
  </si>
  <si>
    <t>514065283</t>
  </si>
  <si>
    <t>רילייטד אגח א</t>
  </si>
  <si>
    <t>1134923</t>
  </si>
  <si>
    <t>1849766</t>
  </si>
  <si>
    <t>שפיר הנדסה אגח א</t>
  </si>
  <si>
    <t>1136134</t>
  </si>
  <si>
    <t>514892801</t>
  </si>
  <si>
    <t>אבגול אגח ב*</t>
  </si>
  <si>
    <t>1126317</t>
  </si>
  <si>
    <t>510119068</t>
  </si>
  <si>
    <t>עץ נייר ודפוס</t>
  </si>
  <si>
    <t>אגוד הנפקות שה נד 2*</t>
  </si>
  <si>
    <t>1115286</t>
  </si>
  <si>
    <t>אזורים סדרה 10*</t>
  </si>
  <si>
    <t>7150345</t>
  </si>
  <si>
    <t>אזורים סדרה 11*</t>
  </si>
  <si>
    <t>7150352</t>
  </si>
  <si>
    <t>יוניברסל אגח ב</t>
  </si>
  <si>
    <t>1141647</t>
  </si>
  <si>
    <t>511809071</t>
  </si>
  <si>
    <t>Automobiles &amp; Components</t>
  </si>
  <si>
    <t>מבני תעשייה אגח טו</t>
  </si>
  <si>
    <t>2260420</t>
  </si>
  <si>
    <t>מגה אור אגח ה</t>
  </si>
  <si>
    <t>1132687</t>
  </si>
  <si>
    <t>או.פי.סי אגח א*</t>
  </si>
  <si>
    <t>1141589</t>
  </si>
  <si>
    <t>514401702</t>
  </si>
  <si>
    <t>ENERGY</t>
  </si>
  <si>
    <t>אלבר 14</t>
  </si>
  <si>
    <t>1132562</t>
  </si>
  <si>
    <t>בזן 4</t>
  </si>
  <si>
    <t>2590362</t>
  </si>
  <si>
    <t>בזן אגח ה</t>
  </si>
  <si>
    <t>2590388</t>
  </si>
  <si>
    <t>דה לסר אגח ה</t>
  </si>
  <si>
    <t>1135664</t>
  </si>
  <si>
    <t>דלשה קפיטל אגח ב</t>
  </si>
  <si>
    <t>1137314</t>
  </si>
  <si>
    <t>1888119</t>
  </si>
  <si>
    <t>כלכלית ירושלים אגח יא</t>
  </si>
  <si>
    <t>1980341</t>
  </si>
  <si>
    <t>אלדן סדרה א</t>
  </si>
  <si>
    <t>1134840</t>
  </si>
  <si>
    <t>510454333</t>
  </si>
  <si>
    <t>BBB+.IL</t>
  </si>
  <si>
    <t>אלדן סדרה ב</t>
  </si>
  <si>
    <t>1138254</t>
  </si>
  <si>
    <t>טן דלק ג</t>
  </si>
  <si>
    <t>1131457</t>
  </si>
  <si>
    <t>511540809</t>
  </si>
  <si>
    <t>ישראמקו א*</t>
  </si>
  <si>
    <t>2320174</t>
  </si>
  <si>
    <t>550010003</t>
  </si>
  <si>
    <t>חיפוש נפט וגז</t>
  </si>
  <si>
    <t>בזן אגח ו</t>
  </si>
  <si>
    <t>2590396</t>
  </si>
  <si>
    <t>סה"כ תל אביב 35</t>
  </si>
  <si>
    <t>אורמת טכנולוגיות*</t>
  </si>
  <si>
    <t>1134402</t>
  </si>
  <si>
    <t>520036716</t>
  </si>
  <si>
    <t>UTILITIES</t>
  </si>
  <si>
    <t>איירפורט סיטי</t>
  </si>
  <si>
    <t>1095835</t>
  </si>
  <si>
    <t>אלביט מערכות</t>
  </si>
  <si>
    <t>1081124</t>
  </si>
  <si>
    <t>אלוני חץ</t>
  </si>
  <si>
    <t>390013</t>
  </si>
  <si>
    <t>520038506</t>
  </si>
  <si>
    <t>אמות</t>
  </si>
  <si>
    <t>1097278</t>
  </si>
  <si>
    <t>בזק</t>
  </si>
  <si>
    <t>230011</t>
  </si>
  <si>
    <t>בינלאומי 5</t>
  </si>
  <si>
    <t>593038</t>
  </si>
  <si>
    <t>בתי זיקוק לנפט</t>
  </si>
  <si>
    <t>2590248</t>
  </si>
  <si>
    <t>דיסקונט</t>
  </si>
  <si>
    <t>691212</t>
  </si>
  <si>
    <t>דלק קדוחים</t>
  </si>
  <si>
    <t>475020</t>
  </si>
  <si>
    <t>550013098</t>
  </si>
  <si>
    <t>הראל השקעות</t>
  </si>
  <si>
    <t>585018</t>
  </si>
  <si>
    <t>טאואר</t>
  </si>
  <si>
    <t>1082379</t>
  </si>
  <si>
    <t>520041997</t>
  </si>
  <si>
    <t>מוליכים למחצה</t>
  </si>
  <si>
    <t>טבע</t>
  </si>
  <si>
    <t>629014</t>
  </si>
  <si>
    <t>520013954</t>
  </si>
  <si>
    <t>ישראמקו*</t>
  </si>
  <si>
    <t>232017</t>
  </si>
  <si>
    <t>כיל</t>
  </si>
  <si>
    <t>281014</t>
  </si>
  <si>
    <t>520027830</t>
  </si>
  <si>
    <t>לאומי</t>
  </si>
  <si>
    <t>604611</t>
  </si>
  <si>
    <t>מזרחי</t>
  </si>
  <si>
    <t>695437</t>
  </si>
  <si>
    <t>מיילן</t>
  </si>
  <si>
    <t>1136704</t>
  </si>
  <si>
    <t>61036137</t>
  </si>
  <si>
    <t>Pharmaceuticals&amp; Biotechnology</t>
  </si>
  <si>
    <t>מליסרון*</t>
  </si>
  <si>
    <t>323014</t>
  </si>
  <si>
    <t>נייס</t>
  </si>
  <si>
    <t>273011</t>
  </si>
  <si>
    <t>520036872</t>
  </si>
  <si>
    <t>סלקום CEL</t>
  </si>
  <si>
    <t>1101534</t>
  </si>
  <si>
    <t>פועלים</t>
  </si>
  <si>
    <t>662577</t>
  </si>
  <si>
    <t>פז נפט*</t>
  </si>
  <si>
    <t>1100007</t>
  </si>
  <si>
    <t>פרוטרום</t>
  </si>
  <si>
    <t>1081082</t>
  </si>
  <si>
    <t>520042805</t>
  </si>
  <si>
    <t>פרטנר</t>
  </si>
  <si>
    <t>1083484</t>
  </si>
  <si>
    <t>פריגו</t>
  </si>
  <si>
    <t>1130699</t>
  </si>
  <si>
    <t>529592</t>
  </si>
  <si>
    <t>קבוצת עזריאלי</t>
  </si>
  <si>
    <t>1119478</t>
  </si>
  <si>
    <t>שופרסל</t>
  </si>
  <si>
    <t>777037</t>
  </si>
  <si>
    <t>520022732</t>
  </si>
  <si>
    <t>שטראוס גרופ*</t>
  </si>
  <si>
    <t>746016</t>
  </si>
  <si>
    <t>סה"כ תל אביב 90</t>
  </si>
  <si>
    <t>אבגול*</t>
  </si>
  <si>
    <t>1100957</t>
  </si>
  <si>
    <t>או פי סי*</t>
  </si>
  <si>
    <t>1141571</t>
  </si>
  <si>
    <t>אזורים*</t>
  </si>
  <si>
    <t>715011</t>
  </si>
  <si>
    <t>איי די איי חברה לביטוח בעמ</t>
  </si>
  <si>
    <t>1129501</t>
  </si>
  <si>
    <t>513910703</t>
  </si>
  <si>
    <t>אינרום תעשיות בניה*</t>
  </si>
  <si>
    <t>1132356</t>
  </si>
  <si>
    <t>515001659</t>
  </si>
  <si>
    <t>מתכת ומוצרי בניה</t>
  </si>
  <si>
    <t>אירונאוטיקס*</t>
  </si>
  <si>
    <t>1141142</t>
  </si>
  <si>
    <t>510422249</t>
  </si>
  <si>
    <t>אלון דור</t>
  </si>
  <si>
    <t>1093202</t>
  </si>
  <si>
    <t>520043878</t>
  </si>
  <si>
    <t>אלקטרה מוצרי צריכה</t>
  </si>
  <si>
    <t>5010129</t>
  </si>
  <si>
    <t>520039967</t>
  </si>
  <si>
    <t>אלקטרה*</t>
  </si>
  <si>
    <t>739037</t>
  </si>
  <si>
    <t>520028911</t>
  </si>
  <si>
    <t>אנרגיקס*</t>
  </si>
  <si>
    <t>1123355</t>
  </si>
  <si>
    <t>513901371</t>
  </si>
  <si>
    <t>אפקון החזקות*</t>
  </si>
  <si>
    <t>578013</t>
  </si>
  <si>
    <t>520033473</t>
  </si>
  <si>
    <t>חשמל</t>
  </si>
  <si>
    <t>ארד*</t>
  </si>
  <si>
    <t>1091651</t>
  </si>
  <si>
    <t>510007800</t>
  </si>
  <si>
    <t>אלקטרוניקה ואופטיקה</t>
  </si>
  <si>
    <t>בי קומיוניקיישנס</t>
  </si>
  <si>
    <t>1107663</t>
  </si>
  <si>
    <t>514405414</t>
  </si>
  <si>
    <t>גב ים 1*</t>
  </si>
  <si>
    <t>759019</t>
  </si>
  <si>
    <t>דלתא גליל</t>
  </si>
  <si>
    <t>627034</t>
  </si>
  <si>
    <t>520025602</t>
  </si>
  <si>
    <t>דמרי</t>
  </si>
  <si>
    <t>1090315</t>
  </si>
  <si>
    <t>511399388</t>
  </si>
  <si>
    <t>דנאל כא*</t>
  </si>
  <si>
    <t>314013</t>
  </si>
  <si>
    <t>520037565</t>
  </si>
  <si>
    <t>המלט*</t>
  </si>
  <si>
    <t>1080324</t>
  </si>
  <si>
    <t>520041575</t>
  </si>
  <si>
    <t>הפניקס 1</t>
  </si>
  <si>
    <t>767012</t>
  </si>
  <si>
    <t>וואן תוכנה</t>
  </si>
  <si>
    <t>161018</t>
  </si>
  <si>
    <t>520034695</t>
  </si>
  <si>
    <t>שרותי מידע</t>
  </si>
  <si>
    <t>חילן טק*</t>
  </si>
  <si>
    <t>1084698</t>
  </si>
  <si>
    <t>520039942</t>
  </si>
  <si>
    <t>יואל</t>
  </si>
  <si>
    <t>583013</t>
  </si>
  <si>
    <t>520033226</t>
  </si>
  <si>
    <t>ישרס</t>
  </si>
  <si>
    <t>613034</t>
  </si>
  <si>
    <t>כלל ביטוח</t>
  </si>
  <si>
    <t>224014</t>
  </si>
  <si>
    <t>520036120</t>
  </si>
  <si>
    <t>מזור</t>
  </si>
  <si>
    <t>1106855</t>
  </si>
  <si>
    <t>513009043</t>
  </si>
  <si>
    <t>מכשור רפואי</t>
  </si>
  <si>
    <t>מטריקס*</t>
  </si>
  <si>
    <t>445015</t>
  </si>
  <si>
    <t>520039413</t>
  </si>
  <si>
    <t>מיטרוניקס*</t>
  </si>
  <si>
    <t>1091065</t>
  </si>
  <si>
    <t>511527202</t>
  </si>
  <si>
    <t>מנורה</t>
  </si>
  <si>
    <t>566018</t>
  </si>
  <si>
    <t>נובה*</t>
  </si>
  <si>
    <t>1084557</t>
  </si>
  <si>
    <t>511812463</t>
  </si>
  <si>
    <t>נפטא*</t>
  </si>
  <si>
    <t>643015</t>
  </si>
  <si>
    <t>520020942</t>
  </si>
  <si>
    <t>סאפיינס*</t>
  </si>
  <si>
    <t>1087659</t>
  </si>
  <si>
    <t>53368</t>
  </si>
  <si>
    <t>ספאנטק</t>
  </si>
  <si>
    <t>1090117</t>
  </si>
  <si>
    <t>512288713</t>
  </si>
  <si>
    <t>סקופ*</t>
  </si>
  <si>
    <t>288019</t>
  </si>
  <si>
    <t>520037425</t>
  </si>
  <si>
    <t>פוקס ויזל*</t>
  </si>
  <si>
    <t>1087022</t>
  </si>
  <si>
    <t>512157603</t>
  </si>
  <si>
    <t>פורמולה</t>
  </si>
  <si>
    <t>256016</t>
  </si>
  <si>
    <t>520036690</t>
  </si>
  <si>
    <t>פלסאון תעשיות*</t>
  </si>
  <si>
    <t>1081603</t>
  </si>
  <si>
    <t>520042912</t>
  </si>
  <si>
    <t>פלרם*</t>
  </si>
  <si>
    <t>644013</t>
  </si>
  <si>
    <t>520039843</t>
  </si>
  <si>
    <t>קליל*</t>
  </si>
  <si>
    <t>797035</t>
  </si>
  <si>
    <t>520032442</t>
  </si>
  <si>
    <t>קמהדע</t>
  </si>
  <si>
    <t>1094119</t>
  </si>
  <si>
    <t>511524605</t>
  </si>
  <si>
    <t>ביוטכנולוגיה</t>
  </si>
  <si>
    <t>קרור 1*</t>
  </si>
  <si>
    <t>621011</t>
  </si>
  <si>
    <t>520001546</t>
  </si>
  <si>
    <t>ריט 1*</t>
  </si>
  <si>
    <t>1098920</t>
  </si>
  <si>
    <t>רמי לוי</t>
  </si>
  <si>
    <t>1104249</t>
  </si>
  <si>
    <t>513770669</t>
  </si>
  <si>
    <t>רציו יהש</t>
  </si>
  <si>
    <t>394015</t>
  </si>
  <si>
    <t>550012777</t>
  </si>
  <si>
    <t>שיכון ובינוי*</t>
  </si>
  <si>
    <t>1081942</t>
  </si>
  <si>
    <t>שפיר הנדסה</t>
  </si>
  <si>
    <t>1133875</t>
  </si>
  <si>
    <t>אבוגן*</t>
  </si>
  <si>
    <t>1105055</t>
  </si>
  <si>
    <t>512838723</t>
  </si>
  <si>
    <t>אוארטי*</t>
  </si>
  <si>
    <t>1086230</t>
  </si>
  <si>
    <t>513057588</t>
  </si>
  <si>
    <t>אוברסיז*</t>
  </si>
  <si>
    <t>1139617</t>
  </si>
  <si>
    <t>510490071</t>
  </si>
  <si>
    <t>אורביט</t>
  </si>
  <si>
    <t>265017</t>
  </si>
  <si>
    <t>520036153</t>
  </si>
  <si>
    <t>אוריין*</t>
  </si>
  <si>
    <t>1103506</t>
  </si>
  <si>
    <t>511068256</t>
  </si>
  <si>
    <t>אייסקיור מדיקל</t>
  </si>
  <si>
    <t>1122415</t>
  </si>
  <si>
    <t>513787804</t>
  </si>
  <si>
    <t>אילקס מדיקל</t>
  </si>
  <si>
    <t>1080753</t>
  </si>
  <si>
    <t>520042219</t>
  </si>
  <si>
    <t>אינטק פארמה</t>
  </si>
  <si>
    <t>1117795</t>
  </si>
  <si>
    <t>513022780</t>
  </si>
  <si>
    <t>איתמר מדיקל*</t>
  </si>
  <si>
    <t>1102458</t>
  </si>
  <si>
    <t>512434218</t>
  </si>
  <si>
    <t>אלוט תקשורת*</t>
  </si>
  <si>
    <t>1099654</t>
  </si>
  <si>
    <t>512394776</t>
  </si>
  <si>
    <t>אלספק*</t>
  </si>
  <si>
    <t>1090364</t>
  </si>
  <si>
    <t>511297541</t>
  </si>
  <si>
    <t>אלרון*</t>
  </si>
  <si>
    <t>749077</t>
  </si>
  <si>
    <t>520028036</t>
  </si>
  <si>
    <t>אמיליה פיתוח</t>
  </si>
  <si>
    <t>589010</t>
  </si>
  <si>
    <t>520014846</t>
  </si>
  <si>
    <t>אמנת*</t>
  </si>
  <si>
    <t>654012</t>
  </si>
  <si>
    <t>520040833</t>
  </si>
  <si>
    <t>אפריקה תעשיות*</t>
  </si>
  <si>
    <t>800011</t>
  </si>
  <si>
    <t>520026618</t>
  </si>
  <si>
    <t>אקסלנז*</t>
  </si>
  <si>
    <t>1104868</t>
  </si>
  <si>
    <t>513821504</t>
  </si>
  <si>
    <t>בריל*</t>
  </si>
  <si>
    <t>399014</t>
  </si>
  <si>
    <t>520038647</t>
  </si>
  <si>
    <t>ברנמילר*</t>
  </si>
  <si>
    <t>1141530</t>
  </si>
  <si>
    <t>514720374</t>
  </si>
  <si>
    <t>גולן פלסטיק*</t>
  </si>
  <si>
    <t>1091933</t>
  </si>
  <si>
    <t>513029975</t>
  </si>
  <si>
    <t>גניגר*</t>
  </si>
  <si>
    <t>1095892</t>
  </si>
  <si>
    <t>512416991</t>
  </si>
  <si>
    <t>זנלכל*</t>
  </si>
  <si>
    <t>130013</t>
  </si>
  <si>
    <t>520034208</t>
  </si>
  <si>
    <t>חד*</t>
  </si>
  <si>
    <t>351015</t>
  </si>
  <si>
    <t>520038449</t>
  </si>
  <si>
    <t>כלל ביוטכנולוגיות בעמ</t>
  </si>
  <si>
    <t>1104280</t>
  </si>
  <si>
    <t>511898835</t>
  </si>
  <si>
    <t>לודן*</t>
  </si>
  <si>
    <t>1081439</t>
  </si>
  <si>
    <t>520043381</t>
  </si>
  <si>
    <t>מדטכניקה*</t>
  </si>
  <si>
    <t>253013</t>
  </si>
  <si>
    <t>520036195</t>
  </si>
  <si>
    <t>מדיגוס</t>
  </si>
  <si>
    <t>1096171</t>
  </si>
  <si>
    <t>512866971</t>
  </si>
  <si>
    <t>מדיקל קומפרישין סיסטם*</t>
  </si>
  <si>
    <t>1096890</t>
  </si>
  <si>
    <t>512565730</t>
  </si>
  <si>
    <t>מנדלסון תשתיות ותעשיות בעמ*</t>
  </si>
  <si>
    <t>1129444</t>
  </si>
  <si>
    <t>513660373</t>
  </si>
  <si>
    <t>משביר לצרכן</t>
  </si>
  <si>
    <t>1104959</t>
  </si>
  <si>
    <t>513389270</t>
  </si>
  <si>
    <t>נובולוג</t>
  </si>
  <si>
    <t>1140151</t>
  </si>
  <si>
    <t>510475312</t>
  </si>
  <si>
    <t>על בד*</t>
  </si>
  <si>
    <t>625012</t>
  </si>
  <si>
    <t>520040205</t>
  </si>
  <si>
    <t>פטרוכימיים</t>
  </si>
  <si>
    <t>756015</t>
  </si>
  <si>
    <t>520029315</t>
  </si>
  <si>
    <t>פלאזה סנטרס</t>
  </si>
  <si>
    <t>1109917</t>
  </si>
  <si>
    <t>33248324</t>
  </si>
  <si>
    <t>פלסטופיל*</t>
  </si>
  <si>
    <t>1092840</t>
  </si>
  <si>
    <t>513681247</t>
  </si>
  <si>
    <t>פריון נטוורק</t>
  </si>
  <si>
    <t>1095819</t>
  </si>
  <si>
    <t>512849498</t>
  </si>
  <si>
    <t>קו מנחה*</t>
  </si>
  <si>
    <t>271015</t>
  </si>
  <si>
    <t>520036997</t>
  </si>
  <si>
    <t>קסטרו*</t>
  </si>
  <si>
    <t>280016</t>
  </si>
  <si>
    <t>520037649</t>
  </si>
  <si>
    <t>רבל אי.סי.אס בעמ*</t>
  </si>
  <si>
    <t>1103878</t>
  </si>
  <si>
    <t>513506329</t>
  </si>
  <si>
    <t>רדהיל</t>
  </si>
  <si>
    <t>1122381</t>
  </si>
  <si>
    <t>514304005</t>
  </si>
  <si>
    <t>רם און*</t>
  </si>
  <si>
    <t>1090943</t>
  </si>
  <si>
    <t>512776964</t>
  </si>
  <si>
    <t>תדיר גן</t>
  </si>
  <si>
    <t>1090141</t>
  </si>
  <si>
    <t>511870891</t>
  </si>
  <si>
    <t>AMDOCS LTD</t>
  </si>
  <si>
    <t>GB0022569080</t>
  </si>
  <si>
    <t>NYSE</t>
  </si>
  <si>
    <t>בלומברג</t>
  </si>
  <si>
    <t>511251217</t>
  </si>
  <si>
    <t>Software &amp; Services</t>
  </si>
  <si>
    <t>CAESAR STONE SDO</t>
  </si>
  <si>
    <t>IL0011259137</t>
  </si>
  <si>
    <t>NASDAQ</t>
  </si>
  <si>
    <t>511439507</t>
  </si>
  <si>
    <t>MATERIALS</t>
  </si>
  <si>
    <t>CHECK POINT SOFTWARE TECH</t>
  </si>
  <si>
    <t>IL0010824113</t>
  </si>
  <si>
    <t>520042821</t>
  </si>
  <si>
    <t>INTEC PHARMA LTD</t>
  </si>
  <si>
    <t>IL0011177958</t>
  </si>
  <si>
    <t>ITURAN LOCATION AND CONTROL</t>
  </si>
  <si>
    <t>IL0010818685</t>
  </si>
  <si>
    <t>520043811</t>
  </si>
  <si>
    <t>KORNIT DIGITAL LTD</t>
  </si>
  <si>
    <t>IL0011216723</t>
  </si>
  <si>
    <t>513195420</t>
  </si>
  <si>
    <t>mazor robotics ltd</t>
  </si>
  <si>
    <t>US57886P1030</t>
  </si>
  <si>
    <t>MediWound Ltd*</t>
  </si>
  <si>
    <t>IL0011316309</t>
  </si>
  <si>
    <t>512894940</t>
  </si>
  <si>
    <t>HEALTH CARE</t>
  </si>
  <si>
    <t>MELLANOX TECHNOLOGIES LTD</t>
  </si>
  <si>
    <t>IL0011017329</t>
  </si>
  <si>
    <t>512763285</t>
  </si>
  <si>
    <t>NOVA MEASURING INSTRUMENTS*</t>
  </si>
  <si>
    <t>IL0010845571</t>
  </si>
  <si>
    <t>ORBOTECH LTD</t>
  </si>
  <si>
    <t>IL0010823388</t>
  </si>
  <si>
    <t>520035213</t>
  </si>
  <si>
    <t>Technology Hardware &amp; Equipment</t>
  </si>
  <si>
    <t>ORMAT TECHNOLOGIES INC*</t>
  </si>
  <si>
    <t>US6866881021</t>
  </si>
  <si>
    <t>PERRIGO CO</t>
  </si>
  <si>
    <t>IE00BGH1M568</t>
  </si>
  <si>
    <t>REDHILL BIOPHARMA LTD ADR</t>
  </si>
  <si>
    <t>US7574681034</t>
  </si>
  <si>
    <t>SAPIENS INTERNATIONAL CORP*</t>
  </si>
  <si>
    <t>ANN7716A1513</t>
  </si>
  <si>
    <t>SOLAREDGE TECHNOLOGIES</t>
  </si>
  <si>
    <t>US83417M1045</t>
  </si>
  <si>
    <t>513865329</t>
  </si>
  <si>
    <t>Semiconductors &amp; Semiconductor</t>
  </si>
  <si>
    <t>TOWER SEMICONDUCTOR LTD</t>
  </si>
  <si>
    <t>IL0010823792</t>
  </si>
  <si>
    <t>VERINT SYSTEMS</t>
  </si>
  <si>
    <t>US92343X1000</t>
  </si>
  <si>
    <t>512704867</t>
  </si>
  <si>
    <t>WIX.COM LTD</t>
  </si>
  <si>
    <t>IL0011301780</t>
  </si>
  <si>
    <t>513881177</t>
  </si>
  <si>
    <t>ABB LTD REG</t>
  </si>
  <si>
    <t>CH0012221716</t>
  </si>
  <si>
    <t>Capital Goods</t>
  </si>
  <si>
    <t>פרנק שווצרי</t>
  </si>
  <si>
    <t>ADIDAS AG</t>
  </si>
  <si>
    <t>DE000A1EWWW0</t>
  </si>
  <si>
    <t>Consumer Durables &amp; Apparel</t>
  </si>
  <si>
    <t>ALEXANDRIA REAL ESTATE EQUIT</t>
  </si>
  <si>
    <t>US0152711091</t>
  </si>
  <si>
    <t>ALPHABET INC CL C</t>
  </si>
  <si>
    <t>US02079K1079</t>
  </si>
  <si>
    <t>AMAZON.COM INC</t>
  </si>
  <si>
    <t>US0231351067</t>
  </si>
  <si>
    <t>Retailing</t>
  </si>
  <si>
    <t>AMERICAN EXPRESS</t>
  </si>
  <si>
    <t>US0258161092</t>
  </si>
  <si>
    <t>Diversified Financial Services</t>
  </si>
  <si>
    <t>AP MOLLER MAERSK A/S B</t>
  </si>
  <si>
    <t>DK0010244508</t>
  </si>
  <si>
    <t>Transportation</t>
  </si>
  <si>
    <t>APPLE INC</t>
  </si>
  <si>
    <t>US0378331005</t>
  </si>
  <si>
    <t>APTIV PLC</t>
  </si>
  <si>
    <t>JE00B783TY65</t>
  </si>
  <si>
    <t>ASML HOLDING NV</t>
  </si>
  <si>
    <t>NL0010273215</t>
  </si>
  <si>
    <t>ASOS</t>
  </si>
  <si>
    <t>GB0030927254</t>
  </si>
  <si>
    <t>AXEL SPRINGER</t>
  </si>
  <si>
    <t>DE0005501357</t>
  </si>
  <si>
    <t>Media</t>
  </si>
  <si>
    <t>BANCO BRADESCO ADR</t>
  </si>
  <si>
    <t>US0594603039</t>
  </si>
  <si>
    <t>Banks</t>
  </si>
  <si>
    <t>BANK OF AMERICA CORP</t>
  </si>
  <si>
    <t>US0605051046</t>
  </si>
  <si>
    <t>BARCLAYS PLC</t>
  </si>
  <si>
    <t>GB0031348658</t>
  </si>
  <si>
    <t>BHP BILLITON</t>
  </si>
  <si>
    <t>GB0000566504</t>
  </si>
  <si>
    <t>BLACKROCK</t>
  </si>
  <si>
    <t>US09247X1019</t>
  </si>
  <si>
    <t>BNP PARIBAS</t>
  </si>
  <si>
    <t>FR0000131104</t>
  </si>
  <si>
    <t>BOSTON PROPERTIES INC</t>
  </si>
  <si>
    <t>US1011211018</t>
  </si>
  <si>
    <t>CHEVRON CORP</t>
  </si>
  <si>
    <t>US1667641005</t>
  </si>
  <si>
    <t>CHINA CONSTRUCTION BANK H</t>
  </si>
  <si>
    <t>CNE1000002H1</t>
  </si>
  <si>
    <t>HKSE</t>
  </si>
  <si>
    <t>CISCO SYSTEMS</t>
  </si>
  <si>
    <t>US17275R1023</t>
  </si>
  <si>
    <t>CITIGROUP INC</t>
  </si>
  <si>
    <t>US1729674242</t>
  </si>
  <si>
    <t>COMPAGNIE DE SAINT GOBAIN</t>
  </si>
  <si>
    <t>FR0000125007</t>
  </si>
  <si>
    <t>DANONE</t>
  </si>
  <si>
    <t>FR0000120644</t>
  </si>
  <si>
    <t>Food &amp; Beverage &amp; Tobacco</t>
  </si>
  <si>
    <t>DELIVERY HERO AG</t>
  </si>
  <si>
    <t>DE000A2E4K43</t>
  </si>
  <si>
    <t>DELTA AIR LINES</t>
  </si>
  <si>
    <t>US2473617023</t>
  </si>
  <si>
    <t>DEUTSCHE POST AG REG</t>
  </si>
  <si>
    <t>DE0005552004</t>
  </si>
  <si>
    <t>EIFFAGE</t>
  </si>
  <si>
    <t>FR0000130452</t>
  </si>
  <si>
    <t>ENI SPA</t>
  </si>
  <si>
    <t>IT0003132476</t>
  </si>
  <si>
    <t>ERICSSON LM B SHS</t>
  </si>
  <si>
    <t>SE0000108656</t>
  </si>
  <si>
    <t>EXPEDIA INC</t>
  </si>
  <si>
    <t>US30212P3038</t>
  </si>
  <si>
    <t>EXXON MOBIL CORP</t>
  </si>
  <si>
    <t>US30231G1022</t>
  </si>
  <si>
    <t>FACEBOOK INC A</t>
  </si>
  <si>
    <t>US30303M1027</t>
  </si>
  <si>
    <t>GOLDMAN SACHS GROUP INC</t>
  </si>
  <si>
    <t>US38141G1040</t>
  </si>
  <si>
    <t>IND &amp; COMM BK OF CHINA H</t>
  </si>
  <si>
    <t>CNE1000003G1</t>
  </si>
  <si>
    <t>ITAU UNIBANCO H SPON PRF ADR</t>
  </si>
  <si>
    <t>US4655621062</t>
  </si>
  <si>
    <t>JPMORGAN CHASE</t>
  </si>
  <si>
    <t>US46625H1005</t>
  </si>
  <si>
    <t>JUST EAT PLC</t>
  </si>
  <si>
    <t>GB00BKX5CN86</t>
  </si>
  <si>
    <t>KONINKLIJKE PHILIPS NV</t>
  </si>
  <si>
    <t>NL0000009538</t>
  </si>
  <si>
    <t>LLOYDS BANKING GROUP PLC</t>
  </si>
  <si>
    <t>GB0008706128</t>
  </si>
  <si>
    <t>MASTERCARD INC CLASS A</t>
  </si>
  <si>
    <t>US57636Q1040</t>
  </si>
  <si>
    <t>MERCK &amp; CO. INC</t>
  </si>
  <si>
    <t>US58933Y1055</t>
  </si>
  <si>
    <t>MICROSOFT CORP</t>
  </si>
  <si>
    <t>US5949181045</t>
  </si>
  <si>
    <t>TELECOMMUNICATION SERVICES</t>
  </si>
  <si>
    <t>MOODY`S</t>
  </si>
  <si>
    <t>US6153691059</t>
  </si>
  <si>
    <t>NIKE INC CL B</t>
  </si>
  <si>
    <t>US6541061031</t>
  </si>
  <si>
    <t>ORACLE CORP</t>
  </si>
  <si>
    <t>US68389X1054</t>
  </si>
  <si>
    <t>PAYPAL HOLDINGS INC</t>
  </si>
  <si>
    <t>US70450Y1038</t>
  </si>
  <si>
    <t>PFIZER INC</t>
  </si>
  <si>
    <t>US7170811035</t>
  </si>
  <si>
    <t>PRICELINE GROUP INC</t>
  </si>
  <si>
    <t>US7415034039</t>
  </si>
  <si>
    <t>PROLOGIS INC</t>
  </si>
  <si>
    <t>US74340W1036</t>
  </si>
  <si>
    <t>RELX PLC</t>
  </si>
  <si>
    <t>GB00B2B0DG97</t>
  </si>
  <si>
    <t>RIO TINTO PLC</t>
  </si>
  <si>
    <t>GB0007188757</t>
  </si>
  <si>
    <t>ROCHE HOLDING AG GENUSSCHEIN</t>
  </si>
  <si>
    <t>CH0012032048</t>
  </si>
  <si>
    <t>ROYAL DUTCH SHELL PLC A SHS</t>
  </si>
  <si>
    <t>GB00B03MLX29</t>
  </si>
  <si>
    <t>S&amp;P GLOBAL</t>
  </si>
  <si>
    <t>US78409V1044</t>
  </si>
  <si>
    <t>SAP AG</t>
  </si>
  <si>
    <t>DE0007164600</t>
  </si>
  <si>
    <t>SIEMENS AG REG</t>
  </si>
  <si>
    <t>DE0007236101</t>
  </si>
  <si>
    <t>SL GREEN REALTY CORP</t>
  </si>
  <si>
    <t>US78440X1019</t>
  </si>
  <si>
    <t>SOUTHWEST AIRLINES</t>
  </si>
  <si>
    <t>US8447411088</t>
  </si>
  <si>
    <t>STARBUCKS CORP</t>
  </si>
  <si>
    <t>US8552441094</t>
  </si>
  <si>
    <t>Hotels Restaurants &amp; Leisure</t>
  </si>
  <si>
    <t>SYNCHRONY FINANCIAL</t>
  </si>
  <si>
    <t>US87165B1035</t>
  </si>
  <si>
    <t>UNITED CONTINENTAL HOLDINGS</t>
  </si>
  <si>
    <t>US9100471096</t>
  </si>
  <si>
    <t>US BANCORP</t>
  </si>
  <si>
    <t>US9029733048</t>
  </si>
  <si>
    <t>VINCI SA</t>
  </si>
  <si>
    <t>FR0000125486</t>
  </si>
  <si>
    <t>VISA</t>
  </si>
  <si>
    <t>US92826C8394</t>
  </si>
  <si>
    <t>VOLKSWAGEN AG PREF</t>
  </si>
  <si>
    <t>DE0007664039</t>
  </si>
  <si>
    <t>WELLS FARGO &amp; CO</t>
  </si>
  <si>
    <t>US9497461015</t>
  </si>
  <si>
    <t>ZALANDO</t>
  </si>
  <si>
    <t>DE000ZAL1111</t>
  </si>
  <si>
    <t>קסם תא125</t>
  </si>
  <si>
    <t>1117266</t>
  </si>
  <si>
    <t>520041989</t>
  </si>
  <si>
    <t>מניות</t>
  </si>
  <si>
    <t>תכלית תא 125</t>
  </si>
  <si>
    <t>1091818</t>
  </si>
  <si>
    <t>513540310</t>
  </si>
  <si>
    <t>פסגות סל תל אביב בנקים סדרה 2</t>
  </si>
  <si>
    <t>1096437</t>
  </si>
  <si>
    <t>513464289</t>
  </si>
  <si>
    <t>הראל סל תל בונד 60</t>
  </si>
  <si>
    <t>1113257</t>
  </si>
  <si>
    <t>514103811</t>
  </si>
  <si>
    <t>אג"ח</t>
  </si>
  <si>
    <t>פסגות תל בונד 60 סדרה 1</t>
  </si>
  <si>
    <t>1109420</t>
  </si>
  <si>
    <t>פסגות תל בונד 60 סדרה 2</t>
  </si>
  <si>
    <t>1109479</t>
  </si>
  <si>
    <t>קסם תל בונד 60</t>
  </si>
  <si>
    <t>1109248</t>
  </si>
  <si>
    <t>תכלית תל בונד 60</t>
  </si>
  <si>
    <t>1109362</t>
  </si>
  <si>
    <t>פסגות סל מקמ</t>
  </si>
  <si>
    <t>1112879</t>
  </si>
  <si>
    <t>AMUNDI ETF MSCI EM ASIA UCIT</t>
  </si>
  <si>
    <t>FR0011018316</t>
  </si>
  <si>
    <t>AMUNDI ETF MSCI EUROPE TELEC</t>
  </si>
  <si>
    <t>FR0010713735</t>
  </si>
  <si>
    <t>CONSUMER DISCRETIONARY SELT</t>
  </si>
  <si>
    <t>US81369Y4070</t>
  </si>
  <si>
    <t>DAIWA ETF TOPIX</t>
  </si>
  <si>
    <t>JP3027620008</t>
  </si>
  <si>
    <t>DBX HARVEST CSI 300 1D</t>
  </si>
  <si>
    <t>LU0875160326</t>
  </si>
  <si>
    <t>DBX MSCI NORDIC 1D</t>
  </si>
  <si>
    <t>IE00B9MRHC27</t>
  </si>
  <si>
    <t>DBX S&amp;P GLOBAL INFRASTRUC 1C</t>
  </si>
  <si>
    <t>LU0322253229</t>
  </si>
  <si>
    <t>DBX STXX EUROPE TECHNOLOGY 1C</t>
  </si>
  <si>
    <t>LU0292104469</t>
  </si>
  <si>
    <t>ENERGY SELECT SECTOR SPDR</t>
  </si>
  <si>
    <t>US81369Y5069</t>
  </si>
  <si>
    <t>HEALTH CARE SELECT SECTOR</t>
  </si>
  <si>
    <t>US81369Y2090</t>
  </si>
  <si>
    <t>HORIZONS S&amp;P/TSX 60 INDEX</t>
  </si>
  <si>
    <t>CA44049A1241</t>
  </si>
  <si>
    <t>INDUSTRIAL SELECT SECT SPDR</t>
  </si>
  <si>
    <t>US81369Y7040</t>
  </si>
  <si>
    <t>ISHARE EUR 600 AUTO&amp;PARTS DE</t>
  </si>
  <si>
    <t>DE000A0Q4R28</t>
  </si>
  <si>
    <t>ISHARES CHINA LARGE CAP</t>
  </si>
  <si>
    <t>IE00B02KXK85</t>
  </si>
  <si>
    <t>ISHARES CORE EURO STOXX 50</t>
  </si>
  <si>
    <t>IE00B53L3W79</t>
  </si>
  <si>
    <t>ISHARES CORE MSCI EMERGING</t>
  </si>
  <si>
    <t>US46434G1031</t>
  </si>
  <si>
    <t>ISHARES CORE S&amp;P 500 UCITS ETF</t>
  </si>
  <si>
    <t>IE00B5BMR087</t>
  </si>
  <si>
    <t>ISHARES CRNCY HEDGD MSCI EM</t>
  </si>
  <si>
    <t>US46434G5099</t>
  </si>
  <si>
    <t>ISHARES DJ CONSRU</t>
  </si>
  <si>
    <t>US4642887529</t>
  </si>
  <si>
    <t>ISHARES DJ EURO STOXX 50 DE</t>
  </si>
  <si>
    <t>DE0005933956</t>
  </si>
  <si>
    <t>ISHARES DJ US TRANSPORT AVG</t>
  </si>
  <si>
    <t>US4642871929</t>
  </si>
  <si>
    <t>Ishares FTSE 100</t>
  </si>
  <si>
    <t>IE0005042456</t>
  </si>
  <si>
    <t>ISHARES FTSE CHINA 25 INDEX</t>
  </si>
  <si>
    <t>US4642871846</t>
  </si>
  <si>
    <t>ISHARES MSCI BRAZIL</t>
  </si>
  <si>
    <t>US4642864007</t>
  </si>
  <si>
    <t>ISHARES MSCI EMU SML C ACC</t>
  </si>
  <si>
    <t>IE00B3VWMM18</t>
  </si>
  <si>
    <t>ISHARES NASDAQ BIOTECH INDX</t>
  </si>
  <si>
    <t>US4642875565</t>
  </si>
  <si>
    <t>ISHARES RESIDENTIAL REAL EST</t>
  </si>
  <si>
    <t>US4642885622</t>
  </si>
  <si>
    <t>ISHARES S&amp;P LATIN AMERICA 40</t>
  </si>
  <si>
    <t>US4642873909</t>
  </si>
  <si>
    <t>ISHARES ST 600 UTIL DE</t>
  </si>
  <si>
    <t>DE000A0Q4R02</t>
  </si>
  <si>
    <t>ISHR EUR600 IND GDS&amp;SERV (DE)</t>
  </si>
  <si>
    <t>DE000A0H08J9</t>
  </si>
  <si>
    <t>Lyxor ETF STOXX Europe 600 Banks</t>
  </si>
  <si>
    <t>FR0010345371</t>
  </si>
  <si>
    <t>LYXOR ETF STOXX OIL &amp; GAS</t>
  </si>
  <si>
    <t>FR0010344960</t>
  </si>
  <si>
    <t>LYXOR STOXX BASIC RSRCES</t>
  </si>
  <si>
    <t>FR0010345389</t>
  </si>
  <si>
    <t>LYXOR UCITS ETS EU STOX BANK</t>
  </si>
  <si>
    <t>FR0011645647</t>
  </si>
  <si>
    <t>MARKET VECTORS OIL SERVICE</t>
  </si>
  <si>
    <t>US92189F7188</t>
  </si>
  <si>
    <t>MARKET VECTORS SEMICONDUCTOR</t>
  </si>
  <si>
    <t>US92189F6768</t>
  </si>
  <si>
    <t>SOURCE MORNINGSTAR US ENERGY</t>
  </si>
  <si>
    <t>IE00B94ZB998</t>
  </si>
  <si>
    <t>SOURCE S&amp;P 500 UCITS ETF</t>
  </si>
  <si>
    <t>IE00B3YCGJ38</t>
  </si>
  <si>
    <t>SPDR FT EP EU EX UK REAL EST</t>
  </si>
  <si>
    <t>IE00BSJCQV56</t>
  </si>
  <si>
    <t>SPDR KBW REGIONAL BANKING ET</t>
  </si>
  <si>
    <t>US78464A6982</t>
  </si>
  <si>
    <t>SPDR MSCI EUROPE CONSUMER ST</t>
  </si>
  <si>
    <t>IE00BKWQ0D84</t>
  </si>
  <si>
    <t>SPDR S AND P HOMEBUILDERS ETF</t>
  </si>
  <si>
    <t>US78464A8889</t>
  </si>
  <si>
    <t>VANGUARD AUST SHARES IDX ETF</t>
  </si>
  <si>
    <t>AU000000VAS1</t>
  </si>
  <si>
    <t>Vanguard info tech ETF</t>
  </si>
  <si>
    <t>US92204A7028</t>
  </si>
  <si>
    <t>VANGUARD REIT ETF</t>
  </si>
  <si>
    <t>US9229085538</t>
  </si>
  <si>
    <t>VANGUARD S&amp;P 500 ETF</t>
  </si>
  <si>
    <t>US9229083632</t>
  </si>
  <si>
    <t>VANGUARD S&amp;P 500 UCITS ETF</t>
  </si>
  <si>
    <t>IE00B3XXRP09</t>
  </si>
  <si>
    <t>WISDOMTREE INDIA EARNINGS</t>
  </si>
  <si>
    <t>US97717W4226</t>
  </si>
  <si>
    <t>WISDOMTREE JPN S/C DVD FUND</t>
  </si>
  <si>
    <t>US97717W8367</t>
  </si>
  <si>
    <t>XTRACKERS MSCI EMERGING MARKET</t>
  </si>
  <si>
    <t>US2330511013</t>
  </si>
  <si>
    <t>ISHARES USD CORP BND</t>
  </si>
  <si>
    <t>IE0032895942</t>
  </si>
  <si>
    <t>VANGUARD S.T CORP BOND</t>
  </si>
  <si>
    <t>US92206C4096</t>
  </si>
  <si>
    <t>ISHARES JP MORGAN USD EM CORP</t>
  </si>
  <si>
    <t>IE00B6TLBW47</t>
  </si>
  <si>
    <t>SPDR EMERGING MKTS LOCAL BD</t>
  </si>
  <si>
    <t>IE00B4613386</t>
  </si>
  <si>
    <t>DB X TR II TRX CROSSOVER 5 Y</t>
  </si>
  <si>
    <t>LU0290359032</t>
  </si>
  <si>
    <t>ISHARES MARKIT IBOXX $ HIGH</t>
  </si>
  <si>
    <t>IE00B4PY7Y77</t>
  </si>
  <si>
    <t>SPDR BARCLAYS CAPITAL HIGH</t>
  </si>
  <si>
    <t>US78464A4177</t>
  </si>
  <si>
    <t>UBS LUX BD USD</t>
  </si>
  <si>
    <t>LU0396367608</t>
  </si>
  <si>
    <t>BBB+</t>
  </si>
  <si>
    <t>S&amp;P</t>
  </si>
  <si>
    <t>NEUBER BERMAN H/Y BD I2A</t>
  </si>
  <si>
    <t>IE00B8QBJF01</t>
  </si>
  <si>
    <t>BB</t>
  </si>
  <si>
    <t>FITCH</t>
  </si>
  <si>
    <t>EURIZON EASYFND BND HI YL Z</t>
  </si>
  <si>
    <t>LU0335991534</t>
  </si>
  <si>
    <t>BB-</t>
  </si>
  <si>
    <t>NOMURA US HIGH YLD BD I USD</t>
  </si>
  <si>
    <t>IE00B3RW8498</t>
  </si>
  <si>
    <t>NR</t>
  </si>
  <si>
    <t>ABERDEEN GL LATIN AM EQ I2</t>
  </si>
  <si>
    <t>LU0396315128</t>
  </si>
  <si>
    <t>ABERDEEN GL NOR AM SM CP I2A</t>
  </si>
  <si>
    <t>LU0566484704</t>
  </si>
  <si>
    <t>AMUNDI IND MSCI EMU IEC</t>
  </si>
  <si>
    <t>LU0389810994</t>
  </si>
  <si>
    <t>BRANDES EURPN VALUE I EUR</t>
  </si>
  <si>
    <t>IE0031574977</t>
  </si>
  <si>
    <t>COMGEST GROWTH EUROPE EUR IA</t>
  </si>
  <si>
    <t>IE00B5WN3467</t>
  </si>
  <si>
    <t>Constellation Fund SPC</t>
  </si>
  <si>
    <t>KYG238261377</t>
  </si>
  <si>
    <t>CS INDEX LUX EQ EMU QB EUR</t>
  </si>
  <si>
    <t>LU1390074414</t>
  </si>
  <si>
    <t>KOTAK FUNDS IND MIDCP  JA USD</t>
  </si>
  <si>
    <t>LU0675383409</t>
  </si>
  <si>
    <t>MATTHEWS ASIA TIGER</t>
  </si>
  <si>
    <t>LU0491816475</t>
  </si>
  <si>
    <t>PineBridge India</t>
  </si>
  <si>
    <t>IE00B0JY6L58</t>
  </si>
  <si>
    <t>Schroders Asia ex Japan</t>
  </si>
  <si>
    <t>LU0106259988</t>
  </si>
  <si>
    <t>SEB Fund 1  NORDIC FD  C</t>
  </si>
  <si>
    <t>LU0030165871</t>
  </si>
  <si>
    <t>Tokio Marine Japan</t>
  </si>
  <si>
    <t>IE00BYYTL417</t>
  </si>
  <si>
    <t>VANGUARD EMR MK ST IN USD IN</t>
  </si>
  <si>
    <t>IE0031787223</t>
  </si>
  <si>
    <t>כתבי אופציה בישראל</t>
  </si>
  <si>
    <t>איתמר אופציה 4*</t>
  </si>
  <si>
    <t>1137017</t>
  </si>
  <si>
    <t>מדיגוס אופציה 9</t>
  </si>
  <si>
    <t>1135979</t>
  </si>
  <si>
    <t>SPX 03/18 P2325</t>
  </si>
  <si>
    <t>BBG00G8LGMN74</t>
  </si>
  <si>
    <t>ל.ר.</t>
  </si>
  <si>
    <t>SPX 03/18 P2575</t>
  </si>
  <si>
    <t>BBG00G8LGMK1</t>
  </si>
  <si>
    <t>EMINI RUSSELL 2000 MAR18</t>
  </si>
  <si>
    <t>RTYH8</t>
  </si>
  <si>
    <t>EURO STOXX 50 MAR18</t>
  </si>
  <si>
    <t>VGH8</t>
  </si>
  <si>
    <t>EURO STOXX BANK MAR18</t>
  </si>
  <si>
    <t>CAH8</t>
  </si>
  <si>
    <t>FTSE 100 IDX FUT MAR18</t>
  </si>
  <si>
    <t>Z H8</t>
  </si>
  <si>
    <t>S&amp;P500 EMINI FUT MAR 18</t>
  </si>
  <si>
    <t>ESH8</t>
  </si>
  <si>
    <t>SPI 200 FUTURES MAR18</t>
  </si>
  <si>
    <t>XPH8</t>
  </si>
  <si>
    <t>STOXX 600 BANK MAR18</t>
  </si>
  <si>
    <t>BJH8</t>
  </si>
  <si>
    <t>TOPIX INDX FUTR MAR18</t>
  </si>
  <si>
    <t>TPH8</t>
  </si>
  <si>
    <t>מקורות אג סדרה 6 ל.ס 4.9%</t>
  </si>
  <si>
    <t>1100908</t>
  </si>
  <si>
    <t>מרווח הוגן</t>
  </si>
  <si>
    <t>520010869</t>
  </si>
  <si>
    <t>מקורות אגח 8 רמ</t>
  </si>
  <si>
    <t>1124346</t>
  </si>
  <si>
    <t>עירית רעננה 5% 2021</t>
  </si>
  <si>
    <t>1098698</t>
  </si>
  <si>
    <t>500287008</t>
  </si>
  <si>
    <t>רפאל אגח ג רצף מוסדי</t>
  </si>
  <si>
    <t>1140276</t>
  </si>
  <si>
    <t>520042185</t>
  </si>
  <si>
    <t>חשמל צמוד 2020   אגח ל.ס</t>
  </si>
  <si>
    <t>6000111</t>
  </si>
  <si>
    <t>אגח ל.ס חשמל 2022</t>
  </si>
  <si>
    <t>6000129</t>
  </si>
  <si>
    <t>נתיבי גז  סדרה א ל.ס 5.6%</t>
  </si>
  <si>
    <t>1103084</t>
  </si>
  <si>
    <t>513436394</t>
  </si>
  <si>
    <t>קניון אבנת ל.ס סדרה א 5.3%</t>
  </si>
  <si>
    <t>1094820</t>
  </si>
  <si>
    <t>513698365</t>
  </si>
  <si>
    <t>שטרהון נדחה פועלים ג ל.ס 5.75%</t>
  </si>
  <si>
    <t>6620280</t>
  </si>
  <si>
    <t>אספיסי אל עד 6.7%   סדרה 3</t>
  </si>
  <si>
    <t>1093939</t>
  </si>
  <si>
    <t>אלון  חברה לדלק ל.ס</t>
  </si>
  <si>
    <t>1101567</t>
  </si>
  <si>
    <t>520041690</t>
  </si>
  <si>
    <t>רפאל אגח ד רצף מוסדי</t>
  </si>
  <si>
    <t>1140284</t>
  </si>
  <si>
    <t>רפאל אגח ה רצף מוסדי</t>
  </si>
  <si>
    <t>1140292</t>
  </si>
  <si>
    <t>מתמ אגח א'  רמ</t>
  </si>
  <si>
    <t>1138999</t>
  </si>
  <si>
    <t>510687403</t>
  </si>
  <si>
    <t>אמקור א</t>
  </si>
  <si>
    <t>1133545</t>
  </si>
  <si>
    <t>510064603</t>
  </si>
  <si>
    <t>אורמת אגח 2*</t>
  </si>
  <si>
    <t>1139161</t>
  </si>
  <si>
    <t>אורמת אגח 3*</t>
  </si>
  <si>
    <t>1139179</t>
  </si>
  <si>
    <t>צים note 1</t>
  </si>
  <si>
    <t>6510044</t>
  </si>
  <si>
    <t>520015041</t>
  </si>
  <si>
    <t>צים אג"ח סדרה ד רצף מוסדיים</t>
  </si>
  <si>
    <t>6510069</t>
  </si>
  <si>
    <t>RUBY PIPELINE 6 04/22</t>
  </si>
  <si>
    <t>USU7501KAB71</t>
  </si>
  <si>
    <t>BBB-</t>
  </si>
  <si>
    <t>אלון דלק מניה לא סחירה</t>
  </si>
  <si>
    <t>אנלייט Enlight מניה לא סחירה*</t>
  </si>
  <si>
    <t>550266274</t>
  </si>
  <si>
    <t>צים מניה</t>
  </si>
  <si>
    <t>347283</t>
  </si>
  <si>
    <t>סה"כ קרנות השקעה</t>
  </si>
  <si>
    <t>סה"כ קרנות השקעה בישראל</t>
  </si>
  <si>
    <t>Orbimed Israel Partners II LP</t>
  </si>
  <si>
    <t>סה"כ קרנות השקעה בחו"ל</t>
  </si>
  <si>
    <t>Horsley Bridge XII Ventures</t>
  </si>
  <si>
    <t>MAGMA GROWTH EQUITY I</t>
  </si>
  <si>
    <t>Strategic Investors Fund VIII LP</t>
  </si>
  <si>
    <t>Waterton Residential P V XIII</t>
  </si>
  <si>
    <t>Apollo Natural Resources Partners II LP</t>
  </si>
  <si>
    <t>Ares PCS LP*</t>
  </si>
  <si>
    <t>co investment Anesthesia</t>
  </si>
  <si>
    <t>CRECH V</t>
  </si>
  <si>
    <t>Crescent MPVIIC LP</t>
  </si>
  <si>
    <t>Cruise.co.uk Holdings Ltd</t>
  </si>
  <si>
    <t>Dover Street IX LP</t>
  </si>
  <si>
    <t>HarbourVest Co Inv DNLD</t>
  </si>
  <si>
    <t>Harbourvest co inv perston</t>
  </si>
  <si>
    <t>harbourvest part' co inv fund IV</t>
  </si>
  <si>
    <t>harbourvest Sec gridiron</t>
  </si>
  <si>
    <t>HIG harbourvest Tranche B</t>
  </si>
  <si>
    <t>INCLINE</t>
  </si>
  <si>
    <t>Kartesia Credit Opportunities IV SCS</t>
  </si>
  <si>
    <t>Pamlico capital IV</t>
  </si>
  <si>
    <t>Permira CSIII LP</t>
  </si>
  <si>
    <t>project Celtics</t>
  </si>
  <si>
    <t>Senior Loan Fund I A SLP</t>
  </si>
  <si>
    <t>Thoma Bravo Fund XII A  L P</t>
  </si>
  <si>
    <t>VESTCOM</t>
  </si>
  <si>
    <t>Warburg Pincus China LP</t>
  </si>
  <si>
    <t>סה"כ כתבי אופציה בישראל:</t>
  </si>
  <si>
    <t>אפריקה תעשיות הלוואה אופציה לא סחירה*</t>
  </si>
  <si>
    <t>3153001</t>
  </si>
  <si>
    <t>REDHILL WARRANT</t>
  </si>
  <si>
    <t>52290</t>
  </si>
  <si>
    <t>₪ / מט"ח</t>
  </si>
  <si>
    <t>+ILS/-EUR 4.0792 15-02-18 (10) +92</t>
  </si>
  <si>
    <t>10002411</t>
  </si>
  <si>
    <t>+ILS/-USD 3.4892 22-02-18 (10) --118</t>
  </si>
  <si>
    <t>10002432</t>
  </si>
  <si>
    <t>+ILS/-USD 3.49 23-01-18 (12) --125</t>
  </si>
  <si>
    <t>10002393</t>
  </si>
  <si>
    <t>+ILS/-USD 3.496 30-01-18 (10) --106.5</t>
  </si>
  <si>
    <t>10002407</t>
  </si>
  <si>
    <t>+ILS/-USD 3.502 06-02-18 (10) --117</t>
  </si>
  <si>
    <t>10002409</t>
  </si>
  <si>
    <t>+ILS/-EUR 4.1621 17-04-18 (12) +121</t>
  </si>
  <si>
    <t>10002442</t>
  </si>
  <si>
    <t>+USD/-JPY 112.179 10-01-18 (10) --62.1</t>
  </si>
  <si>
    <t>10002383</t>
  </si>
  <si>
    <t>+EUR/-USD 1.1812 22-01-18 (10) +65</t>
  </si>
  <si>
    <t>10002396</t>
  </si>
  <si>
    <t>+GBP/-USD 1.3151 12-02-18 (10) +41</t>
  </si>
  <si>
    <t>10002413</t>
  </si>
  <si>
    <t>+JPY/-USD 112.08 10-01-18 (10) --27</t>
  </si>
  <si>
    <t>10002437</t>
  </si>
  <si>
    <t>+JPY/-USD 112.141 10-01-18 (10) --30.9</t>
  </si>
  <si>
    <t>10002427</t>
  </si>
  <si>
    <t>+USD/-EUR 1.1678 20-02-18 (10) +70.2</t>
  </si>
  <si>
    <t>10002416</t>
  </si>
  <si>
    <t>+USD/-EUR 1.1686 22-01-18 (10) +55.7</t>
  </si>
  <si>
    <t>10002404</t>
  </si>
  <si>
    <t>+USD/-EUR 1.1811 22-01-18 (10) +66</t>
  </si>
  <si>
    <t>10002388</t>
  </si>
  <si>
    <t>+USD/-EUR 1.1915 28-02-18 (10) +75.3</t>
  </si>
  <si>
    <t>10002421</t>
  </si>
  <si>
    <t>+USD/-EUR 1.1916 07-03-18 (10) +73.15</t>
  </si>
  <si>
    <t>10002429</t>
  </si>
  <si>
    <t>+USD/-EUR 1.1947 10-04-18 (10) +96.5</t>
  </si>
  <si>
    <t>10002435</t>
  </si>
  <si>
    <t>+USD/-EUR 1.1954 07-03-18 (10) +73.2</t>
  </si>
  <si>
    <t>10002433</t>
  </si>
  <si>
    <t>+USD/-JPY 112.678 26-02-18 (10) -0.572</t>
  </si>
  <si>
    <t>10002419</t>
  </si>
  <si>
    <t>+USD/-JPY 112.846 10-01-18 (10) --41.4</t>
  </si>
  <si>
    <t>10002401</t>
  </si>
  <si>
    <t>+USD/-JPY 113.21 10-01-18 (10) --37</t>
  </si>
  <si>
    <t>10002414</t>
  </si>
  <si>
    <t>+USD/-EUR 1.1894 17-04-18 (10) +100.6</t>
  </si>
  <si>
    <t>10002443</t>
  </si>
  <si>
    <t>+USD/-EUR 1.1909 14-03-18 (10) +69</t>
  </si>
  <si>
    <t>10002447</t>
  </si>
  <si>
    <t>+USD/-EUR 1.194 20-02-18 (10) +52</t>
  </si>
  <si>
    <t>10002451</t>
  </si>
  <si>
    <t>+USD/-EUR 1.1957 11-04-18 (10) +97.2</t>
  </si>
  <si>
    <t>10002439</t>
  </si>
  <si>
    <t>+USD/-GBP 1.3439 12-02-18 (10) +30.5</t>
  </si>
  <si>
    <t>10002458</t>
  </si>
  <si>
    <t>+USD/-JPY 112.826 26-02-18 (10) --51.4</t>
  </si>
  <si>
    <t>10002457</t>
  </si>
  <si>
    <t>TRS</t>
  </si>
  <si>
    <t>10002288</t>
  </si>
  <si>
    <t/>
  </si>
  <si>
    <t>דולר ניו-זילנד</t>
  </si>
  <si>
    <t>כתר נורבגי</t>
  </si>
  <si>
    <t>פועלים סהר</t>
  </si>
  <si>
    <t>בנק הפועלים בע"מ</t>
  </si>
  <si>
    <t>30012000</t>
  </si>
  <si>
    <t>בנק לאומי לישראל בע"מ</t>
  </si>
  <si>
    <t>30110000</t>
  </si>
  <si>
    <t>יו בנק</t>
  </si>
  <si>
    <t>30026000</t>
  </si>
  <si>
    <t>32095000</t>
  </si>
  <si>
    <t>32895000</t>
  </si>
  <si>
    <t>לירה טורקית</t>
  </si>
  <si>
    <t>31795000</t>
  </si>
  <si>
    <t>30395000</t>
  </si>
  <si>
    <t>30212000</t>
  </si>
  <si>
    <t>32012000</t>
  </si>
  <si>
    <t>30312000</t>
  </si>
  <si>
    <t>32010000</t>
  </si>
  <si>
    <t>30310000</t>
  </si>
  <si>
    <t>30210000</t>
  </si>
  <si>
    <t>31210000</t>
  </si>
  <si>
    <t>31710000</t>
  </si>
  <si>
    <t>31726000</t>
  </si>
  <si>
    <t>30226000</t>
  </si>
  <si>
    <t>30326000</t>
  </si>
  <si>
    <t>32026000</t>
  </si>
  <si>
    <t>דירוג פנימי</t>
  </si>
  <si>
    <t>35195000</t>
  </si>
  <si>
    <t>UBS</t>
  </si>
  <si>
    <t>30891000</t>
  </si>
  <si>
    <t>Aa3</t>
  </si>
  <si>
    <t>MOODY'S</t>
  </si>
  <si>
    <t>32091000</t>
  </si>
  <si>
    <t>31191000</t>
  </si>
  <si>
    <t>31091000</t>
  </si>
  <si>
    <t>30791000</t>
  </si>
  <si>
    <t>30391000</t>
  </si>
  <si>
    <t>31291000</t>
  </si>
  <si>
    <t>31791000</t>
  </si>
  <si>
    <t>30291000</t>
  </si>
  <si>
    <t>32691000</t>
  </si>
  <si>
    <t>כן</t>
  </si>
  <si>
    <t>לא</t>
  </si>
  <si>
    <t>AA</t>
  </si>
  <si>
    <t>AA-</t>
  </si>
  <si>
    <t>A+</t>
  </si>
  <si>
    <t>A</t>
  </si>
  <si>
    <t>D</t>
  </si>
  <si>
    <t>A-</t>
  </si>
  <si>
    <t>Moodys</t>
  </si>
  <si>
    <t>לאומי 082018</t>
  </si>
  <si>
    <t>475052</t>
  </si>
  <si>
    <t>לאומי 09082018</t>
  </si>
  <si>
    <t>482571</t>
  </si>
  <si>
    <t>פועלים 01.02.2018</t>
  </si>
  <si>
    <t>460128</t>
  </si>
  <si>
    <t>פועלים 04042018</t>
  </si>
  <si>
    <t>465861</t>
  </si>
  <si>
    <t>פועלים 05/2018</t>
  </si>
  <si>
    <t>468319</t>
  </si>
  <si>
    <t>פועלים 06/2018</t>
  </si>
  <si>
    <t>471973</t>
  </si>
  <si>
    <t>פועלים 07032018</t>
  </si>
  <si>
    <t>463294</t>
  </si>
  <si>
    <t>פקדון לאומי 2/11/17 0.34%</t>
  </si>
  <si>
    <t>486978</t>
  </si>
  <si>
    <t>הבינלאומי 0.42 7.12.17</t>
  </si>
  <si>
    <t>491454</t>
  </si>
  <si>
    <t>הבינלאומי 3/11/18</t>
  </si>
  <si>
    <t>485397</t>
  </si>
  <si>
    <t>יובנק 092018</t>
  </si>
  <si>
    <t>478059</t>
  </si>
  <si>
    <t>אלון דלק אגח א רמ חש 01/17</t>
  </si>
  <si>
    <t>1139930</t>
  </si>
  <si>
    <t>THOMA BRAVO</t>
  </si>
  <si>
    <t>Orbimed  II</t>
  </si>
  <si>
    <t>apollo natural pesources partners II</t>
  </si>
  <si>
    <t>Bluebay SLFI</t>
  </si>
  <si>
    <t>harbourvest ח-ן מנוהל</t>
  </si>
  <si>
    <t>Warburg Pincus China I</t>
  </si>
  <si>
    <t>harbourvest DOVER</t>
  </si>
  <si>
    <t>Permira</t>
  </si>
  <si>
    <t>Crescent mezzanine VII</t>
  </si>
  <si>
    <t>ARES private credit solutions</t>
  </si>
  <si>
    <t>Cheyne Real Estate Credit Holdings</t>
  </si>
  <si>
    <t>Migdal-HarbourVest 2016 Fund L.P. (Tranche B)</t>
  </si>
  <si>
    <t>waterton</t>
  </si>
  <si>
    <t>Apollo Fund IX</t>
  </si>
  <si>
    <t>ICG SDP III</t>
  </si>
  <si>
    <t>incline</t>
  </si>
  <si>
    <t>infrared infrastructure fund v</t>
  </si>
  <si>
    <t>Tene growth capital IV</t>
  </si>
  <si>
    <t>HARBOURVEST pamlico</t>
  </si>
  <si>
    <t>Copenhagen Infrastructure III</t>
  </si>
  <si>
    <t>SVB</t>
  </si>
  <si>
    <t>סה"כ יתרות התחייבות להשקעה</t>
  </si>
  <si>
    <t>סה"כ בחו"ל</t>
  </si>
  <si>
    <t>אנלייט</t>
  </si>
  <si>
    <t>מובטחות משכנתא- גורם 01</t>
  </si>
  <si>
    <t>בבטחונות אחרים - גורם 80</t>
  </si>
  <si>
    <t>בבטחונות אחרים-גורם 7</t>
  </si>
  <si>
    <t>בבטחונות אחרים-גורם 28*</t>
  </si>
  <si>
    <t>בבטחונות אחרים - גורם 94</t>
  </si>
  <si>
    <t>בבטחונות אחרים - גורם 29</t>
  </si>
  <si>
    <t>בבטחונות אחרים-גורם 29</t>
  </si>
  <si>
    <t>בבטחונות אחרים-גורם 75</t>
  </si>
  <si>
    <t>בבטחונות אחרים - גורם 69</t>
  </si>
  <si>
    <t>בבטחונות אחרים - גורם 37</t>
  </si>
  <si>
    <t>בבטחונות אחרים - גורם 89</t>
  </si>
  <si>
    <t>בבטחונות אחרים - גורם 30</t>
  </si>
  <si>
    <t>בבטחונות אחרים - גורם 81</t>
  </si>
  <si>
    <t>בבטחונות אחרים-גורם 35</t>
  </si>
  <si>
    <t>בבטחונות אחרים-גורם 63</t>
  </si>
  <si>
    <t>בבטחונות אחרים-גורם 33</t>
  </si>
  <si>
    <t>בבטחונות אחרים-גורם 61</t>
  </si>
  <si>
    <t>בבטחונות אחרים-גורם 62</t>
  </si>
  <si>
    <t>בבטחונות אחרים - גורם 40</t>
  </si>
  <si>
    <t>בבטחונות אחרים-גורם 64</t>
  </si>
  <si>
    <t>בבטחונות אחרים-גורם 103</t>
  </si>
  <si>
    <t>בבטחונות אחרים-גורם 43</t>
  </si>
  <si>
    <t>בבטחונות אחרים - גורם 43</t>
  </si>
  <si>
    <t>בבטחונות אחרים - גורם 96</t>
  </si>
  <si>
    <t>בבטחונות אחרים-גורם 104</t>
  </si>
  <si>
    <t>בבטחונות אחרים-גורם 41</t>
  </si>
  <si>
    <t>בבטחונות אחרים - גורם 41</t>
  </si>
  <si>
    <t>בבטחונות אחרים - גורם 38</t>
  </si>
  <si>
    <t>בבטחונות אחרים - גורם 98</t>
  </si>
  <si>
    <t>בבטחונות אחרים-גורם 38</t>
  </si>
  <si>
    <t>בבטחונות אחרים - גורם 76</t>
  </si>
  <si>
    <t>בבטחונות אחרים - גורם 47</t>
  </si>
  <si>
    <t>בבטחונות אחרים-גורם 78</t>
  </si>
  <si>
    <t>בבטחונות אחרים-גורם 77</t>
  </si>
  <si>
    <t>בבטחונות אחרים-גורם 67</t>
  </si>
  <si>
    <t>בבטחונות אחרים - גורם 90</t>
  </si>
  <si>
    <t>בבטחונות אחרים-גורם 70</t>
  </si>
  <si>
    <t>בבטחונות אחרים - גורם 14*</t>
  </si>
  <si>
    <t>בבטחונות אחרים-גורם 105</t>
  </si>
  <si>
    <t>בשיעבוד כלי רכב - גורם 68</t>
  </si>
  <si>
    <t>בשיעבוד כלי רכב-גורם 01</t>
  </si>
  <si>
    <t>בבטחונות אחרים-גורם 84</t>
  </si>
  <si>
    <t>בבטחונות אחרים - גורם 86</t>
  </si>
  <si>
    <t>בבטחונות אחרים - גורם 79</t>
  </si>
  <si>
    <t>גורם 105</t>
  </si>
  <si>
    <t>גורם 80</t>
  </si>
  <si>
    <t>גורם 38</t>
  </si>
  <si>
    <t>גורם 98</t>
  </si>
  <si>
    <t>גורם 77</t>
  </si>
  <si>
    <t>גורם 48</t>
  </si>
  <si>
    <t>גורם 43</t>
  </si>
  <si>
    <t>גורם 104</t>
  </si>
  <si>
    <t>יתרות מזומנים לקבל /לשלם</t>
  </si>
  <si>
    <t>חייבים שונים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</si>
</sst>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#,##0.00%"/>
    <numFmt numFmtId="167" formatCode="0.0000"/>
    <numFmt numFmtId="168" formatCode="_ * #,##0_ ;_ * \-#,##0_ ;_ * &quot;-&quot;??_ ;_ @_ "/>
    <numFmt numFmtId="169" formatCode="mmm\-yyyy"/>
  </numFmts>
  <fonts count="33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b/>
      <sz val="12"/>
      <name val="David"/>
      <family val="2"/>
      <charset val="177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"/>
      <family val="2"/>
    </font>
    <font>
      <b/>
      <sz val="11"/>
      <color rgb="FF000000"/>
      <name val="Arial"/>
      <family val="2"/>
      <charset val="177"/>
    </font>
    <font>
      <sz val="11"/>
      <color rgb="FF000000"/>
      <name val="Arial"/>
      <family val="2"/>
      <charset val="177"/>
    </font>
    <font>
      <b/>
      <sz val="11"/>
      <color rgb="FF000000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rgb="FF000000"/>
      <name val="arial"/>
      <family val="2"/>
    </font>
    <font>
      <sz val="1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24997711111789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/>
      <bottom style="thin">
        <color rgb="FF95B3D7"/>
      </bottom>
      <diagonal/>
    </border>
    <border>
      <left style="hair">
        <color auto="1"/>
      </left>
      <right/>
      <top/>
      <bottom style="thin">
        <color rgb="FF95B3D7"/>
      </bottom>
      <diagonal/>
    </border>
    <border>
      <left style="hair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/>
    <xf numFmtId="43" fontId="24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16" fillId="0" borderId="0"/>
    <xf numFmtId="0" fontId="24" fillId="0" borderId="0"/>
    <xf numFmtId="0" fontId="1" fillId="0" borderId="0"/>
    <xf numFmtId="9" fontId="24" fillId="0" borderId="0" applyFont="0" applyFill="0" applyBorder="0" applyAlignment="0" applyProtection="0"/>
    <xf numFmtId="165" fontId="12" fillId="0" borderId="0" applyFill="0" applyBorder="0" applyProtection="0">
      <alignment horizontal="right"/>
    </xf>
    <xf numFmtId="165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6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0" applyFont="1" applyAlignment="1">
      <alignment horizontal="center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49" fontId="5" fillId="2" borderId="2" xfId="0" applyNumberFormat="1" applyFont="1" applyFill="1" applyBorder="1" applyAlignment="1">
      <alignment horizontal="center" wrapText="1"/>
    </xf>
    <xf numFmtId="49" fontId="5" fillId="2" borderId="3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49" fontId="5" fillId="2" borderId="3" xfId="7" applyNumberFormat="1" applyFont="1" applyFill="1" applyBorder="1" applyAlignment="1">
      <alignment horizontal="center" wrapText="1"/>
    </xf>
    <xf numFmtId="0" fontId="14" fillId="2" borderId="1" xfId="7" applyNumberFormat="1" applyFont="1" applyFill="1" applyBorder="1" applyAlignment="1">
      <alignment horizontal="right" vertical="center" wrapText="1" indent="1"/>
    </xf>
    <xf numFmtId="49" fontId="14" fillId="2" borderId="1" xfId="7" applyNumberFormat="1" applyFont="1" applyFill="1" applyBorder="1" applyAlignment="1">
      <alignment horizontal="right" vertical="center" wrapText="1" indent="3" readingOrder="2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49" fontId="14" fillId="2" borderId="7" xfId="7" applyNumberFormat="1" applyFont="1" applyFill="1" applyBorder="1" applyAlignment="1">
      <alignment horizontal="center" vertical="center" wrapText="1" readingOrder="2"/>
    </xf>
    <xf numFmtId="0" fontId="5" fillId="2" borderId="8" xfId="0" applyFont="1" applyFill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49" fontId="5" fillId="2" borderId="7" xfId="0" applyNumberFormat="1" applyFont="1" applyFill="1" applyBorder="1" applyAlignment="1">
      <alignment horizontal="center" wrapText="1"/>
    </xf>
    <xf numFmtId="0" fontId="17" fillId="2" borderId="2" xfId="0" applyFont="1" applyFill="1" applyBorder="1" applyAlignment="1">
      <alignment horizontal="center" vertical="center" wrapText="1"/>
    </xf>
    <xf numFmtId="49" fontId="17" fillId="2" borderId="2" xfId="0" applyNumberFormat="1" applyFont="1" applyFill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11" applyFont="1" applyFill="1" applyBorder="1" applyAlignment="1" applyProtection="1">
      <alignment horizontal="center" readingOrder="2"/>
    </xf>
    <xf numFmtId="49" fontId="5" fillId="2" borderId="6" xfId="0" applyNumberFormat="1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right" vertical="center" wrapText="1" indent="2" readingOrder="2"/>
    </xf>
    <xf numFmtId="0" fontId="22" fillId="3" borderId="0" xfId="0" applyFont="1" applyFill="1" applyAlignment="1">
      <alignment horizontal="right" indent="2" readingOrder="2"/>
    </xf>
    <xf numFmtId="3" fontId="5" fillId="4" borderId="2" xfId="0" applyNumberFormat="1" applyFont="1" applyFill="1" applyBorder="1" applyAlignment="1">
      <alignment horizontal="center" vertical="center" wrapText="1"/>
    </xf>
    <xf numFmtId="3" fontId="5" fillId="4" borderId="0" xfId="0" applyNumberFormat="1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6" fillId="5" borderId="0" xfId="0" applyFont="1" applyFill="1"/>
    <xf numFmtId="0" fontId="21" fillId="6" borderId="0" xfId="0" applyFont="1" applyFill="1" applyAlignment="1">
      <alignment horizontal="center"/>
    </xf>
    <xf numFmtId="0" fontId="2" fillId="0" borderId="0" xfId="11" applyFill="1" applyBorder="1" applyAlignment="1" applyProtection="1">
      <alignment horizontal="center" readingOrder="2"/>
    </xf>
    <xf numFmtId="0" fontId="14" fillId="2" borderId="5" xfId="7" applyNumberFormat="1" applyFont="1" applyFill="1" applyBorder="1" applyAlignment="1">
      <alignment horizontal="right" vertical="center" wrapText="1" indent="1"/>
    </xf>
    <xf numFmtId="0" fontId="23" fillId="0" borderId="0" xfId="7" applyFont="1" applyAlignment="1">
      <alignment horizontal="right"/>
    </xf>
    <xf numFmtId="0" fontId="9" fillId="2" borderId="10" xfId="0" applyFont="1" applyFill="1" applyBorder="1" applyAlignment="1">
      <alignment horizontal="center" vertical="center" wrapText="1"/>
    </xf>
    <xf numFmtId="49" fontId="5" fillId="2" borderId="12" xfId="0" applyNumberFormat="1" applyFont="1" applyFill="1" applyBorder="1" applyAlignment="1">
      <alignment horizontal="center" wrapText="1"/>
    </xf>
    <xf numFmtId="49" fontId="14" fillId="2" borderId="13" xfId="7" applyNumberFormat="1" applyFont="1" applyFill="1" applyBorder="1" applyAlignment="1">
      <alignment horizontal="center" vertical="center" wrapText="1" readingOrder="2"/>
    </xf>
    <xf numFmtId="3" fontId="5" fillId="2" borderId="14" xfId="0" applyNumberFormat="1" applyFont="1" applyFill="1" applyBorder="1" applyAlignment="1">
      <alignment horizontal="center" vertical="center" wrapText="1"/>
    </xf>
    <xf numFmtId="0" fontId="5" fillId="2" borderId="14" xfId="0" applyFont="1" applyFill="1" applyBorder="1" applyAlignment="1">
      <alignment horizontal="center" vertical="center" wrapText="1"/>
    </xf>
    <xf numFmtId="3" fontId="5" fillId="2" borderId="11" xfId="0" applyNumberFormat="1" applyFont="1" applyFill="1" applyBorder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5" fillId="2" borderId="15" xfId="0" applyFont="1" applyFill="1" applyBorder="1" applyAlignment="1">
      <alignment horizontal="center" vertical="center" wrapText="1"/>
    </xf>
    <xf numFmtId="0" fontId="5" fillId="2" borderId="16" xfId="0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right" vertical="center" wrapText="1" readingOrder="2"/>
    </xf>
    <xf numFmtId="0" fontId="14" fillId="2" borderId="1" xfId="7" applyNumberFormat="1" applyFont="1" applyFill="1" applyBorder="1" applyAlignment="1">
      <alignment horizontal="right" vertical="center" wrapText="1" readingOrder="2"/>
    </xf>
    <xf numFmtId="0" fontId="14" fillId="2" borderId="5" xfId="7" applyNumberFormat="1" applyFont="1" applyFill="1" applyBorder="1" applyAlignment="1">
      <alignment horizontal="right" vertical="center" wrapText="1" indent="1" readingOrder="2"/>
    </xf>
    <xf numFmtId="0" fontId="9" fillId="2" borderId="26" xfId="0" applyFont="1" applyFill="1" applyBorder="1" applyAlignment="1">
      <alignment horizontal="center" vertical="center" wrapText="1"/>
    </xf>
    <xf numFmtId="3" fontId="5" fillId="7" borderId="2" xfId="0" applyNumberFormat="1" applyFont="1" applyFill="1" applyBorder="1" applyAlignment="1">
      <alignment horizontal="center" vertical="center" wrapText="1"/>
    </xf>
    <xf numFmtId="3" fontId="5" fillId="7" borderId="3" xfId="0" applyNumberFormat="1" applyFont="1" applyFill="1" applyBorder="1" applyAlignment="1">
      <alignment horizontal="center" vertical="center" wrapText="1"/>
    </xf>
    <xf numFmtId="0" fontId="9" fillId="7" borderId="8" xfId="0" applyFont="1" applyFill="1" applyBorder="1" applyAlignment="1">
      <alignment horizontal="center"/>
    </xf>
    <xf numFmtId="0" fontId="9" fillId="2" borderId="27" xfId="0" applyFont="1" applyFill="1" applyBorder="1" applyAlignment="1">
      <alignment horizontal="center" vertical="center" wrapText="1"/>
    </xf>
    <xf numFmtId="0" fontId="5" fillId="2" borderId="17" xfId="7" applyFont="1" applyFill="1" applyBorder="1" applyAlignment="1">
      <alignment horizontal="center" vertical="center" wrapText="1"/>
    </xf>
    <xf numFmtId="0" fontId="5" fillId="2" borderId="1" xfId="7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horizontal="center" vertical="center" wrapText="1"/>
    </xf>
    <xf numFmtId="0" fontId="23" fillId="0" borderId="0" xfId="7" applyFont="1" applyFill="1" applyBorder="1" applyAlignment="1">
      <alignment horizontal="right"/>
    </xf>
    <xf numFmtId="0" fontId="27" fillId="0" borderId="28" xfId="0" applyFont="1" applyFill="1" applyBorder="1" applyAlignment="1">
      <alignment horizontal="right"/>
    </xf>
    <xf numFmtId="0" fontId="27" fillId="0" borderId="28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1"/>
    </xf>
    <xf numFmtId="0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2"/>
    </xf>
    <xf numFmtId="0" fontId="28" fillId="0" borderId="0" xfId="0" applyNumberFormat="1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3"/>
    </xf>
    <xf numFmtId="0" fontId="28" fillId="0" borderId="0" xfId="0" applyFont="1" applyFill="1" applyBorder="1" applyAlignment="1">
      <alignment horizontal="right" indent="4"/>
    </xf>
    <xf numFmtId="0" fontId="28" fillId="0" borderId="0" xfId="0" applyFont="1" applyFill="1" applyBorder="1" applyAlignment="1">
      <alignment horizontal="right" indent="3"/>
    </xf>
    <xf numFmtId="4" fontId="27" fillId="0" borderId="28" xfId="0" applyNumberFormat="1" applyFont="1" applyFill="1" applyBorder="1" applyAlignment="1">
      <alignment horizontal="right"/>
    </xf>
    <xf numFmtId="10" fontId="27" fillId="0" borderId="28" xfId="0" applyNumberFormat="1" applyFont="1" applyFill="1" applyBorder="1" applyAlignment="1">
      <alignment horizontal="right"/>
    </xf>
    <xf numFmtId="2" fontId="27" fillId="0" borderId="28" xfId="0" applyNumberFormat="1" applyFont="1" applyFill="1" applyBorder="1" applyAlignment="1">
      <alignment horizontal="right"/>
    </xf>
    <xf numFmtId="4" fontId="27" fillId="0" borderId="0" xfId="0" applyNumberFormat="1" applyFont="1" applyFill="1" applyBorder="1" applyAlignment="1">
      <alignment horizontal="right"/>
    </xf>
    <xf numFmtId="10" fontId="27" fillId="0" borderId="0" xfId="0" applyNumberFormat="1" applyFont="1" applyFill="1" applyBorder="1" applyAlignment="1">
      <alignment horizontal="right"/>
    </xf>
    <xf numFmtId="2" fontId="27" fillId="0" borderId="0" xfId="0" applyNumberFormat="1" applyFont="1" applyFill="1" applyBorder="1" applyAlignment="1">
      <alignment horizontal="right"/>
    </xf>
    <xf numFmtId="4" fontId="28" fillId="0" borderId="0" xfId="0" applyNumberFormat="1" applyFont="1" applyFill="1" applyBorder="1" applyAlignment="1">
      <alignment horizontal="right"/>
    </xf>
    <xf numFmtId="10" fontId="28" fillId="0" borderId="0" xfId="0" applyNumberFormat="1" applyFont="1" applyFill="1" applyBorder="1" applyAlignment="1">
      <alignment horizontal="right"/>
    </xf>
    <xf numFmtId="2" fontId="28" fillId="0" borderId="0" xfId="0" applyNumberFormat="1" applyFont="1" applyFill="1" applyBorder="1" applyAlignment="1">
      <alignment horizontal="right"/>
    </xf>
    <xf numFmtId="49" fontId="28" fillId="0" borderId="0" xfId="0" applyNumberFormat="1" applyFont="1" applyFill="1" applyBorder="1" applyAlignment="1">
      <alignment horizontal="right"/>
    </xf>
    <xf numFmtId="166" fontId="28" fillId="0" borderId="0" xfId="0" applyNumberFormat="1" applyFont="1" applyFill="1" applyBorder="1" applyAlignment="1">
      <alignment horizontal="right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right" readingOrder="2"/>
    </xf>
    <xf numFmtId="0" fontId="28" fillId="0" borderId="0" xfId="0" applyFont="1" applyFill="1" applyBorder="1" applyAlignment="1">
      <alignment horizontal="right"/>
    </xf>
    <xf numFmtId="0" fontId="27" fillId="0" borderId="0" xfId="0" applyFont="1" applyFill="1" applyBorder="1" applyAlignment="1">
      <alignment horizontal="right" indent="2"/>
    </xf>
    <xf numFmtId="166" fontId="27" fillId="0" borderId="28" xfId="0" applyNumberFormat="1" applyFont="1" applyFill="1" applyBorder="1" applyAlignment="1">
      <alignment horizontal="right"/>
    </xf>
    <xf numFmtId="166" fontId="27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right" indent="1"/>
    </xf>
    <xf numFmtId="0" fontId="27" fillId="0" borderId="0" xfId="0" applyFont="1" applyFill="1" applyBorder="1" applyAlignment="1">
      <alignment horizontal="right"/>
    </xf>
    <xf numFmtId="0" fontId="27" fillId="0" borderId="29" xfId="0" applyFont="1" applyFill="1" applyBorder="1" applyAlignment="1">
      <alignment horizontal="right"/>
    </xf>
    <xf numFmtId="0" fontId="27" fillId="0" borderId="30" xfId="0" applyFont="1" applyFill="1" applyBorder="1" applyAlignment="1">
      <alignment horizontal="right" indent="1"/>
    </xf>
    <xf numFmtId="0" fontId="27" fillId="0" borderId="30" xfId="0" applyFont="1" applyFill="1" applyBorder="1" applyAlignment="1">
      <alignment horizontal="right" indent="2"/>
    </xf>
    <xf numFmtId="0" fontId="28" fillId="0" borderId="30" xfId="0" applyFont="1" applyFill="1" applyBorder="1" applyAlignment="1">
      <alignment horizontal="right" indent="3"/>
    </xf>
    <xf numFmtId="0" fontId="28" fillId="0" borderId="30" xfId="0" applyFont="1" applyFill="1" applyBorder="1" applyAlignment="1">
      <alignment horizontal="right" indent="2"/>
    </xf>
    <xf numFmtId="14" fontId="28" fillId="0" borderId="0" xfId="0" applyNumberFormat="1" applyFont="1" applyFill="1" applyBorder="1" applyAlignment="1">
      <alignment horizontal="right"/>
    </xf>
    <xf numFmtId="0" fontId="6" fillId="0" borderId="0" xfId="0" applyFont="1" applyAlignment="1">
      <alignment horizontal="right"/>
    </xf>
    <xf numFmtId="2" fontId="5" fillId="0" borderId="31" xfId="7" applyNumberFormat="1" applyFont="1" applyBorder="1" applyAlignment="1">
      <alignment horizontal="right"/>
    </xf>
    <xf numFmtId="167" fontId="5" fillId="0" borderId="31" xfId="7" applyNumberFormat="1" applyFont="1" applyBorder="1" applyAlignment="1">
      <alignment horizontal="center"/>
    </xf>
    <xf numFmtId="0" fontId="29" fillId="0" borderId="0" xfId="0" applyFont="1" applyFill="1" applyBorder="1" applyAlignment="1">
      <alignment horizontal="right" indent="2"/>
    </xf>
    <xf numFmtId="0" fontId="29" fillId="0" borderId="0" xfId="0" applyNumberFormat="1" applyFont="1" applyFill="1" applyBorder="1" applyAlignment="1">
      <alignment horizontal="right"/>
    </xf>
    <xf numFmtId="4" fontId="29" fillId="0" borderId="0" xfId="0" applyNumberFormat="1" applyFont="1" applyFill="1" applyBorder="1" applyAlignment="1">
      <alignment horizontal="right"/>
    </xf>
    <xf numFmtId="10" fontId="29" fillId="0" borderId="0" xfId="0" applyNumberFormat="1" applyFont="1" applyFill="1" applyBorder="1" applyAlignment="1">
      <alignment horizontal="right"/>
    </xf>
    <xf numFmtId="2" fontId="29" fillId="0" borderId="0" xfId="0" applyNumberFormat="1" applyFont="1" applyFill="1" applyBorder="1" applyAlignment="1">
      <alignment horizontal="right"/>
    </xf>
    <xf numFmtId="0" fontId="29" fillId="0" borderId="0" xfId="0" applyFont="1" applyFill="1" applyBorder="1" applyAlignment="1">
      <alignment horizontal="right"/>
    </xf>
    <xf numFmtId="0" fontId="29" fillId="0" borderId="0" xfId="0" applyFont="1" applyFill="1" applyBorder="1" applyAlignment="1">
      <alignment horizontal="right" indent="1"/>
    </xf>
    <xf numFmtId="0" fontId="5" fillId="2" borderId="32" xfId="0" applyFont="1" applyFill="1" applyBorder="1" applyAlignment="1">
      <alignment horizontal="right"/>
    </xf>
    <xf numFmtId="0" fontId="0" fillId="7" borderId="22" xfId="0" applyFill="1" applyBorder="1" applyAlignment="1">
      <alignment horizontal="right"/>
    </xf>
    <xf numFmtId="43" fontId="1" fillId="0" borderId="22" xfId="15" applyFont="1" applyFill="1" applyBorder="1" applyAlignment="1">
      <alignment horizontal="right"/>
    </xf>
    <xf numFmtId="169" fontId="0" fillId="0" borderId="22" xfId="0" applyNumberFormat="1" applyFill="1" applyBorder="1" applyAlignment="1">
      <alignment horizontal="center"/>
    </xf>
    <xf numFmtId="0" fontId="21" fillId="7" borderId="22" xfId="0" applyFont="1" applyFill="1" applyBorder="1" applyAlignment="1">
      <alignment horizontal="right"/>
    </xf>
    <xf numFmtId="43" fontId="30" fillId="0" borderId="22" xfId="15" applyFont="1" applyFill="1" applyBorder="1"/>
    <xf numFmtId="43" fontId="29" fillId="0" borderId="0" xfId="0" applyNumberFormat="1" applyFont="1" applyFill="1" applyBorder="1" applyAlignment="1">
      <alignment horizontal="right"/>
    </xf>
    <xf numFmtId="43" fontId="31" fillId="0" borderId="0" xfId="0" applyNumberFormat="1" applyFont="1" applyFill="1" applyBorder="1" applyAlignment="1">
      <alignment horizontal="right"/>
    </xf>
    <xf numFmtId="43" fontId="5" fillId="0" borderId="31" xfId="13" applyFont="1" applyFill="1" applyBorder="1" applyAlignment="1">
      <alignment horizontal="right"/>
    </xf>
    <xf numFmtId="10" fontId="5" fillId="0" borderId="31" xfId="14" applyNumberFormat="1" applyFont="1" applyFill="1" applyBorder="1" applyAlignment="1">
      <alignment horizontal="center"/>
    </xf>
    <xf numFmtId="0" fontId="8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Fill="1" applyAlignment="1">
      <alignment horizontal="right" readingOrder="2"/>
    </xf>
    <xf numFmtId="0" fontId="6" fillId="0" borderId="0" xfId="0" applyFont="1" applyFill="1" applyAlignment="1">
      <alignment horizontal="right"/>
    </xf>
    <xf numFmtId="0" fontId="5" fillId="0" borderId="0" xfId="0" applyFont="1" applyFill="1" applyAlignment="1">
      <alignment horizontal="center" wrapText="1"/>
    </xf>
    <xf numFmtId="0" fontId="6" fillId="0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/>
    </xf>
    <xf numFmtId="10" fontId="28" fillId="0" borderId="0" xfId="14" applyNumberFormat="1" applyFont="1" applyFill="1" applyBorder="1" applyAlignment="1">
      <alignment horizontal="right"/>
    </xf>
    <xf numFmtId="0" fontId="4" fillId="0" borderId="0" xfId="0" applyFont="1" applyFill="1" applyAlignment="1">
      <alignment horizontal="center" readingOrder="2"/>
    </xf>
    <xf numFmtId="0" fontId="32" fillId="0" borderId="0" xfId="0" applyFont="1" applyFill="1" applyAlignment="1">
      <alignment horizontal="center"/>
    </xf>
    <xf numFmtId="168" fontId="0" fillId="0" borderId="0" xfId="13" applyNumberFormat="1" applyFont="1" applyFill="1"/>
    <xf numFmtId="43" fontId="0" fillId="0" borderId="0" xfId="13" applyFont="1" applyFill="1"/>
    <xf numFmtId="0" fontId="28" fillId="0" borderId="0" xfId="0" applyFont="1" applyFill="1" applyBorder="1" applyAlignment="1"/>
    <xf numFmtId="43" fontId="28" fillId="0" borderId="0" xfId="13" applyFont="1" applyFill="1" applyBorder="1" applyAlignment="1">
      <alignment horizontal="right"/>
    </xf>
    <xf numFmtId="0" fontId="7" fillId="2" borderId="17" xfId="7" applyFont="1" applyFill="1" applyBorder="1" applyAlignment="1">
      <alignment horizontal="center" vertical="center" wrapText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25" xfId="0" applyFont="1" applyFill="1" applyBorder="1" applyAlignment="1">
      <alignment horizontal="center" vertical="center" wrapText="1" readingOrder="2"/>
    </xf>
    <xf numFmtId="0" fontId="20" fillId="2" borderId="19" xfId="0" applyFont="1" applyFill="1" applyBorder="1" applyAlignment="1">
      <alignment horizontal="center" vertical="center" wrapText="1" readingOrder="2"/>
    </xf>
    <xf numFmtId="0" fontId="16" fillId="0" borderId="20" xfId="0" applyFont="1" applyBorder="1" applyAlignment="1">
      <alignment horizontal="center" readingOrder="2"/>
    </xf>
    <xf numFmtId="0" fontId="16" fillId="0" borderId="16" xfId="0" applyFont="1" applyBorder="1" applyAlignment="1">
      <alignment horizontal="center" readingOrder="2"/>
    </xf>
    <xf numFmtId="0" fontId="20" fillId="2" borderId="21" xfId="0" applyFont="1" applyFill="1" applyBorder="1" applyAlignment="1">
      <alignment horizontal="center" vertical="center" wrapText="1" readingOrder="2"/>
    </xf>
    <xf numFmtId="0" fontId="16" fillId="0" borderId="22" xfId="0" applyFont="1" applyBorder="1" applyAlignment="1">
      <alignment horizontal="center" readingOrder="2"/>
    </xf>
    <xf numFmtId="0" fontId="16" fillId="0" borderId="23" xfId="0" applyFont="1" applyBorder="1" applyAlignment="1">
      <alignment horizontal="center" readingOrder="2"/>
    </xf>
    <xf numFmtId="0" fontId="5" fillId="0" borderId="0" xfId="0" applyFont="1" applyAlignment="1">
      <alignment horizontal="right" readingOrder="2"/>
    </xf>
    <xf numFmtId="0" fontId="20" fillId="2" borderId="22" xfId="0" applyFont="1" applyFill="1" applyBorder="1" applyAlignment="1">
      <alignment horizontal="center" vertical="center" wrapText="1" readingOrder="2"/>
    </xf>
    <xf numFmtId="0" fontId="20" fillId="2" borderId="23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5" fillId="0" borderId="0" xfId="0" applyFont="1" applyFill="1" applyAlignment="1">
      <alignment horizontal="right" readingOrder="2"/>
    </xf>
  </cellXfs>
  <cellStyles count="16">
    <cellStyle name="Comma" xfId="13" builtinId="3"/>
    <cellStyle name="Comma 2" xfId="1"/>
    <cellStyle name="Comma 3" xfId="15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 4" xfId="12"/>
    <cellStyle name="Normal_2007-16618" xfId="7"/>
    <cellStyle name="Percent" xfId="14" builtinId="5"/>
    <cellStyle name="Percent 2" xfId="8"/>
    <cellStyle name="Text" xfId="9"/>
    <cellStyle name="Total" xfId="10"/>
    <cellStyle name="היפר-קישור" xfId="11" builtinId="8"/>
  </cellStyles>
  <dxfs count="1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eetMetadata" Target="metadata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3.xml"/><Relationship Id="rId42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2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1.xml"/><Relationship Id="rId37" Type="http://schemas.openxmlformats.org/officeDocument/2006/relationships/styles" Target="styles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externalLink" Target="externalLinks/externalLink4.xml"/><Relationship Id="rId43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Q66"/>
  <sheetViews>
    <sheetView rightToLeft="1" tabSelected="1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9.140625" defaultRowHeight="18"/>
  <cols>
    <col min="1" max="1" width="6.28515625" style="9" customWidth="1"/>
    <col min="2" max="2" width="47.28515625" style="8" customWidth="1"/>
    <col min="3" max="3" width="18" style="9" customWidth="1"/>
    <col min="4" max="4" width="20.140625" style="9" customWidth="1"/>
    <col min="5" max="17" width="6.7109375" style="9" customWidth="1"/>
    <col min="18" max="20" width="7.7109375" style="9" customWidth="1"/>
    <col min="21" max="21" width="7.140625" style="9" customWidth="1"/>
    <col min="22" max="22" width="8" style="9" customWidth="1"/>
    <col min="23" max="23" width="8.7109375" style="9" customWidth="1"/>
    <col min="24" max="24" width="10" style="9" customWidth="1"/>
    <col min="25" max="25" width="9.5703125" style="9" customWidth="1"/>
    <col min="26" max="26" width="6.140625" style="9" customWidth="1"/>
    <col min="27" max="28" width="5.7109375" style="9" customWidth="1"/>
    <col min="29" max="29" width="6.85546875" style="9" customWidth="1"/>
    <col min="30" max="30" width="6.42578125" style="9" customWidth="1"/>
    <col min="31" max="31" width="6.7109375" style="9" customWidth="1"/>
    <col min="32" max="32" width="7.28515625" style="9" customWidth="1"/>
    <col min="33" max="44" width="5.7109375" style="9" customWidth="1"/>
    <col min="45" max="16384" width="9.140625" style="9"/>
  </cols>
  <sheetData>
    <row r="1" spans="1:17">
      <c r="B1" s="57" t="s">
        <v>190</v>
      </c>
      <c r="C1" s="78" t="s" vm="1">
        <v>266</v>
      </c>
    </row>
    <row r="2" spans="1:17">
      <c r="B2" s="57" t="s">
        <v>189</v>
      </c>
      <c r="C2" s="78" t="s">
        <v>267</v>
      </c>
    </row>
    <row r="3" spans="1:17">
      <c r="B3" s="57" t="s">
        <v>191</v>
      </c>
      <c r="C3" s="78" t="s">
        <v>268</v>
      </c>
    </row>
    <row r="4" spans="1:17">
      <c r="B4" s="57" t="s">
        <v>192</v>
      </c>
      <c r="C4" s="78">
        <v>2145</v>
      </c>
    </row>
    <row r="6" spans="1:17" ht="26.25" customHeight="1">
      <c r="B6" s="149" t="s">
        <v>206</v>
      </c>
      <c r="C6" s="150"/>
      <c r="D6" s="151"/>
    </row>
    <row r="7" spans="1:17" s="10" customFormat="1">
      <c r="B7" s="23"/>
      <c r="C7" s="24" t="s">
        <v>121</v>
      </c>
      <c r="D7" s="25" t="s">
        <v>119</v>
      </c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</row>
    <row r="8" spans="1:17" s="10" customFormat="1">
      <c r="B8" s="23"/>
      <c r="C8" s="26" t="s">
        <v>253</v>
      </c>
      <c r="D8" s="27" t="s">
        <v>20</v>
      </c>
    </row>
    <row r="9" spans="1:17" s="11" customFormat="1" ht="18" customHeight="1">
      <c r="B9" s="37"/>
      <c r="C9" s="20" t="s">
        <v>1</v>
      </c>
      <c r="D9" s="28" t="s">
        <v>2</v>
      </c>
    </row>
    <row r="10" spans="1:17" s="11" customFormat="1" ht="18" customHeight="1">
      <c r="B10" s="67" t="s">
        <v>205</v>
      </c>
      <c r="C10" s="132">
        <f>C11+C12+C23+C33+C34+C37</f>
        <v>595636.3660447346</v>
      </c>
      <c r="D10" s="133">
        <f>C10/$C$42</f>
        <v>1</v>
      </c>
    </row>
    <row r="11" spans="1:17">
      <c r="A11" s="45" t="s">
        <v>152</v>
      </c>
      <c r="B11" s="29" t="s">
        <v>207</v>
      </c>
      <c r="C11" s="132">
        <f>מזומנים!J10</f>
        <v>55296.188189999993</v>
      </c>
      <c r="D11" s="133">
        <f t="shared" ref="D11:D13" si="0">C11/$C$42</f>
        <v>9.2835480407599952E-2</v>
      </c>
    </row>
    <row r="12" spans="1:17">
      <c r="B12" s="29" t="s">
        <v>208</v>
      </c>
      <c r="C12" s="132">
        <f>SUM(C13:C22)</f>
        <v>475898.46592000016</v>
      </c>
      <c r="D12" s="133">
        <f t="shared" si="0"/>
        <v>0.79897483271573511</v>
      </c>
    </row>
    <row r="13" spans="1:17">
      <c r="A13" s="55" t="s">
        <v>152</v>
      </c>
      <c r="B13" s="30" t="s">
        <v>78</v>
      </c>
      <c r="C13" s="132">
        <f>'תעודות התחייבות ממשלתיות'!O11</f>
        <v>137201.32044000001</v>
      </c>
      <c r="D13" s="133">
        <f t="shared" si="0"/>
        <v>0.23034409626643859</v>
      </c>
    </row>
    <row r="14" spans="1:17">
      <c r="A14" s="55" t="s">
        <v>152</v>
      </c>
      <c r="B14" s="30" t="s">
        <v>79</v>
      </c>
      <c r="C14" s="132" t="s" vm="2">
        <v>1712</v>
      </c>
      <c r="D14" s="133" t="s" vm="3">
        <v>1712</v>
      </c>
    </row>
    <row r="15" spans="1:17">
      <c r="A15" s="55" t="s">
        <v>152</v>
      </c>
      <c r="B15" s="30" t="s">
        <v>80</v>
      </c>
      <c r="C15" s="132">
        <f>'אג"ח קונצרני'!R11</f>
        <v>106707.89382</v>
      </c>
      <c r="D15" s="133">
        <f t="shared" ref="D15:D21" si="1">C15/$C$42</f>
        <v>0.17914939366208177</v>
      </c>
    </row>
    <row r="16" spans="1:17">
      <c r="A16" s="55" t="s">
        <v>152</v>
      </c>
      <c r="B16" s="30" t="s">
        <v>81</v>
      </c>
      <c r="C16" s="132">
        <f>מניות!L11</f>
        <v>91481.410680000001</v>
      </c>
      <c r="D16" s="133">
        <f t="shared" si="1"/>
        <v>0.15358600632038877</v>
      </c>
    </row>
    <row r="17" spans="1:4">
      <c r="A17" s="55" t="s">
        <v>152</v>
      </c>
      <c r="B17" s="30" t="s">
        <v>82</v>
      </c>
      <c r="C17" s="132">
        <f>'תעודות סל'!K11</f>
        <v>102123.43923000011</v>
      </c>
      <c r="D17" s="133">
        <f t="shared" si="1"/>
        <v>0.17145265979668245</v>
      </c>
    </row>
    <row r="18" spans="1:4">
      <c r="A18" s="55" t="s">
        <v>152</v>
      </c>
      <c r="B18" s="30" t="s">
        <v>83</v>
      </c>
      <c r="C18" s="132">
        <f>'קרנות נאמנות'!L11</f>
        <v>37867.604120000004</v>
      </c>
      <c r="D18" s="133">
        <f t="shared" si="1"/>
        <v>6.3575037184945823E-2</v>
      </c>
    </row>
    <row r="19" spans="1:4">
      <c r="A19" s="55" t="s">
        <v>152</v>
      </c>
      <c r="B19" s="30" t="s">
        <v>84</v>
      </c>
      <c r="C19" s="132">
        <f>'כתבי אופציה'!I11</f>
        <v>5.6061199999999998</v>
      </c>
      <c r="D19" s="133">
        <f t="shared" si="1"/>
        <v>9.4119840889281073E-6</v>
      </c>
    </row>
    <row r="20" spans="1:4">
      <c r="A20" s="55" t="s">
        <v>152</v>
      </c>
      <c r="B20" s="30" t="s">
        <v>85</v>
      </c>
      <c r="C20" s="132">
        <f>אופציות!I11</f>
        <v>107.96237999999998</v>
      </c>
      <c r="D20" s="133">
        <f t="shared" si="1"/>
        <v>1.81255521245141E-4</v>
      </c>
    </row>
    <row r="21" spans="1:4">
      <c r="A21" s="55" t="s">
        <v>152</v>
      </c>
      <c r="B21" s="30" t="s">
        <v>86</v>
      </c>
      <c r="C21" s="132">
        <f>'חוזים עתידיים'!I11</f>
        <v>403.22913</v>
      </c>
      <c r="D21" s="133">
        <f t="shared" si="1"/>
        <v>6.769719798634926E-4</v>
      </c>
    </row>
    <row r="22" spans="1:4">
      <c r="A22" s="55" t="s">
        <v>152</v>
      </c>
      <c r="B22" s="30" t="s">
        <v>87</v>
      </c>
      <c r="C22" s="132" t="s" vm="4">
        <v>1712</v>
      </c>
      <c r="D22" s="133" t="s" vm="5">
        <v>1712</v>
      </c>
    </row>
    <row r="23" spans="1:4">
      <c r="B23" s="29" t="s">
        <v>209</v>
      </c>
      <c r="C23" s="132">
        <f>SUM(C24:C32)</f>
        <v>12357.95362</v>
      </c>
      <c r="D23" s="133">
        <f>C23/$C$42</f>
        <v>2.0747480047368146E-2</v>
      </c>
    </row>
    <row r="24" spans="1:4">
      <c r="A24" s="55" t="s">
        <v>152</v>
      </c>
      <c r="B24" s="30" t="s">
        <v>88</v>
      </c>
      <c r="C24" s="132" t="s" vm="6">
        <v>1712</v>
      </c>
      <c r="D24" s="133" t="s" vm="7">
        <v>1712</v>
      </c>
    </row>
    <row r="25" spans="1:4">
      <c r="A25" s="55" t="s">
        <v>152</v>
      </c>
      <c r="B25" s="30" t="s">
        <v>89</v>
      </c>
      <c r="C25" s="132" t="s" vm="8">
        <v>1712</v>
      </c>
      <c r="D25" s="133" t="s" vm="9">
        <v>1712</v>
      </c>
    </row>
    <row r="26" spans="1:4">
      <c r="A26" s="55" t="s">
        <v>152</v>
      </c>
      <c r="B26" s="30" t="s">
        <v>80</v>
      </c>
      <c r="C26" s="132">
        <f>'לא סחיר - אג"ח קונצרני'!P11</f>
        <v>9169.4802600000003</v>
      </c>
      <c r="D26" s="133">
        <f t="shared" ref="D26:D29" si="2">C26/$C$42</f>
        <v>1.5394426503688892E-2</v>
      </c>
    </row>
    <row r="27" spans="1:4">
      <c r="A27" s="55" t="s">
        <v>152</v>
      </c>
      <c r="B27" s="30" t="s">
        <v>90</v>
      </c>
      <c r="C27" s="132">
        <f>'לא סחיר - מניות'!J11</f>
        <v>265.4135</v>
      </c>
      <c r="D27" s="133">
        <f t="shared" si="2"/>
        <v>4.4559653360732915E-4</v>
      </c>
    </row>
    <row r="28" spans="1:4">
      <c r="A28" s="55" t="s">
        <v>152</v>
      </c>
      <c r="B28" s="30" t="s">
        <v>91</v>
      </c>
      <c r="C28" s="132">
        <f>'לא סחיר - קרנות השקעה'!H11</f>
        <v>2540.0732199999998</v>
      </c>
      <c r="D28" s="133">
        <f t="shared" si="2"/>
        <v>4.2644696744544141E-3</v>
      </c>
    </row>
    <row r="29" spans="1:4">
      <c r="A29" s="55" t="s">
        <v>152</v>
      </c>
      <c r="B29" s="30" t="s">
        <v>92</v>
      </c>
      <c r="C29" s="132">
        <f>'לא סחיר - כתבי אופציה'!I11</f>
        <v>0.71679999999999999</v>
      </c>
      <c r="D29" s="133">
        <f t="shared" si="2"/>
        <v>1.2034187985529505E-6</v>
      </c>
    </row>
    <row r="30" spans="1:4">
      <c r="A30" s="55" t="s">
        <v>152</v>
      </c>
      <c r="B30" s="30" t="s">
        <v>232</v>
      </c>
      <c r="C30" s="132" t="s" vm="10">
        <v>1712</v>
      </c>
      <c r="D30" s="133" t="s" vm="11">
        <v>1712</v>
      </c>
    </row>
    <row r="31" spans="1:4">
      <c r="A31" s="55" t="s">
        <v>152</v>
      </c>
      <c r="B31" s="30" t="s">
        <v>115</v>
      </c>
      <c r="C31" s="132">
        <f>'לא סחיר - חוזים עתידיים'!I11</f>
        <v>382.26983999999993</v>
      </c>
      <c r="D31" s="133">
        <f>C31/$C$42</f>
        <v>6.4178391681895728E-4</v>
      </c>
    </row>
    <row r="32" spans="1:4">
      <c r="A32" s="55" t="s">
        <v>152</v>
      </c>
      <c r="B32" s="30" t="s">
        <v>93</v>
      </c>
      <c r="C32" s="132" t="s" vm="12">
        <v>1712</v>
      </c>
      <c r="D32" s="133" t="s" vm="13">
        <v>1712</v>
      </c>
    </row>
    <row r="33" spans="1:4">
      <c r="A33" s="55" t="s">
        <v>152</v>
      </c>
      <c r="B33" s="29" t="s">
        <v>210</v>
      </c>
      <c r="C33" s="132">
        <f>הלוואות!O10</f>
        <v>29821.170774734303</v>
      </c>
      <c r="D33" s="133">
        <f t="shared" ref="D33:D34" si="3">C33/$C$42</f>
        <v>5.0066067948065174E-2</v>
      </c>
    </row>
    <row r="34" spans="1:4">
      <c r="A34" s="55" t="s">
        <v>152</v>
      </c>
      <c r="B34" s="29" t="s">
        <v>211</v>
      </c>
      <c r="C34" s="132">
        <f>'פקדונות מעל 3 חודשים'!M10</f>
        <v>22432.16994</v>
      </c>
      <c r="D34" s="133">
        <f t="shared" si="3"/>
        <v>3.7660846816588191E-2</v>
      </c>
    </row>
    <row r="35" spans="1:4">
      <c r="A35" s="55" t="s">
        <v>152</v>
      </c>
      <c r="B35" s="29" t="s">
        <v>212</v>
      </c>
      <c r="C35" s="132" t="s" vm="14">
        <v>1712</v>
      </c>
      <c r="D35" s="133" t="s" vm="15">
        <v>1712</v>
      </c>
    </row>
    <row r="36" spans="1:4">
      <c r="A36" s="55" t="s">
        <v>152</v>
      </c>
      <c r="B36" s="56" t="s">
        <v>213</v>
      </c>
      <c r="C36" s="132" t="s" vm="16">
        <v>1712</v>
      </c>
      <c r="D36" s="133" t="s" vm="17">
        <v>1712</v>
      </c>
    </row>
    <row r="37" spans="1:4">
      <c r="A37" s="55" t="s">
        <v>152</v>
      </c>
      <c r="B37" s="29" t="s">
        <v>214</v>
      </c>
      <c r="C37" s="132">
        <f>'השקעות אחרות '!I10</f>
        <v>-169.58240000000001</v>
      </c>
      <c r="D37" s="133">
        <f t="shared" ref="D37:D38" si="4">C37/$C$42</f>
        <v>-2.8470793535676045E-4</v>
      </c>
    </row>
    <row r="38" spans="1:4">
      <c r="A38" s="55"/>
      <c r="B38" s="68" t="s">
        <v>216</v>
      </c>
      <c r="C38" s="132">
        <v>0</v>
      </c>
      <c r="D38" s="133">
        <f t="shared" si="4"/>
        <v>0</v>
      </c>
    </row>
    <row r="39" spans="1:4">
      <c r="A39" s="55" t="s">
        <v>152</v>
      </c>
      <c r="B39" s="69" t="s">
        <v>217</v>
      </c>
      <c r="C39" s="132" t="s" vm="18">
        <v>1712</v>
      </c>
      <c r="D39" s="133" t="s" vm="19">
        <v>1712</v>
      </c>
    </row>
    <row r="40" spans="1:4">
      <c r="A40" s="55" t="s">
        <v>152</v>
      </c>
      <c r="B40" s="69" t="s">
        <v>251</v>
      </c>
      <c r="C40" s="132" t="s" vm="20">
        <v>1712</v>
      </c>
      <c r="D40" s="133" t="s" vm="21">
        <v>1712</v>
      </c>
    </row>
    <row r="41" spans="1:4">
      <c r="A41" s="55" t="s">
        <v>152</v>
      </c>
      <c r="B41" s="69" t="s">
        <v>218</v>
      </c>
      <c r="C41" s="132" t="s" vm="22">
        <v>1712</v>
      </c>
      <c r="D41" s="133" t="s" vm="23">
        <v>1712</v>
      </c>
    </row>
    <row r="42" spans="1:4">
      <c r="B42" s="69" t="s">
        <v>94</v>
      </c>
      <c r="C42" s="132">
        <f>C10+C38</f>
        <v>595636.3660447346</v>
      </c>
      <c r="D42" s="133">
        <f>C42/$C$42</f>
        <v>1</v>
      </c>
    </row>
    <row r="43" spans="1:4">
      <c r="A43" s="55" t="s">
        <v>152</v>
      </c>
      <c r="B43" s="69" t="s">
        <v>215</v>
      </c>
      <c r="C43" s="132">
        <f>'יתרת התחייבות להשקעה'!C10</f>
        <v>21639.50312507643</v>
      </c>
      <c r="D43" s="133"/>
    </row>
    <row r="44" spans="1:4">
      <c r="B44" s="6" t="s">
        <v>120</v>
      </c>
    </row>
    <row r="45" spans="1:4">
      <c r="C45" s="75" t="s">
        <v>197</v>
      </c>
      <c r="D45" s="36" t="s">
        <v>114</v>
      </c>
    </row>
    <row r="46" spans="1:4">
      <c r="C46" s="76" t="s">
        <v>1</v>
      </c>
      <c r="D46" s="25" t="s">
        <v>2</v>
      </c>
    </row>
    <row r="47" spans="1:4">
      <c r="C47" s="115" t="s">
        <v>178</v>
      </c>
      <c r="D47" s="116" vm="24">
        <v>2.7078000000000002</v>
      </c>
    </row>
    <row r="48" spans="1:4">
      <c r="C48" s="115" t="s">
        <v>187</v>
      </c>
      <c r="D48" s="116">
        <v>1.0466415094339623</v>
      </c>
    </row>
    <row r="49" spans="2:4">
      <c r="C49" s="115" t="s">
        <v>183</v>
      </c>
      <c r="D49" s="116" vm="25">
        <v>2.7648000000000001</v>
      </c>
    </row>
    <row r="50" spans="2:4">
      <c r="B50" s="12"/>
      <c r="C50" s="115" t="s">
        <v>1212</v>
      </c>
      <c r="D50" s="116" vm="26">
        <v>3.5546000000000002</v>
      </c>
    </row>
    <row r="51" spans="2:4">
      <c r="C51" s="115" t="s">
        <v>176</v>
      </c>
      <c r="D51" s="116" vm="27">
        <v>4.1525999999999996</v>
      </c>
    </row>
    <row r="52" spans="2:4">
      <c r="C52" s="115" t="s">
        <v>177</v>
      </c>
      <c r="D52" s="116" vm="28">
        <v>4.6818999999999997</v>
      </c>
    </row>
    <row r="53" spans="2:4">
      <c r="C53" s="115" t="s">
        <v>179</v>
      </c>
      <c r="D53" s="116">
        <v>0.44374760015359022</v>
      </c>
    </row>
    <row r="54" spans="2:4">
      <c r="C54" s="115" t="s">
        <v>184</v>
      </c>
      <c r="D54" s="116" vm="29">
        <v>3.0802999999999998</v>
      </c>
    </row>
    <row r="55" spans="2:4">
      <c r="C55" s="115" t="s">
        <v>185</v>
      </c>
      <c r="D55" s="116">
        <v>0.1764978389578126</v>
      </c>
    </row>
    <row r="56" spans="2:4">
      <c r="C56" s="115" t="s">
        <v>182</v>
      </c>
      <c r="D56" s="116" vm="30">
        <v>0.55769999999999997</v>
      </c>
    </row>
    <row r="57" spans="2:4">
      <c r="C57" s="115" t="s">
        <v>1713</v>
      </c>
      <c r="D57" s="116">
        <v>2.4577562999999998</v>
      </c>
    </row>
    <row r="58" spans="2:4">
      <c r="C58" s="115" t="s">
        <v>181</v>
      </c>
      <c r="D58" s="116" vm="31">
        <v>0.42209999999999998</v>
      </c>
    </row>
    <row r="59" spans="2:4">
      <c r="C59" s="115" t="s">
        <v>174</v>
      </c>
      <c r="D59" s="116" vm="32">
        <v>3.4670000000000001</v>
      </c>
    </row>
    <row r="60" spans="2:4">
      <c r="C60" s="115" t="s">
        <v>188</v>
      </c>
      <c r="D60" s="116" vm="33">
        <v>0.28129999999999999</v>
      </c>
    </row>
    <row r="61" spans="2:4">
      <c r="C61" s="115" t="s">
        <v>1714</v>
      </c>
      <c r="D61" s="116" vm="34">
        <v>0.42209999999999998</v>
      </c>
    </row>
    <row r="62" spans="2:4">
      <c r="C62" s="115" t="s">
        <v>175</v>
      </c>
      <c r="D62" s="116">
        <v>1</v>
      </c>
    </row>
    <row r="63" spans="2:4">
      <c r="C63"/>
      <c r="D63"/>
    </row>
    <row r="64" spans="2:4">
      <c r="C64"/>
      <c r="D64"/>
    </row>
    <row r="65" spans="3:4">
      <c r="C65"/>
      <c r="D65"/>
    </row>
    <row r="66" spans="3:4">
      <c r="C66"/>
      <c r="D66"/>
    </row>
  </sheetData>
  <sheetProtection sheet="1" objects="1" scenarios="1"/>
  <mergeCells count="1">
    <mergeCell ref="B6:D6"/>
  </mergeCells>
  <phoneticPr fontId="3" type="noConversion"/>
  <dataValidations count="1">
    <dataValidation allowBlank="1" showInputMessage="1" showErrorMessage="1" sqref="C45:D46"/>
  </dataValidations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B1:BH796"/>
  <sheetViews>
    <sheetView rightToLeft="1" workbookViewId="0">
      <selection activeCell="K21" sqref="K21"/>
    </sheetView>
  </sheetViews>
  <sheetFormatPr defaultColWidth="9.140625" defaultRowHeight="18"/>
  <cols>
    <col min="1" max="1" width="6.28515625" style="1" customWidth="1"/>
    <col min="2" max="2" width="23.42578125" style="2" bestFit="1" customWidth="1"/>
    <col min="3" max="3" width="41.7109375" style="2" bestFit="1" customWidth="1"/>
    <col min="4" max="4" width="6.42578125" style="2" bestFit="1" customWidth="1"/>
    <col min="5" max="5" width="11.140625" style="2" bestFit="1" customWidth="1"/>
    <col min="6" max="6" width="9" style="1" bestFit="1" customWidth="1"/>
    <col min="7" max="7" width="10.140625" style="1" bestFit="1" customWidth="1"/>
    <col min="8" max="8" width="7.28515625" style="1" bestFit="1" customWidth="1"/>
    <col min="9" max="10" width="6.85546875" style="1" bestFit="1" customWidth="1"/>
    <col min="11" max="11" width="9.140625" style="1" bestFit="1" customWidth="1"/>
    <col min="12" max="12" width="9" style="1" bestFit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190</v>
      </c>
      <c r="C1" s="78" t="s" vm="1">
        <v>266</v>
      </c>
    </row>
    <row r="2" spans="2:60">
      <c r="B2" s="57" t="s">
        <v>189</v>
      </c>
      <c r="C2" s="78" t="s">
        <v>267</v>
      </c>
    </row>
    <row r="3" spans="2:60">
      <c r="B3" s="57" t="s">
        <v>191</v>
      </c>
      <c r="C3" s="78" t="s">
        <v>268</v>
      </c>
    </row>
    <row r="4" spans="2:60">
      <c r="B4" s="57" t="s">
        <v>192</v>
      </c>
      <c r="C4" s="78">
        <v>2145</v>
      </c>
    </row>
    <row r="6" spans="2:60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0" ht="26.25" customHeight="1">
      <c r="B7" s="163" t="s">
        <v>103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H7" s="3"/>
    </row>
    <row r="8" spans="2:60" s="3" customFormat="1" ht="78.75">
      <c r="B8" s="23" t="s">
        <v>127</v>
      </c>
      <c r="C8" s="31" t="s">
        <v>50</v>
      </c>
      <c r="D8" s="31" t="s">
        <v>130</v>
      </c>
      <c r="E8" s="31" t="s">
        <v>71</v>
      </c>
      <c r="F8" s="31" t="s">
        <v>112</v>
      </c>
      <c r="G8" s="31" t="s">
        <v>250</v>
      </c>
      <c r="H8" s="31" t="s">
        <v>249</v>
      </c>
      <c r="I8" s="31" t="s">
        <v>68</v>
      </c>
      <c r="J8" s="31" t="s">
        <v>65</v>
      </c>
      <c r="K8" s="31" t="s">
        <v>193</v>
      </c>
      <c r="L8" s="31" t="s">
        <v>195</v>
      </c>
      <c r="BD8" s="1"/>
      <c r="BE8" s="1"/>
    </row>
    <row r="9" spans="2:60" s="3" customFormat="1" ht="25.5">
      <c r="B9" s="16"/>
      <c r="C9" s="17"/>
      <c r="D9" s="17"/>
      <c r="E9" s="17"/>
      <c r="F9" s="17"/>
      <c r="G9" s="17" t="s">
        <v>257</v>
      </c>
      <c r="H9" s="17"/>
      <c r="I9" s="17" t="s">
        <v>253</v>
      </c>
      <c r="J9" s="17" t="s">
        <v>20</v>
      </c>
      <c r="K9" s="33" t="s">
        <v>20</v>
      </c>
      <c r="L9" s="18" t="s">
        <v>20</v>
      </c>
      <c r="BC9" s="1"/>
      <c r="BD9" s="1"/>
      <c r="BE9" s="1"/>
      <c r="BG9" s="4"/>
    </row>
    <row r="10" spans="2:60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C10" s="1"/>
      <c r="BD10" s="3"/>
      <c r="BE10" s="1"/>
    </row>
    <row r="11" spans="2:60" s="4" customFormat="1" ht="18" customHeight="1">
      <c r="B11" s="122" t="s">
        <v>53</v>
      </c>
      <c r="C11" s="118"/>
      <c r="D11" s="118"/>
      <c r="E11" s="118"/>
      <c r="F11" s="118"/>
      <c r="G11" s="119"/>
      <c r="H11" s="121"/>
      <c r="I11" s="119">
        <v>5.6061199999999998</v>
      </c>
      <c r="J11" s="118"/>
      <c r="K11" s="120">
        <v>1</v>
      </c>
      <c r="L11" s="120">
        <f>I11/'סכום נכסי הקרן'!$C$42</f>
        <v>9.4119840889281073E-6</v>
      </c>
      <c r="BC11" s="100"/>
      <c r="BD11" s="3"/>
      <c r="BE11" s="100"/>
      <c r="BG11" s="100"/>
    </row>
    <row r="12" spans="2:60" s="4" customFormat="1" ht="18" customHeight="1">
      <c r="B12" s="123" t="s">
        <v>28</v>
      </c>
      <c r="C12" s="118"/>
      <c r="D12" s="118"/>
      <c r="E12" s="118"/>
      <c r="F12" s="118"/>
      <c r="G12" s="119"/>
      <c r="H12" s="121"/>
      <c r="I12" s="119">
        <v>5.6061199999999998</v>
      </c>
      <c r="J12" s="118"/>
      <c r="K12" s="120">
        <v>1</v>
      </c>
      <c r="L12" s="120">
        <f>I12/'סכום נכסי הקרן'!$C$42</f>
        <v>9.4119840889281073E-6</v>
      </c>
      <c r="BC12" s="100"/>
      <c r="BD12" s="3"/>
      <c r="BE12" s="100"/>
      <c r="BG12" s="100"/>
    </row>
    <row r="13" spans="2:60">
      <c r="B13" s="103" t="s">
        <v>1539</v>
      </c>
      <c r="C13" s="82"/>
      <c r="D13" s="82"/>
      <c r="E13" s="82"/>
      <c r="F13" s="82"/>
      <c r="G13" s="91"/>
      <c r="H13" s="93"/>
      <c r="I13" s="91">
        <v>5.6061199999999998</v>
      </c>
      <c r="J13" s="82"/>
      <c r="K13" s="92">
        <v>1</v>
      </c>
      <c r="L13" s="92">
        <f>I13/'סכום נכסי הקרן'!$C$42</f>
        <v>9.4119840889281073E-6</v>
      </c>
      <c r="BD13" s="3"/>
    </row>
    <row r="14" spans="2:60" ht="20.25">
      <c r="B14" s="87" t="s">
        <v>1540</v>
      </c>
      <c r="C14" s="84" t="s">
        <v>1541</v>
      </c>
      <c r="D14" s="97" t="s">
        <v>131</v>
      </c>
      <c r="E14" s="97" t="s">
        <v>971</v>
      </c>
      <c r="F14" s="97" t="s">
        <v>175</v>
      </c>
      <c r="G14" s="94">
        <v>3902.25</v>
      </c>
      <c r="H14" s="96">
        <v>136.69999999999999</v>
      </c>
      <c r="I14" s="94">
        <v>5.3343800000000003</v>
      </c>
      <c r="J14" s="95">
        <v>6.0611336917798769E-4</v>
      </c>
      <c r="K14" s="95">
        <v>0.95152797300093483</v>
      </c>
      <c r="L14" s="95">
        <f>I14/'סכום נכסי הקרן'!$C$42</f>
        <v>8.9557661420548116E-6</v>
      </c>
      <c r="BD14" s="4"/>
    </row>
    <row r="15" spans="2:60">
      <c r="B15" s="87" t="s">
        <v>1542</v>
      </c>
      <c r="C15" s="84" t="s">
        <v>1543</v>
      </c>
      <c r="D15" s="97" t="s">
        <v>131</v>
      </c>
      <c r="E15" s="97" t="s">
        <v>1013</v>
      </c>
      <c r="F15" s="97" t="s">
        <v>175</v>
      </c>
      <c r="G15" s="94">
        <v>13587</v>
      </c>
      <c r="H15" s="96">
        <v>2</v>
      </c>
      <c r="I15" s="94">
        <v>0.27173999999999998</v>
      </c>
      <c r="J15" s="95">
        <v>3.8531017369727047E-4</v>
      </c>
      <c r="K15" s="95">
        <v>4.8472026999065304E-2</v>
      </c>
      <c r="L15" s="95">
        <f>I15/'סכום נכסי הקרן'!$C$42</f>
        <v>4.5621794687329627E-7</v>
      </c>
    </row>
    <row r="16" spans="2:60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</row>
    <row r="19" spans="2:56" ht="20.25">
      <c r="B19" s="99" t="s">
        <v>265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BC19" s="4"/>
    </row>
    <row r="20" spans="2:56">
      <c r="B20" s="99" t="s">
        <v>123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BD20" s="3"/>
    </row>
    <row r="21" spans="2:56">
      <c r="B21" s="99" t="s">
        <v>248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6">
      <c r="B22" s="99" t="s">
        <v>256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D116" s="1"/>
      <c r="E116" s="1"/>
    </row>
    <row r="117" spans="2:12">
      <c r="D117" s="1"/>
      <c r="E117" s="1"/>
    </row>
    <row r="118" spans="2:12">
      <c r="D118" s="1"/>
      <c r="E118" s="1"/>
    </row>
    <row r="119" spans="2:12">
      <c r="D119" s="1"/>
      <c r="E119" s="1"/>
    </row>
    <row r="120" spans="2:12">
      <c r="D120" s="1"/>
      <c r="E120" s="1"/>
    </row>
    <row r="121" spans="2:12">
      <c r="D121" s="1"/>
      <c r="E121" s="1"/>
    </row>
    <row r="122" spans="2:12">
      <c r="D122" s="1"/>
      <c r="E122" s="1"/>
    </row>
    <row r="123" spans="2:12">
      <c r="D123" s="1"/>
      <c r="E123" s="1"/>
    </row>
    <row r="124" spans="2:12">
      <c r="D124" s="1"/>
      <c r="E124" s="1"/>
    </row>
    <row r="125" spans="2:12">
      <c r="D125" s="1"/>
      <c r="E125" s="1"/>
    </row>
    <row r="126" spans="2:12">
      <c r="D126" s="1"/>
      <c r="E126" s="1"/>
    </row>
    <row r="127" spans="2:12">
      <c r="D127" s="1"/>
      <c r="E127" s="1"/>
    </row>
    <row r="128" spans="2:12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A1:A1048576 B1:B18 C5:C1048576 D1:AF1048576 AH1:XFD1048576 AG1:AG19 B20:B1048576 AG24:AG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B1:BI590"/>
  <sheetViews>
    <sheetView rightToLeft="1" workbookViewId="0">
      <selection activeCell="H23" sqref="H23"/>
    </sheetView>
  </sheetViews>
  <sheetFormatPr defaultColWidth="9.140625" defaultRowHeight="18"/>
  <cols>
    <col min="1" max="1" width="6.28515625" style="1" customWidth="1"/>
    <col min="2" max="2" width="24.85546875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" style="1" bestFit="1" customWidth="1"/>
    <col min="7" max="7" width="7" style="1" bestFit="1" customWidth="1"/>
    <col min="8" max="8" width="8.42578125" style="1" bestFit="1" customWidth="1"/>
    <col min="9" max="9" width="8" style="1" customWidth="1"/>
    <col min="10" max="10" width="6.28515625" style="1" bestFit="1" customWidth="1"/>
    <col min="11" max="11" width="9.140625" style="1" bestFit="1"/>
    <col min="12" max="12" width="9" style="1" bestFit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57" t="s">
        <v>190</v>
      </c>
      <c r="C1" s="78" t="s" vm="1">
        <v>266</v>
      </c>
    </row>
    <row r="2" spans="2:61">
      <c r="B2" s="57" t="s">
        <v>189</v>
      </c>
      <c r="C2" s="78" t="s">
        <v>267</v>
      </c>
    </row>
    <row r="3" spans="2:61">
      <c r="B3" s="57" t="s">
        <v>191</v>
      </c>
      <c r="C3" s="78" t="s">
        <v>268</v>
      </c>
    </row>
    <row r="4" spans="2:61">
      <c r="B4" s="57" t="s">
        <v>192</v>
      </c>
      <c r="C4" s="78">
        <v>2145</v>
      </c>
    </row>
    <row r="6" spans="2:61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61" ht="26.25" customHeight="1">
      <c r="B7" s="163" t="s">
        <v>104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  <c r="BI7" s="3"/>
    </row>
    <row r="8" spans="2:61" s="3" customFormat="1" ht="78.75">
      <c r="B8" s="23" t="s">
        <v>127</v>
      </c>
      <c r="C8" s="31" t="s">
        <v>50</v>
      </c>
      <c r="D8" s="31" t="s">
        <v>130</v>
      </c>
      <c r="E8" s="31" t="s">
        <v>71</v>
      </c>
      <c r="F8" s="31" t="s">
        <v>112</v>
      </c>
      <c r="G8" s="31" t="s">
        <v>250</v>
      </c>
      <c r="H8" s="31" t="s">
        <v>249</v>
      </c>
      <c r="I8" s="31" t="s">
        <v>68</v>
      </c>
      <c r="J8" s="31" t="s">
        <v>65</v>
      </c>
      <c r="K8" s="31" t="s">
        <v>193</v>
      </c>
      <c r="L8" s="32" t="s">
        <v>195</v>
      </c>
      <c r="M8" s="1"/>
      <c r="BE8" s="1"/>
      <c r="BF8" s="1"/>
    </row>
    <row r="9" spans="2:61" s="3" customFormat="1" ht="20.25">
      <c r="B9" s="16"/>
      <c r="C9" s="31"/>
      <c r="D9" s="31"/>
      <c r="E9" s="31"/>
      <c r="F9" s="31"/>
      <c r="G9" s="17" t="s">
        <v>257</v>
      </c>
      <c r="H9" s="17"/>
      <c r="I9" s="17" t="s">
        <v>253</v>
      </c>
      <c r="J9" s="17" t="s">
        <v>20</v>
      </c>
      <c r="K9" s="33" t="s">
        <v>20</v>
      </c>
      <c r="L9" s="18" t="s">
        <v>20</v>
      </c>
      <c r="BD9" s="1"/>
      <c r="BE9" s="1"/>
      <c r="BF9" s="1"/>
      <c r="BH9" s="4"/>
    </row>
    <row r="10" spans="2:6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20" t="s">
        <v>6</v>
      </c>
      <c r="J10" s="20" t="s">
        <v>7</v>
      </c>
      <c r="K10" s="21" t="s">
        <v>8</v>
      </c>
      <c r="L10" s="21" t="s">
        <v>9</v>
      </c>
      <c r="BD10" s="1"/>
      <c r="BE10" s="3"/>
      <c r="BF10" s="1"/>
    </row>
    <row r="11" spans="2:61" s="4" customFormat="1" ht="18" customHeight="1">
      <c r="B11" s="107" t="s">
        <v>55</v>
      </c>
      <c r="C11" s="82"/>
      <c r="D11" s="82"/>
      <c r="E11" s="82"/>
      <c r="F11" s="82"/>
      <c r="G11" s="91"/>
      <c r="H11" s="93"/>
      <c r="I11" s="91">
        <v>107.96237999999998</v>
      </c>
      <c r="J11" s="82"/>
      <c r="K11" s="92">
        <v>1</v>
      </c>
      <c r="L11" s="92">
        <f>I11/'סכום נכסי הקרן'!$C$42</f>
        <v>1.81255521245141E-4</v>
      </c>
      <c r="BD11" s="1"/>
      <c r="BE11" s="3"/>
      <c r="BF11" s="1"/>
      <c r="BH11" s="1"/>
    </row>
    <row r="12" spans="2:61" s="100" customFormat="1">
      <c r="B12" s="123" t="s">
        <v>243</v>
      </c>
      <c r="C12" s="118"/>
      <c r="D12" s="118"/>
      <c r="E12" s="118"/>
      <c r="F12" s="118"/>
      <c r="G12" s="119"/>
      <c r="H12" s="121"/>
      <c r="I12" s="119">
        <v>107.96237999999998</v>
      </c>
      <c r="J12" s="118"/>
      <c r="K12" s="120">
        <v>1</v>
      </c>
      <c r="L12" s="120">
        <f>I12/'סכום נכסי הקרן'!$C$42</f>
        <v>1.81255521245141E-4</v>
      </c>
      <c r="BE12" s="3"/>
    </row>
    <row r="13" spans="2:61" ht="20.25">
      <c r="B13" s="103" t="s">
        <v>238</v>
      </c>
      <c r="C13" s="82"/>
      <c r="D13" s="82"/>
      <c r="E13" s="82"/>
      <c r="F13" s="82"/>
      <c r="G13" s="91"/>
      <c r="H13" s="93"/>
      <c r="I13" s="91">
        <v>107.96237999999998</v>
      </c>
      <c r="J13" s="82"/>
      <c r="K13" s="92">
        <v>1</v>
      </c>
      <c r="L13" s="92">
        <f>I13/'סכום נכסי הקרן'!$C$42</f>
        <v>1.81255521245141E-4</v>
      </c>
      <c r="BE13" s="4"/>
    </row>
    <row r="14" spans="2:61">
      <c r="B14" s="87" t="s">
        <v>1544</v>
      </c>
      <c r="C14" s="84" t="s">
        <v>1545</v>
      </c>
      <c r="D14" s="97" t="s">
        <v>30</v>
      </c>
      <c r="E14" s="97" t="s">
        <v>1546</v>
      </c>
      <c r="F14" s="97" t="s">
        <v>174</v>
      </c>
      <c r="G14" s="94">
        <v>-18</v>
      </c>
      <c r="H14" s="96">
        <v>570</v>
      </c>
      <c r="I14" s="94">
        <v>-35.571419999999996</v>
      </c>
      <c r="J14" s="84"/>
      <c r="K14" s="95">
        <v>-0.32947976878612717</v>
      </c>
      <c r="L14" s="95">
        <f>I14/'סכום נכסי הקרן'!$C$42</f>
        <v>-5.9720027231058023E-5</v>
      </c>
    </row>
    <row r="15" spans="2:61">
      <c r="B15" s="87" t="s">
        <v>1547</v>
      </c>
      <c r="C15" s="84" t="s">
        <v>1548</v>
      </c>
      <c r="D15" s="97" t="s">
        <v>30</v>
      </c>
      <c r="E15" s="97" t="s">
        <v>1546</v>
      </c>
      <c r="F15" s="97" t="s">
        <v>174</v>
      </c>
      <c r="G15" s="94">
        <v>18</v>
      </c>
      <c r="H15" s="96">
        <v>2300</v>
      </c>
      <c r="I15" s="94">
        <v>143.53379999999999</v>
      </c>
      <c r="J15" s="84"/>
      <c r="K15" s="95">
        <v>1.3294797687861273</v>
      </c>
      <c r="L15" s="95">
        <f>I15/'סכום נכסי הקרן'!$C$42</f>
        <v>2.4097554847619904E-4</v>
      </c>
    </row>
    <row r="16" spans="2:61">
      <c r="B16" s="83"/>
      <c r="C16" s="84"/>
      <c r="D16" s="84"/>
      <c r="E16" s="84"/>
      <c r="F16" s="84"/>
      <c r="G16" s="94"/>
      <c r="H16" s="96"/>
      <c r="I16" s="84"/>
      <c r="J16" s="84"/>
      <c r="K16" s="95"/>
      <c r="L16" s="84"/>
    </row>
    <row r="17" spans="2:5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</row>
    <row r="18" spans="2:56" ht="20.25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BD18" s="4"/>
    </row>
    <row r="19" spans="2:56">
      <c r="B19" s="99" t="s">
        <v>265</v>
      </c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6">
      <c r="B20" s="99" t="s">
        <v>123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6">
      <c r="B21" s="99" t="s">
        <v>248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BD21" s="3"/>
    </row>
    <row r="22" spans="2:56">
      <c r="B22" s="99" t="s">
        <v>256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C116" s="1"/>
      <c r="D116" s="1"/>
      <c r="E116" s="1"/>
    </row>
    <row r="117" spans="2:12">
      <c r="C117" s="1"/>
      <c r="D117" s="1"/>
      <c r="E117" s="1"/>
    </row>
    <row r="118" spans="2:12">
      <c r="C118" s="1"/>
      <c r="D118" s="1"/>
      <c r="E118" s="1"/>
    </row>
    <row r="119" spans="2:12">
      <c r="C119" s="1"/>
      <c r="D119" s="1"/>
      <c r="E119" s="1"/>
    </row>
    <row r="120" spans="2:12">
      <c r="C120" s="1"/>
      <c r="D120" s="1"/>
      <c r="E120" s="1"/>
    </row>
    <row r="121" spans="2:12">
      <c r="C121" s="1"/>
      <c r="D121" s="1"/>
      <c r="E121" s="1"/>
    </row>
    <row r="122" spans="2:12">
      <c r="C122" s="1"/>
      <c r="D122" s="1"/>
      <c r="E122" s="1"/>
    </row>
    <row r="123" spans="2:12">
      <c r="C123" s="1"/>
      <c r="D123" s="1"/>
      <c r="E123" s="1"/>
    </row>
    <row r="124" spans="2:12">
      <c r="C124" s="1"/>
      <c r="D124" s="1"/>
      <c r="E124" s="1"/>
    </row>
    <row r="125" spans="2:12">
      <c r="C125" s="1"/>
      <c r="D125" s="1"/>
      <c r="E125" s="1"/>
    </row>
    <row r="126" spans="2:12">
      <c r="C126" s="1"/>
      <c r="D126" s="1"/>
      <c r="E126" s="1"/>
    </row>
    <row r="127" spans="2:12">
      <c r="C127" s="1"/>
      <c r="D127" s="1"/>
      <c r="E127" s="1"/>
    </row>
    <row r="128" spans="2:12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H26" sqref="H26"/>
    </sheetView>
  </sheetViews>
  <sheetFormatPr defaultColWidth="9.140625" defaultRowHeight="18"/>
  <cols>
    <col min="1" max="1" width="6.28515625" style="2" customWidth="1"/>
    <col min="2" max="2" width="33" style="2" bestFit="1" customWidth="1"/>
    <col min="3" max="3" width="41.7109375" style="2" bestFit="1" customWidth="1"/>
    <col min="4" max="4" width="5.42578125" style="2" bestFit="1" customWidth="1"/>
    <col min="5" max="5" width="5.28515625" style="2" bestFit="1" customWidth="1"/>
    <col min="6" max="6" width="12.28515625" style="1" bestFit="1" customWidth="1"/>
    <col min="7" max="7" width="7" style="1" bestFit="1" customWidth="1"/>
    <col min="8" max="8" width="10.7109375" style="1" bestFit="1" customWidth="1"/>
    <col min="9" max="9" width="8" style="1" customWidth="1"/>
    <col min="10" max="10" width="9.140625" style="1" bestFit="1" customWidth="1"/>
    <col min="11" max="11" width="9" style="3" bestFit="1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57" t="s">
        <v>190</v>
      </c>
      <c r="C1" s="78" t="s" vm="1">
        <v>266</v>
      </c>
    </row>
    <row r="2" spans="1:60">
      <c r="B2" s="57" t="s">
        <v>189</v>
      </c>
      <c r="C2" s="78" t="s">
        <v>267</v>
      </c>
    </row>
    <row r="3" spans="1:60">
      <c r="B3" s="57" t="s">
        <v>191</v>
      </c>
      <c r="C3" s="78" t="s">
        <v>268</v>
      </c>
    </row>
    <row r="4" spans="1:60">
      <c r="B4" s="57" t="s">
        <v>192</v>
      </c>
      <c r="C4" s="78">
        <v>2145</v>
      </c>
    </row>
    <row r="6" spans="1:60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5"/>
      <c r="BD6" s="1" t="s">
        <v>131</v>
      </c>
      <c r="BF6" s="1" t="s">
        <v>198</v>
      </c>
      <c r="BH6" s="3" t="s">
        <v>175</v>
      </c>
    </row>
    <row r="7" spans="1:60" ht="26.25" customHeight="1">
      <c r="B7" s="163" t="s">
        <v>105</v>
      </c>
      <c r="C7" s="164"/>
      <c r="D7" s="164"/>
      <c r="E7" s="164"/>
      <c r="F7" s="164"/>
      <c r="G7" s="164"/>
      <c r="H7" s="164"/>
      <c r="I7" s="164"/>
      <c r="J7" s="164"/>
      <c r="K7" s="165"/>
      <c r="BD7" s="3" t="s">
        <v>133</v>
      </c>
      <c r="BF7" s="1" t="s">
        <v>153</v>
      </c>
      <c r="BH7" s="3" t="s">
        <v>174</v>
      </c>
    </row>
    <row r="8" spans="1:60" s="3" customFormat="1" ht="78.75">
      <c r="A8" s="2"/>
      <c r="B8" s="23" t="s">
        <v>127</v>
      </c>
      <c r="C8" s="31" t="s">
        <v>50</v>
      </c>
      <c r="D8" s="31" t="s">
        <v>130</v>
      </c>
      <c r="E8" s="31" t="s">
        <v>71</v>
      </c>
      <c r="F8" s="31" t="s">
        <v>112</v>
      </c>
      <c r="G8" s="31" t="s">
        <v>250</v>
      </c>
      <c r="H8" s="31" t="s">
        <v>249</v>
      </c>
      <c r="I8" s="31" t="s">
        <v>68</v>
      </c>
      <c r="J8" s="31" t="s">
        <v>193</v>
      </c>
      <c r="K8" s="31" t="s">
        <v>195</v>
      </c>
      <c r="BC8" s="1" t="s">
        <v>146</v>
      </c>
      <c r="BD8" s="1" t="s">
        <v>147</v>
      </c>
      <c r="BE8" s="1" t="s">
        <v>154</v>
      </c>
      <c r="BG8" s="4" t="s">
        <v>176</v>
      </c>
    </row>
    <row r="9" spans="1:60" s="3" customFormat="1" ht="18.75" customHeight="1">
      <c r="A9" s="2"/>
      <c r="B9" s="16"/>
      <c r="C9" s="17"/>
      <c r="D9" s="17"/>
      <c r="E9" s="17"/>
      <c r="F9" s="17"/>
      <c r="G9" s="17" t="s">
        <v>257</v>
      </c>
      <c r="H9" s="17"/>
      <c r="I9" s="17" t="s">
        <v>253</v>
      </c>
      <c r="J9" s="33" t="s">
        <v>20</v>
      </c>
      <c r="K9" s="58" t="s">
        <v>20</v>
      </c>
      <c r="BC9" s="1" t="s">
        <v>143</v>
      </c>
      <c r="BE9" s="1" t="s">
        <v>155</v>
      </c>
      <c r="BG9" s="4" t="s">
        <v>177</v>
      </c>
    </row>
    <row r="10" spans="1:60" s="4" customFormat="1" ht="18" customHeight="1">
      <c r="A10" s="2"/>
      <c r="B10" s="19"/>
      <c r="C10" s="20" t="s">
        <v>1</v>
      </c>
      <c r="D10" s="20" t="s">
        <v>2</v>
      </c>
      <c r="E10" s="20" t="s">
        <v>3</v>
      </c>
      <c r="F10" s="20" t="s">
        <v>3</v>
      </c>
      <c r="G10" s="20" t="s">
        <v>4</v>
      </c>
      <c r="H10" s="20" t="s">
        <v>5</v>
      </c>
      <c r="I10" s="59" t="s">
        <v>6</v>
      </c>
      <c r="J10" s="59" t="s">
        <v>7</v>
      </c>
      <c r="K10" s="59" t="s">
        <v>8</v>
      </c>
      <c r="L10" s="3"/>
      <c r="M10" s="3"/>
      <c r="N10" s="3"/>
      <c r="O10" s="3"/>
      <c r="BC10" s="1" t="s">
        <v>139</v>
      </c>
      <c r="BD10" s="3"/>
      <c r="BE10" s="1" t="s">
        <v>199</v>
      </c>
      <c r="BG10" s="1" t="s">
        <v>183</v>
      </c>
    </row>
    <row r="11" spans="1:60" s="4" customFormat="1" ht="18" customHeight="1">
      <c r="A11" s="114"/>
      <c r="B11" s="122" t="s">
        <v>54</v>
      </c>
      <c r="C11" s="118"/>
      <c r="D11" s="118"/>
      <c r="E11" s="118"/>
      <c r="F11" s="118"/>
      <c r="G11" s="119"/>
      <c r="H11" s="121"/>
      <c r="I11" s="119">
        <v>403.22913</v>
      </c>
      <c r="J11" s="120">
        <v>1</v>
      </c>
      <c r="K11" s="120">
        <f>I11/'סכום נכסי הקרן'!$C$42</f>
        <v>6.769719798634926E-4</v>
      </c>
      <c r="L11" s="3"/>
      <c r="M11" s="3"/>
      <c r="N11" s="3"/>
      <c r="O11" s="3"/>
      <c r="BC11" s="100" t="s">
        <v>138</v>
      </c>
      <c r="BD11" s="3"/>
      <c r="BE11" s="100" t="s">
        <v>156</v>
      </c>
      <c r="BG11" s="100" t="s">
        <v>178</v>
      </c>
    </row>
    <row r="12" spans="1:60" s="100" customFormat="1" ht="20.25">
      <c r="A12" s="114"/>
      <c r="B12" s="123" t="s">
        <v>246</v>
      </c>
      <c r="C12" s="118"/>
      <c r="D12" s="118"/>
      <c r="E12" s="118"/>
      <c r="F12" s="118"/>
      <c r="G12" s="119"/>
      <c r="H12" s="121"/>
      <c r="I12" s="119">
        <v>403.22913000000011</v>
      </c>
      <c r="J12" s="120">
        <v>1.0000000000000002</v>
      </c>
      <c r="K12" s="120">
        <f>I12/'סכום נכסי הקרן'!$C$42</f>
        <v>6.7697197986349282E-4</v>
      </c>
      <c r="L12" s="3"/>
      <c r="M12" s="3"/>
      <c r="N12" s="3"/>
      <c r="O12" s="3"/>
      <c r="BC12" s="100" t="s">
        <v>136</v>
      </c>
      <c r="BD12" s="4"/>
      <c r="BE12" s="100" t="s">
        <v>157</v>
      </c>
      <c r="BG12" s="100" t="s">
        <v>179</v>
      </c>
    </row>
    <row r="13" spans="1:60">
      <c r="B13" s="83" t="s">
        <v>1549</v>
      </c>
      <c r="C13" s="84" t="s">
        <v>1550</v>
      </c>
      <c r="D13" s="97" t="s">
        <v>30</v>
      </c>
      <c r="E13" s="97" t="s">
        <v>1546</v>
      </c>
      <c r="F13" s="97" t="s">
        <v>174</v>
      </c>
      <c r="G13" s="94">
        <v>12</v>
      </c>
      <c r="H13" s="96">
        <v>153650</v>
      </c>
      <c r="I13" s="94">
        <v>19.070340000000002</v>
      </c>
      <c r="J13" s="95">
        <v>4.7294053383494399E-2</v>
      </c>
      <c r="K13" s="95">
        <f>I13/'סכום נכסי הקרן'!$C$42</f>
        <v>3.2016748954793915E-5</v>
      </c>
      <c r="P13" s="1"/>
      <c r="BC13" s="1" t="s">
        <v>140</v>
      </c>
      <c r="BE13" s="1" t="s">
        <v>158</v>
      </c>
      <c r="BG13" s="1" t="s">
        <v>180</v>
      </c>
    </row>
    <row r="14" spans="1:60">
      <c r="B14" s="83" t="s">
        <v>1551</v>
      </c>
      <c r="C14" s="84" t="s">
        <v>1552</v>
      </c>
      <c r="D14" s="97" t="s">
        <v>30</v>
      </c>
      <c r="E14" s="97" t="s">
        <v>1546</v>
      </c>
      <c r="F14" s="97" t="s">
        <v>176</v>
      </c>
      <c r="G14" s="94">
        <v>43</v>
      </c>
      <c r="H14" s="96">
        <v>349300</v>
      </c>
      <c r="I14" s="94">
        <v>-127.67169</v>
      </c>
      <c r="J14" s="95">
        <v>-0.31662318146508911</v>
      </c>
      <c r="K14" s="95">
        <f>I14/'סכום נכסי הקרן'!$C$42</f>
        <v>-2.1434502202709926E-4</v>
      </c>
      <c r="P14" s="1"/>
      <c r="BC14" s="1" t="s">
        <v>137</v>
      </c>
      <c r="BE14" s="1" t="s">
        <v>159</v>
      </c>
      <c r="BG14" s="1" t="s">
        <v>182</v>
      </c>
    </row>
    <row r="15" spans="1:60">
      <c r="B15" s="83" t="s">
        <v>1553</v>
      </c>
      <c r="C15" s="84" t="s">
        <v>1554</v>
      </c>
      <c r="D15" s="97" t="s">
        <v>30</v>
      </c>
      <c r="E15" s="97" t="s">
        <v>1546</v>
      </c>
      <c r="F15" s="97" t="s">
        <v>176</v>
      </c>
      <c r="G15" s="94">
        <v>10</v>
      </c>
      <c r="H15" s="96">
        <v>13040</v>
      </c>
      <c r="I15" s="94">
        <v>-2.7614800000000002</v>
      </c>
      <c r="J15" s="95">
        <v>-6.8484139526328374E-3</v>
      </c>
      <c r="K15" s="95">
        <f>I15/'סכום נכסי הקרן'!$C$42</f>
        <v>-4.6361843524386188E-6</v>
      </c>
      <c r="P15" s="1"/>
      <c r="BC15" s="1" t="s">
        <v>148</v>
      </c>
      <c r="BE15" s="1" t="s">
        <v>200</v>
      </c>
      <c r="BG15" s="1" t="s">
        <v>184</v>
      </c>
    </row>
    <row r="16" spans="1:60" ht="20.25">
      <c r="B16" s="83" t="s">
        <v>1555</v>
      </c>
      <c r="C16" s="84" t="s">
        <v>1556</v>
      </c>
      <c r="D16" s="97" t="s">
        <v>30</v>
      </c>
      <c r="E16" s="97" t="s">
        <v>1546</v>
      </c>
      <c r="F16" s="97" t="s">
        <v>177</v>
      </c>
      <c r="G16" s="94">
        <v>9</v>
      </c>
      <c r="H16" s="96">
        <v>763800</v>
      </c>
      <c r="I16" s="94">
        <v>140.21120000000002</v>
      </c>
      <c r="J16" s="95">
        <v>0.34772090994517191</v>
      </c>
      <c r="K16" s="95">
        <f>I16/'סכום נכסי הקרן'!$C$42</f>
        <v>2.3539731284551825E-4</v>
      </c>
      <c r="P16" s="1"/>
      <c r="BC16" s="4" t="s">
        <v>134</v>
      </c>
      <c r="BD16" s="1" t="s">
        <v>149</v>
      </c>
      <c r="BE16" s="1" t="s">
        <v>160</v>
      </c>
      <c r="BG16" s="1" t="s">
        <v>185</v>
      </c>
    </row>
    <row r="17" spans="2:60">
      <c r="B17" s="83" t="s">
        <v>1557</v>
      </c>
      <c r="C17" s="84" t="s">
        <v>1558</v>
      </c>
      <c r="D17" s="97" t="s">
        <v>30</v>
      </c>
      <c r="E17" s="97" t="s">
        <v>1546</v>
      </c>
      <c r="F17" s="97" t="s">
        <v>174</v>
      </c>
      <c r="G17" s="94">
        <v>75</v>
      </c>
      <c r="H17" s="96">
        <v>267600</v>
      </c>
      <c r="I17" s="94">
        <v>274.71627000000001</v>
      </c>
      <c r="J17" s="95">
        <v>0.68129073412925301</v>
      </c>
      <c r="K17" s="95">
        <f>I17/'סכום נכסי הקרן'!$C$42</f>
        <v>4.6121473714613281E-4</v>
      </c>
      <c r="P17" s="1"/>
      <c r="BC17" s="1" t="s">
        <v>144</v>
      </c>
      <c r="BE17" s="1" t="s">
        <v>161</v>
      </c>
      <c r="BG17" s="1" t="s">
        <v>186</v>
      </c>
    </row>
    <row r="18" spans="2:60">
      <c r="B18" s="83" t="s">
        <v>1559</v>
      </c>
      <c r="C18" s="84" t="s">
        <v>1560</v>
      </c>
      <c r="D18" s="97" t="s">
        <v>30</v>
      </c>
      <c r="E18" s="97" t="s">
        <v>1546</v>
      </c>
      <c r="F18" s="97" t="s">
        <v>178</v>
      </c>
      <c r="G18" s="94">
        <v>1</v>
      </c>
      <c r="H18" s="96">
        <v>602000</v>
      </c>
      <c r="I18" s="94">
        <v>1.6923800000000002</v>
      </c>
      <c r="J18" s="95">
        <v>4.1970678060883155E-3</v>
      </c>
      <c r="K18" s="95">
        <f>I18/'סכום נכסי הקרן'!$C$42</f>
        <v>2.8412973023089324E-6</v>
      </c>
      <c r="BD18" s="1" t="s">
        <v>132</v>
      </c>
      <c r="BF18" s="1" t="s">
        <v>162</v>
      </c>
      <c r="BH18" s="1" t="s">
        <v>30</v>
      </c>
    </row>
    <row r="19" spans="2:60">
      <c r="B19" s="83" t="s">
        <v>1561</v>
      </c>
      <c r="C19" s="84" t="s">
        <v>1562</v>
      </c>
      <c r="D19" s="97" t="s">
        <v>30</v>
      </c>
      <c r="E19" s="97" t="s">
        <v>1546</v>
      </c>
      <c r="F19" s="97" t="s">
        <v>176</v>
      </c>
      <c r="G19" s="94">
        <v>12</v>
      </c>
      <c r="H19" s="96">
        <v>18240</v>
      </c>
      <c r="I19" s="94">
        <v>7.873330000000001</v>
      </c>
      <c r="J19" s="95">
        <v>1.9525697461391246E-2</v>
      </c>
      <c r="K19" s="95">
        <f>I19/'סכום נכסי הקרן'!$C$42</f>
        <v>1.3218350068653605E-5</v>
      </c>
      <c r="BD19" s="1" t="s">
        <v>145</v>
      </c>
      <c r="BF19" s="1" t="s">
        <v>163</v>
      </c>
    </row>
    <row r="20" spans="2:60">
      <c r="B20" s="83" t="s">
        <v>1563</v>
      </c>
      <c r="C20" s="84" t="s">
        <v>1564</v>
      </c>
      <c r="D20" s="97" t="s">
        <v>30</v>
      </c>
      <c r="E20" s="97" t="s">
        <v>1546</v>
      </c>
      <c r="F20" s="97" t="s">
        <v>184</v>
      </c>
      <c r="G20" s="94">
        <v>9</v>
      </c>
      <c r="H20" s="96">
        <v>181700</v>
      </c>
      <c r="I20" s="94">
        <v>90.098780000000005</v>
      </c>
      <c r="J20" s="95">
        <v>0.2234431326923231</v>
      </c>
      <c r="K20" s="95">
        <f>I20/'סכום נכסי הקרן'!$C$42</f>
        <v>1.5126473992562307E-4</v>
      </c>
      <c r="BD20" s="1" t="s">
        <v>150</v>
      </c>
      <c r="BF20" s="1" t="s">
        <v>164</v>
      </c>
    </row>
    <row r="21" spans="2:60">
      <c r="B21" s="106"/>
      <c r="C21" s="84"/>
      <c r="D21" s="84"/>
      <c r="E21" s="84"/>
      <c r="F21" s="84"/>
      <c r="G21" s="94"/>
      <c r="H21" s="96"/>
      <c r="I21" s="84"/>
      <c r="J21" s="95"/>
      <c r="K21" s="84"/>
      <c r="BD21" s="1" t="s">
        <v>135</v>
      </c>
      <c r="BE21" s="1" t="s">
        <v>151</v>
      </c>
      <c r="BF21" s="1" t="s">
        <v>165</v>
      </c>
    </row>
    <row r="22" spans="2:6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BD22" s="1" t="s">
        <v>141</v>
      </c>
      <c r="BF22" s="1" t="s">
        <v>166</v>
      </c>
    </row>
    <row r="23" spans="2:6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BD23" s="1" t="s">
        <v>30</v>
      </c>
      <c r="BE23" s="1" t="s">
        <v>142</v>
      </c>
      <c r="BF23" s="1" t="s">
        <v>201</v>
      </c>
    </row>
    <row r="24" spans="2:60">
      <c r="B24" s="99" t="s">
        <v>265</v>
      </c>
      <c r="C24" s="102"/>
      <c r="D24" s="102"/>
      <c r="E24" s="102"/>
      <c r="F24" s="102"/>
      <c r="G24" s="102"/>
      <c r="H24" s="102"/>
      <c r="I24" s="102"/>
      <c r="J24" s="102"/>
      <c r="K24" s="102"/>
      <c r="BF24" s="1" t="s">
        <v>204</v>
      </c>
    </row>
    <row r="25" spans="2:60">
      <c r="B25" s="99" t="s">
        <v>123</v>
      </c>
      <c r="C25" s="102"/>
      <c r="D25" s="102"/>
      <c r="E25" s="102"/>
      <c r="F25" s="102"/>
      <c r="G25" s="102"/>
      <c r="H25" s="102"/>
      <c r="I25" s="102"/>
      <c r="J25" s="102"/>
      <c r="K25" s="102"/>
      <c r="BF25" s="1" t="s">
        <v>167</v>
      </c>
    </row>
    <row r="26" spans="2:60">
      <c r="B26" s="99" t="s">
        <v>248</v>
      </c>
      <c r="C26" s="102"/>
      <c r="D26" s="102"/>
      <c r="E26" s="102"/>
      <c r="F26" s="102"/>
      <c r="G26" s="102"/>
      <c r="H26" s="102"/>
      <c r="I26" s="102"/>
      <c r="J26" s="102"/>
      <c r="K26" s="102"/>
      <c r="BF26" s="1" t="s">
        <v>168</v>
      </c>
    </row>
    <row r="27" spans="2:60">
      <c r="B27" s="99" t="s">
        <v>256</v>
      </c>
      <c r="C27" s="102"/>
      <c r="D27" s="102"/>
      <c r="E27" s="102"/>
      <c r="F27" s="102"/>
      <c r="G27" s="102"/>
      <c r="H27" s="102"/>
      <c r="I27" s="102"/>
      <c r="J27" s="102"/>
      <c r="K27" s="102"/>
      <c r="BF27" s="1" t="s">
        <v>203</v>
      </c>
    </row>
    <row r="28" spans="2:6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BF28" s="1" t="s">
        <v>169</v>
      </c>
    </row>
    <row r="29" spans="2:6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BF29" s="1" t="s">
        <v>170</v>
      </c>
    </row>
    <row r="30" spans="2:6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BF30" s="1" t="s">
        <v>202</v>
      </c>
    </row>
    <row r="31" spans="2:6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BF31" s="1" t="s">
        <v>30</v>
      </c>
    </row>
    <row r="32" spans="2:60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2:11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</row>
    <row r="114" spans="2:11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</row>
    <row r="115" spans="2:11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</row>
    <row r="116" spans="2:11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</row>
    <row r="117" spans="2:11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</row>
    <row r="118" spans="2:11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</row>
    <row r="119" spans="2:11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</row>
    <row r="120" spans="2:11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</row>
    <row r="121" spans="2:11">
      <c r="C121" s="3"/>
      <c r="D121" s="3"/>
      <c r="E121" s="3"/>
      <c r="F121" s="3"/>
      <c r="G121" s="3"/>
      <c r="H121" s="3"/>
    </row>
    <row r="122" spans="2:11">
      <c r="C122" s="3"/>
      <c r="D122" s="3"/>
      <c r="E122" s="3"/>
      <c r="F122" s="3"/>
      <c r="G122" s="3"/>
      <c r="H122" s="3"/>
    </row>
    <row r="123" spans="2:11">
      <c r="C123" s="3"/>
      <c r="D123" s="3"/>
      <c r="E123" s="3"/>
      <c r="F123" s="3"/>
      <c r="G123" s="3"/>
      <c r="H123" s="3"/>
    </row>
    <row r="124" spans="2:11">
      <c r="C124" s="3"/>
      <c r="D124" s="3"/>
      <c r="E124" s="3"/>
      <c r="F124" s="3"/>
      <c r="G124" s="3"/>
      <c r="H124" s="3"/>
    </row>
    <row r="125" spans="2:11">
      <c r="C125" s="3"/>
      <c r="D125" s="3"/>
      <c r="E125" s="3"/>
      <c r="F125" s="3"/>
      <c r="G125" s="3"/>
      <c r="H125" s="3"/>
    </row>
    <row r="126" spans="2:11">
      <c r="C126" s="3"/>
      <c r="D126" s="3"/>
      <c r="E126" s="3"/>
      <c r="F126" s="3"/>
      <c r="G126" s="3"/>
      <c r="H126" s="3"/>
    </row>
    <row r="127" spans="2:11">
      <c r="C127" s="3"/>
      <c r="D127" s="3"/>
      <c r="E127" s="3"/>
      <c r="F127" s="3"/>
      <c r="G127" s="3"/>
      <c r="H127" s="3"/>
    </row>
    <row r="128" spans="2:11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7 D22:XFD1048576 D18:AF21 AH18:XFD21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B1:CC11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57" t="s">
        <v>190</v>
      </c>
      <c r="C1" s="78" t="s" vm="1">
        <v>266</v>
      </c>
    </row>
    <row r="2" spans="2:81">
      <c r="B2" s="57" t="s">
        <v>189</v>
      </c>
      <c r="C2" s="78" t="s">
        <v>267</v>
      </c>
    </row>
    <row r="3" spans="2:81">
      <c r="B3" s="57" t="s">
        <v>191</v>
      </c>
      <c r="C3" s="78" t="s">
        <v>268</v>
      </c>
      <c r="E3" s="2"/>
    </row>
    <row r="4" spans="2:81">
      <c r="B4" s="57" t="s">
        <v>192</v>
      </c>
      <c r="C4" s="78">
        <v>2145</v>
      </c>
    </row>
    <row r="6" spans="2:81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81" ht="26.25" customHeight="1">
      <c r="B7" s="163" t="s">
        <v>106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81" s="3" customFormat="1" ht="47.25">
      <c r="B8" s="23" t="s">
        <v>127</v>
      </c>
      <c r="C8" s="31" t="s">
        <v>50</v>
      </c>
      <c r="D8" s="14" t="s">
        <v>56</v>
      </c>
      <c r="E8" s="31" t="s">
        <v>15</v>
      </c>
      <c r="F8" s="31" t="s">
        <v>72</v>
      </c>
      <c r="G8" s="31" t="s">
        <v>113</v>
      </c>
      <c r="H8" s="31" t="s">
        <v>18</v>
      </c>
      <c r="I8" s="31" t="s">
        <v>112</v>
      </c>
      <c r="J8" s="31" t="s">
        <v>17</v>
      </c>
      <c r="K8" s="31" t="s">
        <v>19</v>
      </c>
      <c r="L8" s="31" t="s">
        <v>250</v>
      </c>
      <c r="M8" s="31" t="s">
        <v>249</v>
      </c>
      <c r="N8" s="31" t="s">
        <v>68</v>
      </c>
      <c r="O8" s="31" t="s">
        <v>65</v>
      </c>
      <c r="P8" s="31" t="s">
        <v>193</v>
      </c>
      <c r="Q8" s="32" t="s">
        <v>195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6"/>
      <c r="C9" s="17"/>
      <c r="D9" s="17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257</v>
      </c>
      <c r="M9" s="33"/>
      <c r="N9" s="33" t="s">
        <v>253</v>
      </c>
      <c r="O9" s="33" t="s">
        <v>20</v>
      </c>
      <c r="P9" s="33" t="s">
        <v>20</v>
      </c>
      <c r="Q9" s="34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W11" s="1"/>
      <c r="X11" s="1"/>
      <c r="CC11" s="1"/>
    </row>
    <row r="12" spans="2:81" ht="21.75" customHeight="1">
      <c r="B12" s="99" t="s">
        <v>265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81">
      <c r="B13" s="99" t="s">
        <v>123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81">
      <c r="B14" s="99" t="s">
        <v>248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81">
      <c r="B15" s="99" t="s">
        <v>256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8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</sheetData>
  <sheetProtection sheet="1" objects="1" scenarios="1"/>
  <mergeCells count="2">
    <mergeCell ref="B6:Q6"/>
    <mergeCell ref="B7:Q7"/>
  </mergeCells>
  <phoneticPr fontId="3" type="noConversion"/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B1:BT110"/>
  <sheetViews>
    <sheetView rightToLeft="1" workbookViewId="0"/>
  </sheetViews>
  <sheetFormatPr defaultColWidth="9.140625" defaultRowHeight="18"/>
  <cols>
    <col min="1" max="1" width="3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4.85546875" style="1" bestFit="1" customWidth="1"/>
    <col min="6" max="6" width="7.140625" style="1" bestFit="1" customWidth="1"/>
    <col min="7" max="7" width="5.140625" style="1" bestFit="1" customWidth="1"/>
    <col min="8" max="8" width="5.28515625" style="1" bestFit="1" customWidth="1"/>
    <col min="9" max="9" width="6.7109375" style="1" bestFit="1" customWidth="1"/>
    <col min="10" max="10" width="7.5703125" style="1" bestFit="1" customWidth="1"/>
    <col min="11" max="11" width="7" style="1" bestFit="1" customWidth="1"/>
    <col min="12" max="12" width="6.42578125" style="1" bestFit="1" customWidth="1"/>
    <col min="13" max="13" width="8" style="1" bestFit="1" customWidth="1"/>
    <col min="14" max="14" width="6.28515625" style="1" bestFit="1" customWidth="1"/>
    <col min="15" max="15" width="7.7109375" style="1" bestFit="1" customWidth="1"/>
    <col min="16" max="16" width="9" style="1" bestFit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57" t="s">
        <v>190</v>
      </c>
      <c r="C1" s="78" t="s" vm="1">
        <v>266</v>
      </c>
    </row>
    <row r="2" spans="2:72">
      <c r="B2" s="57" t="s">
        <v>189</v>
      </c>
      <c r="C2" s="78" t="s">
        <v>267</v>
      </c>
    </row>
    <row r="3" spans="2:72">
      <c r="B3" s="57" t="s">
        <v>191</v>
      </c>
      <c r="C3" s="78" t="s">
        <v>268</v>
      </c>
    </row>
    <row r="4" spans="2:72">
      <c r="B4" s="57" t="s">
        <v>192</v>
      </c>
      <c r="C4" s="78">
        <v>2145</v>
      </c>
    </row>
    <row r="6" spans="2:72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72" ht="26.25" customHeight="1">
      <c r="B7" s="163" t="s">
        <v>97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5"/>
    </row>
    <row r="8" spans="2:72" s="3" customFormat="1" ht="78.75">
      <c r="B8" s="23" t="s">
        <v>127</v>
      </c>
      <c r="C8" s="31" t="s">
        <v>50</v>
      </c>
      <c r="D8" s="31" t="s">
        <v>15</v>
      </c>
      <c r="E8" s="31" t="s">
        <v>72</v>
      </c>
      <c r="F8" s="31" t="s">
        <v>113</v>
      </c>
      <c r="G8" s="31" t="s">
        <v>18</v>
      </c>
      <c r="H8" s="31" t="s">
        <v>112</v>
      </c>
      <c r="I8" s="31" t="s">
        <v>17</v>
      </c>
      <c r="J8" s="31" t="s">
        <v>19</v>
      </c>
      <c r="K8" s="31" t="s">
        <v>250</v>
      </c>
      <c r="L8" s="31" t="s">
        <v>249</v>
      </c>
      <c r="M8" s="31" t="s">
        <v>121</v>
      </c>
      <c r="N8" s="31" t="s">
        <v>65</v>
      </c>
      <c r="O8" s="31" t="s">
        <v>193</v>
      </c>
      <c r="P8" s="32" t="s">
        <v>195</v>
      </c>
    </row>
    <row r="9" spans="2:72" s="3" customFormat="1" ht="25.5" customHeight="1">
      <c r="B9" s="16"/>
      <c r="C9" s="33"/>
      <c r="D9" s="33"/>
      <c r="E9" s="33"/>
      <c r="F9" s="33" t="s">
        <v>22</v>
      </c>
      <c r="G9" s="33" t="s">
        <v>21</v>
      </c>
      <c r="H9" s="33"/>
      <c r="I9" s="33" t="s">
        <v>20</v>
      </c>
      <c r="J9" s="33" t="s">
        <v>20</v>
      </c>
      <c r="K9" s="33" t="s">
        <v>257</v>
      </c>
      <c r="L9" s="33"/>
      <c r="M9" s="33" t="s">
        <v>253</v>
      </c>
      <c r="N9" s="33" t="s">
        <v>20</v>
      </c>
      <c r="O9" s="33" t="s">
        <v>20</v>
      </c>
      <c r="P9" s="34" t="s">
        <v>20</v>
      </c>
    </row>
    <row r="10" spans="2:72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1" t="s">
        <v>13</v>
      </c>
      <c r="P10" s="21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ht="21.75" customHeight="1">
      <c r="B12" s="99" t="s">
        <v>123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72">
      <c r="B13" s="99" t="s">
        <v>248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72">
      <c r="B14" s="99" t="s">
        <v>256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72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72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</row>
  </sheetData>
  <sheetProtection sheet="1" objects="1" scenarios="1"/>
  <mergeCells count="2">
    <mergeCell ref="B6:P6"/>
    <mergeCell ref="B7:P7"/>
  </mergeCells>
  <phoneticPr fontId="3" type="noConversion"/>
  <dataValidations count="1">
    <dataValidation allowBlank="1" showInputMessage="1" showErrorMessage="1" sqref="C5:C1048576 A1:B1048576 D1:XFD24 D28:XFD1048576 D25:AF27 AH25:XFD27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B1:BM400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7109375" style="2" bestFit="1" customWidth="1"/>
    <col min="5" max="5" width="6.5703125" style="2" bestFit="1" customWidth="1"/>
    <col min="6" max="6" width="5.28515625" style="2" bestFit="1" customWidth="1"/>
    <col min="7" max="7" width="4.5703125" style="1" bestFit="1" customWidth="1"/>
    <col min="8" max="8" width="4.85546875" style="1" bestFit="1" customWidth="1"/>
    <col min="9" max="9" width="7.140625" style="1" bestFit="1" customWidth="1"/>
    <col min="10" max="10" width="5.140625" style="1" bestFit="1" customWidth="1"/>
    <col min="11" max="11" width="5.28515625" style="1" bestFit="1" customWidth="1"/>
    <col min="12" max="12" width="6.7109375" style="1" bestFit="1" customWidth="1"/>
    <col min="13" max="13" width="7.5703125" style="1" bestFit="1" customWidth="1"/>
    <col min="14" max="14" width="7" style="1" bestFit="1" customWidth="1"/>
    <col min="15" max="15" width="6.42578125" style="1" bestFit="1" customWidth="1"/>
    <col min="16" max="16" width="8" style="1" bestFit="1" customWidth="1"/>
    <col min="17" max="17" width="6.2851562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57" t="s">
        <v>190</v>
      </c>
      <c r="C1" s="78" t="s" vm="1">
        <v>266</v>
      </c>
    </row>
    <row r="2" spans="2:65">
      <c r="B2" s="57" t="s">
        <v>189</v>
      </c>
      <c r="C2" s="78" t="s">
        <v>267</v>
      </c>
    </row>
    <row r="3" spans="2:65">
      <c r="B3" s="57" t="s">
        <v>191</v>
      </c>
      <c r="C3" s="78" t="s">
        <v>268</v>
      </c>
    </row>
    <row r="4" spans="2:65">
      <c r="B4" s="57" t="s">
        <v>192</v>
      </c>
      <c r="C4" s="78">
        <v>2145</v>
      </c>
    </row>
    <row r="6" spans="2:65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2:65" ht="26.25" customHeight="1">
      <c r="B7" s="163" t="s">
        <v>98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2:65" s="3" customFormat="1" ht="78.75">
      <c r="B8" s="23" t="s">
        <v>127</v>
      </c>
      <c r="C8" s="31" t="s">
        <v>50</v>
      </c>
      <c r="D8" s="31" t="s">
        <v>129</v>
      </c>
      <c r="E8" s="31" t="s">
        <v>128</v>
      </c>
      <c r="F8" s="31" t="s">
        <v>71</v>
      </c>
      <c r="G8" s="31" t="s">
        <v>15</v>
      </c>
      <c r="H8" s="31" t="s">
        <v>72</v>
      </c>
      <c r="I8" s="31" t="s">
        <v>113</v>
      </c>
      <c r="J8" s="31" t="s">
        <v>18</v>
      </c>
      <c r="K8" s="31" t="s">
        <v>112</v>
      </c>
      <c r="L8" s="31" t="s">
        <v>17</v>
      </c>
      <c r="M8" s="71" t="s">
        <v>19</v>
      </c>
      <c r="N8" s="31" t="s">
        <v>250</v>
      </c>
      <c r="O8" s="31" t="s">
        <v>249</v>
      </c>
      <c r="P8" s="31" t="s">
        <v>121</v>
      </c>
      <c r="Q8" s="31" t="s">
        <v>65</v>
      </c>
      <c r="R8" s="31" t="s">
        <v>193</v>
      </c>
      <c r="S8" s="32" t="s">
        <v>195</v>
      </c>
      <c r="U8" s="1"/>
      <c r="BJ8" s="1"/>
    </row>
    <row r="9" spans="2:65" s="3" customFormat="1" ht="17.2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257</v>
      </c>
      <c r="O9" s="33"/>
      <c r="P9" s="33" t="s">
        <v>253</v>
      </c>
      <c r="Q9" s="33" t="s">
        <v>20</v>
      </c>
      <c r="R9" s="33" t="s">
        <v>20</v>
      </c>
      <c r="S9" s="34" t="s">
        <v>20</v>
      </c>
      <c r="BJ9" s="1"/>
    </row>
    <row r="10" spans="2:6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1" t="s">
        <v>125</v>
      </c>
      <c r="S10" s="21" t="s">
        <v>196</v>
      </c>
      <c r="T10" s="5"/>
      <c r="BJ10" s="1"/>
    </row>
    <row r="11" spans="2:65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5"/>
      <c r="BJ11" s="1"/>
      <c r="BM11" s="1"/>
    </row>
    <row r="12" spans="2:65" ht="20.25" customHeight="1">
      <c r="B12" s="99" t="s">
        <v>265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</row>
    <row r="13" spans="2:65">
      <c r="B13" s="99" t="s">
        <v>123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</row>
    <row r="14" spans="2:65">
      <c r="B14" s="99" t="s">
        <v>248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</row>
    <row r="15" spans="2:65">
      <c r="B15" s="99" t="s">
        <v>256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</row>
    <row r="16" spans="2:6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</row>
    <row r="17" spans="2:19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</row>
    <row r="18" spans="2:19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</row>
    <row r="19" spans="2:19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</row>
    <row r="20" spans="2:19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</row>
    <row r="21" spans="2:19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</row>
    <row r="22" spans="2:19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</row>
    <row r="23" spans="2:19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</row>
    <row r="24" spans="2:19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</row>
    <row r="25" spans="2:19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</row>
    <row r="26" spans="2:19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</row>
    <row r="27" spans="2:19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</row>
    <row r="28" spans="2:19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</row>
    <row r="29" spans="2:19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</row>
    <row r="30" spans="2:19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</row>
    <row r="31" spans="2:19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</row>
    <row r="32" spans="2:19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</row>
    <row r="33" spans="2:19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</row>
    <row r="34" spans="2:19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</row>
    <row r="35" spans="2:19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</row>
    <row r="36" spans="2:19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</row>
    <row r="37" spans="2:19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</row>
    <row r="38" spans="2:19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</row>
    <row r="39" spans="2:19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</row>
    <row r="40" spans="2:19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</row>
    <row r="41" spans="2:19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</row>
    <row r="42" spans="2:19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</row>
    <row r="43" spans="2:19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</row>
    <row r="44" spans="2:19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</row>
    <row r="45" spans="2:19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</row>
    <row r="46" spans="2:19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</row>
    <row r="47" spans="2:19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</row>
    <row r="48" spans="2:19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</row>
    <row r="49" spans="2:19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</row>
    <row r="50" spans="2:19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</row>
    <row r="51" spans="2:19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</row>
    <row r="52" spans="2:19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</row>
    <row r="53" spans="2:19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</row>
    <row r="54" spans="2:19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</row>
    <row r="55" spans="2:19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</row>
    <row r="56" spans="2:19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</row>
    <row r="57" spans="2:19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</row>
    <row r="58" spans="2:19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</row>
    <row r="59" spans="2:19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</row>
    <row r="60" spans="2:19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</row>
    <row r="61" spans="2:19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</row>
    <row r="62" spans="2:19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</row>
    <row r="63" spans="2:19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</row>
    <row r="64" spans="2:19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</row>
    <row r="65" spans="2:19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</row>
    <row r="66" spans="2:19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</row>
    <row r="67" spans="2:19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</row>
    <row r="68" spans="2:19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</row>
    <row r="69" spans="2:19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</row>
    <row r="70" spans="2:19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</row>
    <row r="71" spans="2:19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</row>
    <row r="72" spans="2:19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</row>
    <row r="73" spans="2:19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</row>
    <row r="74" spans="2:19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</row>
    <row r="75" spans="2:19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</row>
    <row r="76" spans="2:19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</row>
    <row r="77" spans="2:19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</row>
    <row r="78" spans="2:19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</row>
    <row r="79" spans="2:19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</row>
    <row r="80" spans="2:19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</row>
    <row r="81" spans="2:19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</row>
    <row r="82" spans="2:19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</row>
    <row r="83" spans="2:19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</row>
    <row r="84" spans="2:19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</row>
    <row r="85" spans="2:19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</row>
    <row r="86" spans="2:19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</row>
    <row r="87" spans="2:19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</row>
    <row r="88" spans="2:19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</row>
    <row r="89" spans="2:19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</row>
    <row r="90" spans="2:19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</row>
    <row r="91" spans="2:19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</row>
    <row r="92" spans="2:19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</row>
    <row r="93" spans="2:19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</row>
    <row r="94" spans="2:19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</row>
    <row r="95" spans="2:19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</row>
    <row r="96" spans="2:19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</row>
    <row r="97" spans="2:19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</row>
    <row r="98" spans="2:19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</row>
    <row r="99" spans="2:19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</row>
    <row r="100" spans="2:19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</row>
    <row r="101" spans="2:19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</row>
    <row r="102" spans="2:19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</row>
    <row r="103" spans="2:19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</row>
    <row r="104" spans="2:19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</row>
    <row r="105" spans="2:19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</row>
    <row r="106" spans="2:19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</row>
    <row r="107" spans="2:19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</row>
    <row r="108" spans="2:19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</row>
    <row r="109" spans="2:19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</row>
    <row r="110" spans="2:19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</row>
    <row r="111" spans="2:19">
      <c r="D111" s="1"/>
      <c r="E111" s="1"/>
      <c r="F111" s="1"/>
    </row>
    <row r="112" spans="2:19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44"/>
      <c r="D398" s="1"/>
      <c r="E398" s="1"/>
      <c r="F398" s="1"/>
    </row>
    <row r="399" spans="2:6">
      <c r="B399" s="44"/>
      <c r="D399" s="1"/>
      <c r="E399" s="1"/>
      <c r="F399" s="1"/>
    </row>
    <row r="400" spans="2:6">
      <c r="B400" s="3"/>
      <c r="D400" s="1"/>
      <c r="E400" s="1"/>
      <c r="F400" s="1"/>
    </row>
  </sheetData>
  <sheetProtection sheet="1" objects="1" scenarios="1"/>
  <mergeCells count="2">
    <mergeCell ref="B6:S6"/>
    <mergeCell ref="B7:S7"/>
  </mergeCells>
  <phoneticPr fontId="3" type="noConversion"/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0"/>
  <sheetViews>
    <sheetView rightToLeft="1" zoomScale="90" zoomScaleNormal="90" workbookViewId="0">
      <selection activeCell="C26" sqref="C26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9.28515625" style="2" bestFit="1" customWidth="1"/>
    <col min="5" max="5" width="11.28515625" style="2" bestFit="1" customWidth="1"/>
    <col min="6" max="6" width="14.7109375" style="1" bestFit="1" customWidth="1"/>
    <col min="7" max="7" width="7" style="1" bestFit="1" customWidth="1"/>
    <col min="8" max="8" width="11.140625" style="1" bestFit="1" customWidth="1"/>
    <col min="9" max="9" width="11.28515625" style="1" bestFit="1" customWidth="1"/>
    <col min="10" max="10" width="6.140625" style="1" bestFit="1" customWidth="1"/>
    <col min="11" max="11" width="12" style="1" bestFit="1" customWidth="1"/>
    <col min="12" max="12" width="6.85546875" style="1" bestFit="1" customWidth="1"/>
    <col min="13" max="13" width="8" style="1" bestFit="1" customWidth="1"/>
    <col min="14" max="14" width="13.140625" style="1" bestFit="1" customWidth="1"/>
    <col min="15" max="15" width="7.28515625" style="1" bestFit="1" customWidth="1"/>
    <col min="16" max="16" width="9" style="1" bestFit="1" customWidth="1"/>
    <col min="17" max="17" width="6.85546875" style="1" bestFit="1" customWidth="1"/>
    <col min="18" max="18" width="10" style="1" bestFit="1" customWidth="1"/>
    <col min="19" max="19" width="9" style="1" bestFit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1:81">
      <c r="B1" s="57" t="s">
        <v>190</v>
      </c>
      <c r="C1" s="78" t="s" vm="1">
        <v>266</v>
      </c>
    </row>
    <row r="2" spans="1:81">
      <c r="B2" s="57" t="s">
        <v>189</v>
      </c>
      <c r="C2" s="78" t="s">
        <v>267</v>
      </c>
    </row>
    <row r="3" spans="1:81">
      <c r="B3" s="57" t="s">
        <v>191</v>
      </c>
      <c r="C3" s="78" t="s">
        <v>268</v>
      </c>
    </row>
    <row r="4" spans="1:81">
      <c r="B4" s="57" t="s">
        <v>192</v>
      </c>
      <c r="C4" s="78">
        <v>2145</v>
      </c>
    </row>
    <row r="6" spans="1:81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5"/>
    </row>
    <row r="7" spans="1:81" ht="26.25" customHeight="1">
      <c r="B7" s="163" t="s">
        <v>99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5"/>
    </row>
    <row r="8" spans="1:81" s="3" customFormat="1" ht="78.75">
      <c r="B8" s="23" t="s">
        <v>127</v>
      </c>
      <c r="C8" s="31" t="s">
        <v>50</v>
      </c>
      <c r="D8" s="31" t="s">
        <v>129</v>
      </c>
      <c r="E8" s="31" t="s">
        <v>128</v>
      </c>
      <c r="F8" s="31" t="s">
        <v>71</v>
      </c>
      <c r="G8" s="31" t="s">
        <v>15</v>
      </c>
      <c r="H8" s="31" t="s">
        <v>72</v>
      </c>
      <c r="I8" s="31" t="s">
        <v>113</v>
      </c>
      <c r="J8" s="31" t="s">
        <v>18</v>
      </c>
      <c r="K8" s="31" t="s">
        <v>112</v>
      </c>
      <c r="L8" s="31" t="s">
        <v>17</v>
      </c>
      <c r="M8" s="71" t="s">
        <v>19</v>
      </c>
      <c r="N8" s="71" t="s">
        <v>250</v>
      </c>
      <c r="O8" s="31" t="s">
        <v>249</v>
      </c>
      <c r="P8" s="31" t="s">
        <v>121</v>
      </c>
      <c r="Q8" s="31" t="s">
        <v>65</v>
      </c>
      <c r="R8" s="31" t="s">
        <v>193</v>
      </c>
      <c r="S8" s="32" t="s">
        <v>195</v>
      </c>
      <c r="U8" s="1"/>
      <c r="BZ8" s="1"/>
    </row>
    <row r="9" spans="1:81" s="3" customFormat="1" ht="27.75" customHeight="1">
      <c r="B9" s="16"/>
      <c r="C9" s="33"/>
      <c r="D9" s="17"/>
      <c r="E9" s="17"/>
      <c r="F9" s="33"/>
      <c r="G9" s="33"/>
      <c r="H9" s="33"/>
      <c r="I9" s="33" t="s">
        <v>22</v>
      </c>
      <c r="J9" s="33" t="s">
        <v>21</v>
      </c>
      <c r="K9" s="33"/>
      <c r="L9" s="33" t="s">
        <v>20</v>
      </c>
      <c r="M9" s="33" t="s">
        <v>20</v>
      </c>
      <c r="N9" s="33" t="s">
        <v>257</v>
      </c>
      <c r="O9" s="33"/>
      <c r="P9" s="33" t="s">
        <v>253</v>
      </c>
      <c r="Q9" s="33" t="s">
        <v>20</v>
      </c>
      <c r="R9" s="33" t="s">
        <v>20</v>
      </c>
      <c r="S9" s="34" t="s">
        <v>20</v>
      </c>
      <c r="BZ9" s="1"/>
    </row>
    <row r="10" spans="1:8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21" t="s">
        <v>125</v>
      </c>
      <c r="S10" s="21" t="s">
        <v>196</v>
      </c>
      <c r="T10" s="5"/>
      <c r="BZ10" s="1"/>
    </row>
    <row r="11" spans="1:81" s="4" customFormat="1" ht="18" customHeight="1">
      <c r="A11" s="134"/>
      <c r="B11" s="108" t="s">
        <v>57</v>
      </c>
      <c r="C11" s="80"/>
      <c r="D11" s="80"/>
      <c r="E11" s="80"/>
      <c r="F11" s="80"/>
      <c r="G11" s="80"/>
      <c r="H11" s="80"/>
      <c r="I11" s="80"/>
      <c r="J11" s="90">
        <v>6.642549337022075</v>
      </c>
      <c r="K11" s="80"/>
      <c r="L11" s="80"/>
      <c r="M11" s="89">
        <v>1.9191821497306985E-2</v>
      </c>
      <c r="N11" s="88"/>
      <c r="O11" s="90"/>
      <c r="P11" s="88">
        <v>9169.4802600000003</v>
      </c>
      <c r="Q11" s="80"/>
      <c r="R11" s="89">
        <v>1</v>
      </c>
      <c r="S11" s="89">
        <f>P11/'סכום נכסי הקרן'!$C$42</f>
        <v>1.5394426503688892E-2</v>
      </c>
      <c r="T11" s="139"/>
      <c r="U11" s="134"/>
      <c r="V11" s="134"/>
      <c r="W11" s="134"/>
      <c r="BZ11" s="1"/>
      <c r="CC11" s="1"/>
    </row>
    <row r="12" spans="1:81" ht="17.25" customHeight="1">
      <c r="A12" s="135"/>
      <c r="B12" s="109" t="s">
        <v>244</v>
      </c>
      <c r="C12" s="82"/>
      <c r="D12" s="82"/>
      <c r="E12" s="82"/>
      <c r="F12" s="82"/>
      <c r="G12" s="82"/>
      <c r="H12" s="82"/>
      <c r="I12" s="82"/>
      <c r="J12" s="93">
        <v>6.8238567297062245</v>
      </c>
      <c r="K12" s="82"/>
      <c r="L12" s="82"/>
      <c r="M12" s="92">
        <v>1.8221156697334834E-2</v>
      </c>
      <c r="N12" s="91"/>
      <c r="O12" s="93"/>
      <c r="P12" s="91">
        <v>8736.97336</v>
      </c>
      <c r="Q12" s="82"/>
      <c r="R12" s="92">
        <v>0.95283190674538842</v>
      </c>
      <c r="S12" s="92">
        <f>P12/'סכום נכסי הקרן'!$C$42</f>
        <v>1.4668300758761629E-2</v>
      </c>
      <c r="T12" s="135"/>
      <c r="U12" s="135"/>
      <c r="V12" s="135"/>
      <c r="W12" s="135"/>
    </row>
    <row r="13" spans="1:81">
      <c r="A13" s="135"/>
      <c r="B13" s="110" t="s">
        <v>66</v>
      </c>
      <c r="C13" s="82"/>
      <c r="D13" s="82"/>
      <c r="E13" s="82"/>
      <c r="F13" s="82"/>
      <c r="G13" s="82"/>
      <c r="H13" s="82"/>
      <c r="I13" s="82"/>
      <c r="J13" s="93">
        <v>7.3860350686778107</v>
      </c>
      <c r="K13" s="82"/>
      <c r="L13" s="82"/>
      <c r="M13" s="92">
        <v>1.2756374861253243E-2</v>
      </c>
      <c r="N13" s="91"/>
      <c r="O13" s="93"/>
      <c r="P13" s="91">
        <v>5935.1658799999996</v>
      </c>
      <c r="Q13" s="82"/>
      <c r="R13" s="92">
        <v>0.64727396883015909</v>
      </c>
      <c r="S13" s="92">
        <f>P13/'סכום נכסי הקרן'!$C$42</f>
        <v>9.9644115409068985E-3</v>
      </c>
      <c r="T13" s="135"/>
      <c r="U13" s="135"/>
      <c r="V13" s="135"/>
      <c r="W13" s="135"/>
    </row>
    <row r="14" spans="1:81">
      <c r="A14" s="135"/>
      <c r="B14" s="111" t="s">
        <v>1565</v>
      </c>
      <c r="C14" s="84" t="s">
        <v>1566</v>
      </c>
      <c r="D14" s="97" t="s">
        <v>1567</v>
      </c>
      <c r="E14" s="84" t="s">
        <v>1568</v>
      </c>
      <c r="F14" s="97" t="s">
        <v>440</v>
      </c>
      <c r="G14" s="84" t="s">
        <v>335</v>
      </c>
      <c r="H14" s="84" t="s">
        <v>336</v>
      </c>
      <c r="I14" s="113">
        <v>39076</v>
      </c>
      <c r="J14" s="96">
        <v>9.2799999999999994</v>
      </c>
      <c r="K14" s="97" t="s">
        <v>175</v>
      </c>
      <c r="L14" s="98">
        <v>4.9000000000000002E-2</v>
      </c>
      <c r="M14" s="95">
        <v>1.3099999999999999E-2</v>
      </c>
      <c r="N14" s="94">
        <v>387888</v>
      </c>
      <c r="O14" s="96">
        <v>162.99</v>
      </c>
      <c r="P14" s="94">
        <v>632.21865000000003</v>
      </c>
      <c r="Q14" s="95">
        <v>1.9758994306556189E-4</v>
      </c>
      <c r="R14" s="95">
        <v>6.894814450475735E-2</v>
      </c>
      <c r="S14" s="95">
        <f>P14/'סכום נכסי הקרן'!$C$42</f>
        <v>1.0614171431442081E-3</v>
      </c>
      <c r="T14" s="135"/>
      <c r="U14" s="135"/>
      <c r="V14" s="135"/>
      <c r="W14" s="135"/>
    </row>
    <row r="15" spans="1:81">
      <c r="A15" s="135"/>
      <c r="B15" s="111" t="s">
        <v>1569</v>
      </c>
      <c r="C15" s="84" t="s">
        <v>1570</v>
      </c>
      <c r="D15" s="97" t="s">
        <v>1567</v>
      </c>
      <c r="E15" s="84" t="s">
        <v>1568</v>
      </c>
      <c r="F15" s="97" t="s">
        <v>440</v>
      </c>
      <c r="G15" s="84" t="s">
        <v>335</v>
      </c>
      <c r="H15" s="84" t="s">
        <v>336</v>
      </c>
      <c r="I15" s="113">
        <v>42639</v>
      </c>
      <c r="J15" s="96">
        <v>12.03</v>
      </c>
      <c r="K15" s="97" t="s">
        <v>175</v>
      </c>
      <c r="L15" s="98">
        <v>4.0999999999999995E-2</v>
      </c>
      <c r="M15" s="95">
        <v>2.0899999999999998E-2</v>
      </c>
      <c r="N15" s="94">
        <v>1427493.66</v>
      </c>
      <c r="O15" s="96">
        <v>130.58000000000001</v>
      </c>
      <c r="P15" s="94">
        <v>1864.02135</v>
      </c>
      <c r="Q15" s="95">
        <v>3.7977480239619364E-4</v>
      </c>
      <c r="R15" s="95">
        <v>0.20328538773690538</v>
      </c>
      <c r="S15" s="95">
        <f>P15/'סכום נכסי הקרן'!$C$42</f>
        <v>3.1294619607896887E-3</v>
      </c>
      <c r="T15" s="135"/>
      <c r="U15" s="135"/>
      <c r="V15" s="135"/>
      <c r="W15" s="135"/>
    </row>
    <row r="16" spans="1:81">
      <c r="A16" s="135"/>
      <c r="B16" s="111" t="s">
        <v>1571</v>
      </c>
      <c r="C16" s="84" t="s">
        <v>1572</v>
      </c>
      <c r="D16" s="97" t="s">
        <v>1567</v>
      </c>
      <c r="E16" s="84" t="s">
        <v>1573</v>
      </c>
      <c r="F16" s="97" t="s">
        <v>536</v>
      </c>
      <c r="G16" s="84" t="s">
        <v>335</v>
      </c>
      <c r="H16" s="84" t="s">
        <v>336</v>
      </c>
      <c r="I16" s="113">
        <v>38918</v>
      </c>
      <c r="J16" s="96">
        <v>1.8199999999999998</v>
      </c>
      <c r="K16" s="97" t="s">
        <v>175</v>
      </c>
      <c r="L16" s="98">
        <v>0.05</v>
      </c>
      <c r="M16" s="95">
        <v>2.6000000000000007E-3</v>
      </c>
      <c r="N16" s="94">
        <v>17703.43</v>
      </c>
      <c r="O16" s="96">
        <v>128.22</v>
      </c>
      <c r="P16" s="94">
        <v>22.699339999999999</v>
      </c>
      <c r="Q16" s="95">
        <v>6.5840749736957658E-4</v>
      </c>
      <c r="R16" s="95">
        <v>2.4755318029333977E-3</v>
      </c>
      <c r="S16" s="95">
        <f>P16/'סכום נכסי הקרן'!$C$42</f>
        <v>3.8109392397802637E-5</v>
      </c>
      <c r="T16" s="135"/>
      <c r="U16" s="135"/>
      <c r="V16" s="135"/>
      <c r="W16" s="135"/>
    </row>
    <row r="17" spans="1:23">
      <c r="A17" s="135"/>
      <c r="B17" s="111" t="s">
        <v>1574</v>
      </c>
      <c r="C17" s="84" t="s">
        <v>1575</v>
      </c>
      <c r="D17" s="97" t="s">
        <v>1567</v>
      </c>
      <c r="E17" s="84" t="s">
        <v>1576</v>
      </c>
      <c r="F17" s="97" t="s">
        <v>440</v>
      </c>
      <c r="G17" s="84" t="s">
        <v>335</v>
      </c>
      <c r="H17" s="84" t="s">
        <v>171</v>
      </c>
      <c r="I17" s="113">
        <v>42796</v>
      </c>
      <c r="J17" s="96">
        <v>8.7900000000000009</v>
      </c>
      <c r="K17" s="97" t="s">
        <v>175</v>
      </c>
      <c r="L17" s="98">
        <v>2.1400000000000002E-2</v>
      </c>
      <c r="M17" s="95">
        <v>1.26E-2</v>
      </c>
      <c r="N17" s="94">
        <v>508000</v>
      </c>
      <c r="O17" s="96">
        <v>109.13</v>
      </c>
      <c r="P17" s="94">
        <v>554.38039000000003</v>
      </c>
      <c r="Q17" s="95">
        <v>1.9565100174853455E-3</v>
      </c>
      <c r="R17" s="95">
        <v>6.0459303502552061E-2</v>
      </c>
      <c r="S17" s="95">
        <f>P17/'סכום נכסי הקרן'!$C$42</f>
        <v>9.3073630423425816E-4</v>
      </c>
      <c r="T17" s="135"/>
      <c r="U17" s="135"/>
      <c r="V17" s="135"/>
      <c r="W17" s="135"/>
    </row>
    <row r="18" spans="1:23">
      <c r="A18" s="135"/>
      <c r="B18" s="111" t="s">
        <v>1577</v>
      </c>
      <c r="C18" s="84" t="s">
        <v>1578</v>
      </c>
      <c r="D18" s="97" t="s">
        <v>1567</v>
      </c>
      <c r="E18" s="84" t="s">
        <v>439</v>
      </c>
      <c r="F18" s="97" t="s">
        <v>440</v>
      </c>
      <c r="G18" s="84" t="s">
        <v>368</v>
      </c>
      <c r="H18" s="84" t="s">
        <v>336</v>
      </c>
      <c r="I18" s="113">
        <v>39856</v>
      </c>
      <c r="J18" s="96">
        <v>1.9700000000000002</v>
      </c>
      <c r="K18" s="97" t="s">
        <v>175</v>
      </c>
      <c r="L18" s="98">
        <v>6.8499999999999991E-2</v>
      </c>
      <c r="M18" s="95">
        <v>8.4000000000000012E-3</v>
      </c>
      <c r="N18" s="94">
        <v>183072</v>
      </c>
      <c r="O18" s="96">
        <v>128.51</v>
      </c>
      <c r="P18" s="94">
        <v>235.26582999999999</v>
      </c>
      <c r="Q18" s="95">
        <v>3.6248220476743935E-4</v>
      </c>
      <c r="R18" s="95">
        <v>2.5657488028661725E-2</v>
      </c>
      <c r="S18" s="95">
        <f>P18/'סכום נכסי הקרן'!$C$42</f>
        <v>3.9498231372651048E-4</v>
      </c>
      <c r="T18" s="135"/>
      <c r="U18" s="135"/>
      <c r="V18" s="135"/>
      <c r="W18" s="135"/>
    </row>
    <row r="19" spans="1:23">
      <c r="A19" s="135"/>
      <c r="B19" s="111" t="s">
        <v>1579</v>
      </c>
      <c r="C19" s="84" t="s">
        <v>1580</v>
      </c>
      <c r="D19" s="97" t="s">
        <v>1567</v>
      </c>
      <c r="E19" s="84" t="s">
        <v>439</v>
      </c>
      <c r="F19" s="97" t="s">
        <v>440</v>
      </c>
      <c r="G19" s="84" t="s">
        <v>392</v>
      </c>
      <c r="H19" s="84" t="s">
        <v>171</v>
      </c>
      <c r="I19" s="113">
        <v>42935</v>
      </c>
      <c r="J19" s="96">
        <v>3.419999999999999</v>
      </c>
      <c r="K19" s="97" t="s">
        <v>175</v>
      </c>
      <c r="L19" s="98">
        <v>0.06</v>
      </c>
      <c r="M19" s="95">
        <v>6.6E-3</v>
      </c>
      <c r="N19" s="94">
        <v>891222</v>
      </c>
      <c r="O19" s="96">
        <v>128.30000000000001</v>
      </c>
      <c r="P19" s="94">
        <v>1143.4378700000002</v>
      </c>
      <c r="Q19" s="95">
        <v>2.4082207441095837E-4</v>
      </c>
      <c r="R19" s="95">
        <v>0.12470040150345447</v>
      </c>
      <c r="S19" s="95">
        <f>P19/'סכום נכסי הקרן'!$C$42</f>
        <v>1.9196911659254256E-3</v>
      </c>
      <c r="T19" s="135"/>
      <c r="U19" s="135"/>
      <c r="V19" s="135"/>
      <c r="W19" s="135"/>
    </row>
    <row r="20" spans="1:23">
      <c r="A20" s="135"/>
      <c r="B20" s="111" t="s">
        <v>1581</v>
      </c>
      <c r="C20" s="84" t="s">
        <v>1582</v>
      </c>
      <c r="D20" s="97" t="s">
        <v>1567</v>
      </c>
      <c r="E20" s="84" t="s">
        <v>1583</v>
      </c>
      <c r="F20" s="97" t="s">
        <v>440</v>
      </c>
      <c r="G20" s="84" t="s">
        <v>392</v>
      </c>
      <c r="H20" s="84" t="s">
        <v>336</v>
      </c>
      <c r="I20" s="113">
        <v>39350</v>
      </c>
      <c r="J20" s="96">
        <v>4.8600000000000003</v>
      </c>
      <c r="K20" s="97" t="s">
        <v>175</v>
      </c>
      <c r="L20" s="98">
        <v>5.5999999999999994E-2</v>
      </c>
      <c r="M20" s="95">
        <v>5.4000000000000003E-3</v>
      </c>
      <c r="N20" s="94">
        <v>155307.09</v>
      </c>
      <c r="O20" s="96">
        <v>151.31</v>
      </c>
      <c r="P20" s="94">
        <v>234.99515</v>
      </c>
      <c r="Q20" s="95">
        <v>1.7549734589784082E-4</v>
      </c>
      <c r="R20" s="95">
        <v>2.5627968362080315E-2</v>
      </c>
      <c r="S20" s="95">
        <f>P20/'סכום נכסי הקרן'!$C$42</f>
        <v>3.9452787538890957E-4</v>
      </c>
      <c r="T20" s="135"/>
      <c r="U20" s="135"/>
      <c r="V20" s="135"/>
      <c r="W20" s="135"/>
    </row>
    <row r="21" spans="1:23">
      <c r="A21" s="135"/>
      <c r="B21" s="111" t="s">
        <v>1584</v>
      </c>
      <c r="C21" s="84" t="s">
        <v>1585</v>
      </c>
      <c r="D21" s="97" t="s">
        <v>1567</v>
      </c>
      <c r="E21" s="84" t="s">
        <v>1586</v>
      </c>
      <c r="F21" s="97" t="s">
        <v>378</v>
      </c>
      <c r="G21" s="84" t="s">
        <v>469</v>
      </c>
      <c r="H21" s="84" t="s">
        <v>336</v>
      </c>
      <c r="I21" s="113">
        <v>38652</v>
      </c>
      <c r="J21" s="96">
        <v>2.2999999999999998</v>
      </c>
      <c r="K21" s="97" t="s">
        <v>175</v>
      </c>
      <c r="L21" s="98">
        <v>5.2999999999999999E-2</v>
      </c>
      <c r="M21" s="95">
        <v>2.3999999999999998E-3</v>
      </c>
      <c r="N21" s="94">
        <v>16710.39</v>
      </c>
      <c r="O21" s="96">
        <v>136.15</v>
      </c>
      <c r="P21" s="94">
        <v>22.751200000000001</v>
      </c>
      <c r="Q21" s="95">
        <v>7.8311677871348751E-5</v>
      </c>
      <c r="R21" s="95">
        <v>2.4811875215269836E-3</v>
      </c>
      <c r="S21" s="95">
        <f>P21/'סכום נכסי הקרן'!$C$42</f>
        <v>3.8196458942017146E-5</v>
      </c>
      <c r="T21" s="135"/>
      <c r="U21" s="135"/>
      <c r="V21" s="135"/>
      <c r="W21" s="135"/>
    </row>
    <row r="22" spans="1:23">
      <c r="A22" s="135"/>
      <c r="B22" s="111" t="s">
        <v>1587</v>
      </c>
      <c r="C22" s="84" t="s">
        <v>1588</v>
      </c>
      <c r="D22" s="97" t="s">
        <v>1567</v>
      </c>
      <c r="E22" s="84" t="s">
        <v>358</v>
      </c>
      <c r="F22" s="97" t="s">
        <v>340</v>
      </c>
      <c r="G22" s="84" t="s">
        <v>544</v>
      </c>
      <c r="H22" s="84" t="s">
        <v>336</v>
      </c>
      <c r="I22" s="113">
        <v>39656</v>
      </c>
      <c r="J22" s="96">
        <v>4.3</v>
      </c>
      <c r="K22" s="97" t="s">
        <v>175</v>
      </c>
      <c r="L22" s="98">
        <v>5.7500000000000002E-2</v>
      </c>
      <c r="M22" s="95">
        <v>2.7999999999999995E-3</v>
      </c>
      <c r="N22" s="94">
        <v>762638</v>
      </c>
      <c r="O22" s="96">
        <v>148.9</v>
      </c>
      <c r="P22" s="94">
        <v>1135.5679700000001</v>
      </c>
      <c r="Q22" s="95">
        <v>5.857434715821813E-4</v>
      </c>
      <c r="R22" s="95">
        <v>0.1238421303935497</v>
      </c>
      <c r="S22" s="95">
        <f>P22/'סכום נכסי הקרן'!$C$42</f>
        <v>1.9064785744037571E-3</v>
      </c>
      <c r="T22" s="135"/>
      <c r="U22" s="135"/>
      <c r="V22" s="135"/>
      <c r="W22" s="135"/>
    </row>
    <row r="23" spans="1:23">
      <c r="A23" s="135"/>
      <c r="B23" s="111" t="s">
        <v>1589</v>
      </c>
      <c r="C23" s="84" t="s">
        <v>1590</v>
      </c>
      <c r="D23" s="97" t="s">
        <v>1567</v>
      </c>
      <c r="E23" s="84"/>
      <c r="F23" s="97" t="s">
        <v>378</v>
      </c>
      <c r="G23" s="84" t="s">
        <v>634</v>
      </c>
      <c r="H23" s="84" t="s">
        <v>336</v>
      </c>
      <c r="I23" s="113">
        <v>38890</v>
      </c>
      <c r="J23" s="96">
        <v>1.67</v>
      </c>
      <c r="K23" s="97" t="s">
        <v>175</v>
      </c>
      <c r="L23" s="98">
        <v>6.7000000000000004E-2</v>
      </c>
      <c r="M23" s="95">
        <v>2.5000000000000001E-2</v>
      </c>
      <c r="N23" s="94">
        <v>20770.71</v>
      </c>
      <c r="O23" s="96">
        <v>133.09</v>
      </c>
      <c r="P23" s="94">
        <v>27.643740000000001</v>
      </c>
      <c r="Q23" s="95">
        <v>3.0756883557279079E-4</v>
      </c>
      <c r="R23" s="95">
        <v>3.0147553859284932E-3</v>
      </c>
      <c r="S23" s="95">
        <f>P23/'סכום נכסי הקרן'!$C$42</f>
        <v>4.6410430215276426E-5</v>
      </c>
      <c r="T23" s="135"/>
      <c r="U23" s="135"/>
      <c r="V23" s="135"/>
      <c r="W23" s="135"/>
    </row>
    <row r="24" spans="1:23">
      <c r="A24" s="135"/>
      <c r="B24" s="111" t="s">
        <v>1591</v>
      </c>
      <c r="C24" s="84" t="s">
        <v>1592</v>
      </c>
      <c r="D24" s="97" t="s">
        <v>1567</v>
      </c>
      <c r="E24" s="84" t="s">
        <v>1593</v>
      </c>
      <c r="F24" s="97" t="s">
        <v>821</v>
      </c>
      <c r="G24" s="84" t="s">
        <v>1510</v>
      </c>
      <c r="H24" s="84"/>
      <c r="I24" s="113">
        <v>39104</v>
      </c>
      <c r="J24" s="96">
        <v>2.16</v>
      </c>
      <c r="K24" s="97" t="s">
        <v>175</v>
      </c>
      <c r="L24" s="98">
        <v>5.5999999999999994E-2</v>
      </c>
      <c r="M24" s="95">
        <v>0.10790000000000001</v>
      </c>
      <c r="N24" s="94">
        <v>56313.77</v>
      </c>
      <c r="O24" s="96">
        <v>110.4248</v>
      </c>
      <c r="P24" s="94">
        <v>62.18439</v>
      </c>
      <c r="Q24" s="95">
        <v>5.0433946367646754E-5</v>
      </c>
      <c r="R24" s="95">
        <v>6.7816700878093172E-3</v>
      </c>
      <c r="S24" s="95">
        <f>P24/'סכום נכסי הקרן'!$C$42</f>
        <v>1.0439992173904592E-4</v>
      </c>
      <c r="T24" s="135"/>
      <c r="U24" s="135"/>
      <c r="V24" s="135"/>
      <c r="W24" s="135"/>
    </row>
    <row r="25" spans="1:23">
      <c r="A25" s="135"/>
      <c r="B25" s="112"/>
      <c r="C25" s="84"/>
      <c r="D25" s="84"/>
      <c r="E25" s="84"/>
      <c r="F25" s="84"/>
      <c r="G25" s="84"/>
      <c r="H25" s="84"/>
      <c r="I25" s="84"/>
      <c r="J25" s="96"/>
      <c r="K25" s="84"/>
      <c r="L25" s="84"/>
      <c r="M25" s="95"/>
      <c r="N25" s="94"/>
      <c r="O25" s="96"/>
      <c r="P25" s="84"/>
      <c r="Q25" s="84"/>
      <c r="R25" s="95"/>
      <c r="S25" s="84"/>
      <c r="T25" s="135"/>
      <c r="U25" s="135"/>
      <c r="V25" s="135"/>
      <c r="W25" s="135"/>
    </row>
    <row r="26" spans="1:23">
      <c r="A26" s="135"/>
      <c r="B26" s="110" t="s">
        <v>67</v>
      </c>
      <c r="C26" s="82"/>
      <c r="D26" s="82"/>
      <c r="E26" s="82"/>
      <c r="F26" s="82"/>
      <c r="G26" s="82"/>
      <c r="H26" s="82"/>
      <c r="I26" s="82"/>
      <c r="J26" s="93">
        <v>6.0762278153087017</v>
      </c>
      <c r="K26" s="82"/>
      <c r="L26" s="82"/>
      <c r="M26" s="92">
        <v>2.2975946276625126E-2</v>
      </c>
      <c r="N26" s="91"/>
      <c r="O26" s="93"/>
      <c r="P26" s="91">
        <v>2214.1326799999997</v>
      </c>
      <c r="Q26" s="82"/>
      <c r="R26" s="92">
        <v>0.24146763144893882</v>
      </c>
      <c r="S26" s="92">
        <f>P26/'סכום נכסי הקרן'!$C$42</f>
        <v>3.7172557053605248E-3</v>
      </c>
      <c r="T26" s="135"/>
      <c r="U26" s="135"/>
      <c r="V26" s="135"/>
      <c r="W26" s="135"/>
    </row>
    <row r="27" spans="1:23">
      <c r="A27" s="135"/>
      <c r="B27" s="111" t="s">
        <v>1594</v>
      </c>
      <c r="C27" s="84" t="s">
        <v>1595</v>
      </c>
      <c r="D27" s="97" t="s">
        <v>1567</v>
      </c>
      <c r="E27" s="84" t="s">
        <v>1576</v>
      </c>
      <c r="F27" s="97" t="s">
        <v>440</v>
      </c>
      <c r="G27" s="84" t="s">
        <v>335</v>
      </c>
      <c r="H27" s="84" t="s">
        <v>171</v>
      </c>
      <c r="I27" s="113">
        <v>42796</v>
      </c>
      <c r="J27" s="96">
        <v>8.11</v>
      </c>
      <c r="K27" s="97" t="s">
        <v>175</v>
      </c>
      <c r="L27" s="98">
        <v>3.7400000000000003E-2</v>
      </c>
      <c r="M27" s="95">
        <v>2.76E-2</v>
      </c>
      <c r="N27" s="94">
        <v>508000</v>
      </c>
      <c r="O27" s="96">
        <v>109.31</v>
      </c>
      <c r="P27" s="94">
        <v>555.2948100000001</v>
      </c>
      <c r="Q27" s="95">
        <v>9.8629668891658806E-4</v>
      </c>
      <c r="R27" s="95">
        <v>6.0559027802520191E-2</v>
      </c>
      <c r="S27" s="95">
        <f>P27/'סכום נכסי הקרן'!$C$42</f>
        <v>9.3227150264074926E-4</v>
      </c>
      <c r="T27" s="135"/>
      <c r="U27" s="135"/>
      <c r="V27" s="135"/>
      <c r="W27" s="135"/>
    </row>
    <row r="28" spans="1:23">
      <c r="A28" s="135"/>
      <c r="B28" s="111" t="s">
        <v>1596</v>
      </c>
      <c r="C28" s="84" t="s">
        <v>1597</v>
      </c>
      <c r="D28" s="97" t="s">
        <v>1567</v>
      </c>
      <c r="E28" s="84" t="s">
        <v>1576</v>
      </c>
      <c r="F28" s="97" t="s">
        <v>440</v>
      </c>
      <c r="G28" s="84" t="s">
        <v>335</v>
      </c>
      <c r="H28" s="84" t="s">
        <v>171</v>
      </c>
      <c r="I28" s="113">
        <v>42796</v>
      </c>
      <c r="J28" s="96">
        <v>4.8499999999999996</v>
      </c>
      <c r="K28" s="97" t="s">
        <v>175</v>
      </c>
      <c r="L28" s="98">
        <v>2.5000000000000001E-2</v>
      </c>
      <c r="M28" s="95">
        <v>2.0500000000000004E-2</v>
      </c>
      <c r="N28" s="94">
        <v>677000</v>
      </c>
      <c r="O28" s="96">
        <v>103</v>
      </c>
      <c r="P28" s="94">
        <v>697.31001000000003</v>
      </c>
      <c r="Q28" s="95">
        <v>9.3341201385365423E-4</v>
      </c>
      <c r="R28" s="95">
        <v>7.6046841285200603E-2</v>
      </c>
      <c r="S28" s="95">
        <f>P28/'סכום נכסי הקרן'!$C$42</f>
        <v>1.1706975090027148E-3</v>
      </c>
      <c r="T28" s="135"/>
      <c r="U28" s="135"/>
      <c r="V28" s="135"/>
      <c r="W28" s="135"/>
    </row>
    <row r="29" spans="1:23">
      <c r="A29" s="135"/>
      <c r="B29" s="111" t="s">
        <v>1598</v>
      </c>
      <c r="C29" s="84" t="s">
        <v>1599</v>
      </c>
      <c r="D29" s="97" t="s">
        <v>1567</v>
      </c>
      <c r="E29" s="84" t="s">
        <v>1600</v>
      </c>
      <c r="F29" s="97" t="s">
        <v>378</v>
      </c>
      <c r="G29" s="84" t="s">
        <v>392</v>
      </c>
      <c r="H29" s="84" t="s">
        <v>171</v>
      </c>
      <c r="I29" s="113">
        <v>42598</v>
      </c>
      <c r="J29" s="96">
        <v>6.0100000000000007</v>
      </c>
      <c r="K29" s="97" t="s">
        <v>175</v>
      </c>
      <c r="L29" s="98">
        <v>3.1E-2</v>
      </c>
      <c r="M29" s="95">
        <v>2.2400000000000003E-2</v>
      </c>
      <c r="N29" s="94">
        <v>862848</v>
      </c>
      <c r="O29" s="96">
        <v>105.38</v>
      </c>
      <c r="P29" s="94">
        <v>909.26922000000002</v>
      </c>
      <c r="Q29" s="95">
        <v>2.2706526315789473E-3</v>
      </c>
      <c r="R29" s="95">
        <v>9.9162569111632501E-2</v>
      </c>
      <c r="S29" s="95">
        <f>P29/'סכום נכסי הקרן'!$C$42</f>
        <v>1.5265508821059968E-3</v>
      </c>
      <c r="T29" s="135"/>
      <c r="U29" s="135"/>
      <c r="V29" s="135"/>
      <c r="W29" s="135"/>
    </row>
    <row r="30" spans="1:23">
      <c r="A30" s="135"/>
      <c r="B30" s="111" t="s">
        <v>1601</v>
      </c>
      <c r="C30" s="84" t="s">
        <v>1602</v>
      </c>
      <c r="D30" s="97" t="s">
        <v>1567</v>
      </c>
      <c r="E30" s="84" t="s">
        <v>1603</v>
      </c>
      <c r="F30" s="97" t="s">
        <v>378</v>
      </c>
      <c r="G30" s="84" t="s">
        <v>634</v>
      </c>
      <c r="H30" s="84" t="s">
        <v>171</v>
      </c>
      <c r="I30" s="113">
        <v>41903</v>
      </c>
      <c r="J30" s="96">
        <v>1.9800000000000002</v>
      </c>
      <c r="K30" s="97" t="s">
        <v>175</v>
      </c>
      <c r="L30" s="98">
        <v>5.1500000000000004E-2</v>
      </c>
      <c r="M30" s="95">
        <v>1.6899999999999998E-2</v>
      </c>
      <c r="N30" s="94">
        <v>47873.440000000002</v>
      </c>
      <c r="O30" s="96">
        <v>109.16</v>
      </c>
      <c r="P30" s="94">
        <v>52.25864</v>
      </c>
      <c r="Q30" s="95">
        <v>5.8823529411764712E-4</v>
      </c>
      <c r="R30" s="95">
        <v>5.6991932495855544E-3</v>
      </c>
      <c r="S30" s="95">
        <f>P30/'סכום נכסי הקרן'!$C$42</f>
        <v>8.7735811611064677E-5</v>
      </c>
      <c r="T30" s="135"/>
      <c r="U30" s="135"/>
      <c r="V30" s="135"/>
      <c r="W30" s="135"/>
    </row>
    <row r="31" spans="1:23">
      <c r="A31" s="135"/>
      <c r="B31" s="112"/>
      <c r="C31" s="84"/>
      <c r="D31" s="84"/>
      <c r="E31" s="84"/>
      <c r="F31" s="84"/>
      <c r="G31" s="84"/>
      <c r="H31" s="84"/>
      <c r="I31" s="84"/>
      <c r="J31" s="96"/>
      <c r="K31" s="84"/>
      <c r="L31" s="84"/>
      <c r="M31" s="95"/>
      <c r="N31" s="94"/>
      <c r="O31" s="96"/>
      <c r="P31" s="84"/>
      <c r="Q31" s="84"/>
      <c r="R31" s="95"/>
      <c r="S31" s="84"/>
      <c r="T31" s="135"/>
      <c r="U31" s="135"/>
      <c r="V31" s="135"/>
      <c r="W31" s="135"/>
    </row>
    <row r="32" spans="1:23">
      <c r="A32" s="135"/>
      <c r="B32" s="110" t="s">
        <v>52</v>
      </c>
      <c r="C32" s="82"/>
      <c r="D32" s="82"/>
      <c r="E32" s="82"/>
      <c r="F32" s="82"/>
      <c r="G32" s="82"/>
      <c r="H32" s="82"/>
      <c r="I32" s="82"/>
      <c r="J32" s="93">
        <v>3.9629682177966452</v>
      </c>
      <c r="K32" s="82"/>
      <c r="L32" s="82"/>
      <c r="M32" s="92">
        <v>5.5497983440841774E-2</v>
      </c>
      <c r="N32" s="91"/>
      <c r="O32" s="93"/>
      <c r="P32" s="91">
        <v>587.6748</v>
      </c>
      <c r="Q32" s="82"/>
      <c r="R32" s="92">
        <v>6.4090306466290381E-2</v>
      </c>
      <c r="S32" s="92">
        <f>P32/'סכום נכסי הקרן'!$C$42</f>
        <v>9.8663351249420419E-4</v>
      </c>
      <c r="T32" s="135"/>
      <c r="U32" s="135"/>
      <c r="V32" s="135"/>
      <c r="W32" s="135"/>
    </row>
    <row r="33" spans="1:23">
      <c r="A33" s="135"/>
      <c r="B33" s="111" t="s">
        <v>1604</v>
      </c>
      <c r="C33" s="84" t="s">
        <v>1605</v>
      </c>
      <c r="D33" s="97" t="s">
        <v>1567</v>
      </c>
      <c r="E33" s="84" t="s">
        <v>827</v>
      </c>
      <c r="F33" s="97" t="s">
        <v>828</v>
      </c>
      <c r="G33" s="84" t="s">
        <v>469</v>
      </c>
      <c r="H33" s="84" t="s">
        <v>336</v>
      </c>
      <c r="I33" s="113">
        <v>42954</v>
      </c>
      <c r="J33" s="96">
        <v>2.58</v>
      </c>
      <c r="K33" s="97" t="s">
        <v>174</v>
      </c>
      <c r="L33" s="98">
        <v>3.7000000000000005E-2</v>
      </c>
      <c r="M33" s="95">
        <v>3.3000000000000002E-2</v>
      </c>
      <c r="N33" s="94">
        <v>25378</v>
      </c>
      <c r="O33" s="96">
        <v>102.18</v>
      </c>
      <c r="P33" s="94">
        <v>89.90361</v>
      </c>
      <c r="Q33" s="95">
        <v>3.7762633176596631E-4</v>
      </c>
      <c r="R33" s="95">
        <v>9.8046571289526936E-3</v>
      </c>
      <c r="S33" s="95">
        <f>P33/'סכום נכסי הקרן'!$C$42</f>
        <v>1.5093707356553156E-4</v>
      </c>
      <c r="T33" s="135"/>
      <c r="U33" s="135"/>
      <c r="V33" s="135"/>
      <c r="W33" s="135"/>
    </row>
    <row r="34" spans="1:23">
      <c r="A34" s="135"/>
      <c r="B34" s="111" t="s">
        <v>1606</v>
      </c>
      <c r="C34" s="84" t="s">
        <v>1607</v>
      </c>
      <c r="D34" s="97" t="s">
        <v>1567</v>
      </c>
      <c r="E34" s="84" t="s">
        <v>827</v>
      </c>
      <c r="F34" s="97" t="s">
        <v>828</v>
      </c>
      <c r="G34" s="84" t="s">
        <v>469</v>
      </c>
      <c r="H34" s="84" t="s">
        <v>336</v>
      </c>
      <c r="I34" s="113">
        <v>42625</v>
      </c>
      <c r="J34" s="96">
        <v>4.25</v>
      </c>
      <c r="K34" s="97" t="s">
        <v>174</v>
      </c>
      <c r="L34" s="98">
        <v>4.4500000000000005E-2</v>
      </c>
      <c r="M34" s="95">
        <v>4.1599999999999998E-2</v>
      </c>
      <c r="N34" s="94">
        <v>132288</v>
      </c>
      <c r="O34" s="96">
        <v>102.69</v>
      </c>
      <c r="P34" s="94">
        <v>470.97996000000001</v>
      </c>
      <c r="Q34" s="95">
        <v>9.6470316595950723E-4</v>
      </c>
      <c r="R34" s="95">
        <v>5.1363866505559172E-2</v>
      </c>
      <c r="S34" s="95">
        <f>P34/'סכום נכסי הקרן'!$C$42</f>
        <v>7.9071726786511824E-4</v>
      </c>
      <c r="T34" s="135"/>
      <c r="U34" s="135"/>
      <c r="V34" s="135"/>
      <c r="W34" s="135"/>
    </row>
    <row r="35" spans="1:23">
      <c r="A35" s="135"/>
      <c r="B35" s="111" t="s">
        <v>1608</v>
      </c>
      <c r="C35" s="84" t="s">
        <v>1609</v>
      </c>
      <c r="D35" s="97" t="s">
        <v>1567</v>
      </c>
      <c r="E35" s="84" t="s">
        <v>1610</v>
      </c>
      <c r="F35" s="97" t="s">
        <v>440</v>
      </c>
      <c r="G35" s="84" t="s">
        <v>1510</v>
      </c>
      <c r="H35" s="84"/>
      <c r="I35" s="113">
        <v>41840</v>
      </c>
      <c r="J35" s="96">
        <v>4.5</v>
      </c>
      <c r="K35" s="97" t="s">
        <v>174</v>
      </c>
      <c r="L35" s="98">
        <v>0.03</v>
      </c>
      <c r="M35" s="95">
        <v>0.35209999999999991</v>
      </c>
      <c r="N35" s="94">
        <v>18976.57</v>
      </c>
      <c r="O35" s="96">
        <v>27.02</v>
      </c>
      <c r="P35" s="94">
        <v>17.776900000000001</v>
      </c>
      <c r="Q35" s="95">
        <v>5.3353580318914256E-5</v>
      </c>
      <c r="R35" s="95">
        <v>1.9387031212170361E-3</v>
      </c>
      <c r="S35" s="95">
        <f>P35/'סכום נכסי הקרן'!$C$42</f>
        <v>2.984522271204792E-5</v>
      </c>
      <c r="T35" s="135"/>
      <c r="U35" s="135"/>
      <c r="V35" s="135"/>
      <c r="W35" s="135"/>
    </row>
    <row r="36" spans="1:23">
      <c r="A36" s="135"/>
      <c r="B36" s="111" t="s">
        <v>1611</v>
      </c>
      <c r="C36" s="84" t="s">
        <v>1612</v>
      </c>
      <c r="D36" s="97" t="s">
        <v>1567</v>
      </c>
      <c r="E36" s="84" t="s">
        <v>1610</v>
      </c>
      <c r="F36" s="97" t="s">
        <v>440</v>
      </c>
      <c r="G36" s="84" t="s">
        <v>1510</v>
      </c>
      <c r="H36" s="84"/>
      <c r="I36" s="113">
        <v>41840</v>
      </c>
      <c r="J36" s="96">
        <v>1.7000000000000002</v>
      </c>
      <c r="K36" s="97" t="s">
        <v>174</v>
      </c>
      <c r="L36" s="98">
        <v>4.4900000000000002E-2</v>
      </c>
      <c r="M36" s="95">
        <v>0.42109999999999997</v>
      </c>
      <c r="N36" s="94">
        <v>4642.92</v>
      </c>
      <c r="O36" s="96">
        <v>56</v>
      </c>
      <c r="P36" s="94">
        <v>9.0143299999999993</v>
      </c>
      <c r="Q36" s="95">
        <v>1.4203943073971636E-4</v>
      </c>
      <c r="R36" s="95">
        <v>9.8307971056147943E-4</v>
      </c>
      <c r="S36" s="95">
        <f>P36/'סכום נכסי הקרן'!$C$42</f>
        <v>1.5133948351506442E-5</v>
      </c>
      <c r="T36" s="135"/>
      <c r="U36" s="135"/>
      <c r="V36" s="135"/>
      <c r="W36" s="135"/>
    </row>
    <row r="37" spans="1:23">
      <c r="A37" s="135"/>
      <c r="B37" s="112"/>
      <c r="C37" s="84"/>
      <c r="D37" s="84"/>
      <c r="E37" s="84"/>
      <c r="F37" s="84"/>
      <c r="G37" s="84"/>
      <c r="H37" s="84"/>
      <c r="I37" s="84"/>
      <c r="J37" s="96"/>
      <c r="K37" s="84"/>
      <c r="L37" s="84"/>
      <c r="M37" s="95"/>
      <c r="N37" s="94"/>
      <c r="O37" s="96"/>
      <c r="P37" s="84"/>
      <c r="Q37" s="84"/>
      <c r="R37" s="95"/>
      <c r="S37" s="84"/>
      <c r="T37" s="135"/>
      <c r="U37" s="135"/>
      <c r="V37" s="135"/>
      <c r="W37" s="135"/>
    </row>
    <row r="38" spans="1:23">
      <c r="A38" s="135"/>
      <c r="B38" s="109" t="s">
        <v>243</v>
      </c>
      <c r="C38" s="82"/>
      <c r="D38" s="82"/>
      <c r="E38" s="82"/>
      <c r="F38" s="82"/>
      <c r="G38" s="82"/>
      <c r="H38" s="82"/>
      <c r="I38" s="82"/>
      <c r="J38" s="93">
        <v>2.9799999999999995</v>
      </c>
      <c r="K38" s="82"/>
      <c r="L38" s="82"/>
      <c r="M38" s="92">
        <v>3.8800000000000001E-2</v>
      </c>
      <c r="N38" s="91"/>
      <c r="O38" s="93"/>
      <c r="P38" s="91">
        <v>432.50690000000003</v>
      </c>
      <c r="Q38" s="82"/>
      <c r="R38" s="92">
        <v>4.7168093254611576E-2</v>
      </c>
      <c r="S38" s="92">
        <f>P38/'סכום נכסי הקרן'!$C$42</f>
        <v>7.2612574492726169E-4</v>
      </c>
      <c r="T38" s="135"/>
      <c r="U38" s="135"/>
      <c r="V38" s="135"/>
      <c r="W38" s="135"/>
    </row>
    <row r="39" spans="1:23">
      <c r="A39" s="135"/>
      <c r="B39" s="110" t="s">
        <v>77</v>
      </c>
      <c r="C39" s="82"/>
      <c r="D39" s="82"/>
      <c r="E39" s="82"/>
      <c r="F39" s="82"/>
      <c r="G39" s="82"/>
      <c r="H39" s="82"/>
      <c r="I39" s="82"/>
      <c r="J39" s="93">
        <v>2.9799999999999995</v>
      </c>
      <c r="K39" s="82"/>
      <c r="L39" s="82"/>
      <c r="M39" s="92">
        <v>3.8800000000000001E-2</v>
      </c>
      <c r="N39" s="91"/>
      <c r="O39" s="93"/>
      <c r="P39" s="91">
        <v>432.50690000000003</v>
      </c>
      <c r="Q39" s="82"/>
      <c r="R39" s="92">
        <v>4.7168093254611576E-2</v>
      </c>
      <c r="S39" s="92">
        <f>P39/'סכום נכסי הקרן'!$C$42</f>
        <v>7.2612574492726169E-4</v>
      </c>
      <c r="T39" s="135"/>
      <c r="U39" s="135"/>
      <c r="V39" s="135"/>
      <c r="W39" s="135"/>
    </row>
    <row r="40" spans="1:23">
      <c r="A40" s="135"/>
      <c r="B40" s="111" t="s">
        <v>1613</v>
      </c>
      <c r="C40" s="84" t="s">
        <v>1614</v>
      </c>
      <c r="D40" s="97" t="s">
        <v>1567</v>
      </c>
      <c r="E40" s="84"/>
      <c r="F40" s="97" t="s">
        <v>795</v>
      </c>
      <c r="G40" s="84" t="s">
        <v>1615</v>
      </c>
      <c r="H40" s="84" t="s">
        <v>1504</v>
      </c>
      <c r="I40" s="113">
        <v>42135</v>
      </c>
      <c r="J40" s="96">
        <v>2.9799999999999995</v>
      </c>
      <c r="K40" s="97" t="s">
        <v>174</v>
      </c>
      <c r="L40" s="98">
        <v>0.06</v>
      </c>
      <c r="M40" s="95">
        <v>3.8800000000000001E-2</v>
      </c>
      <c r="N40" s="94">
        <v>115530.3</v>
      </c>
      <c r="O40" s="96">
        <v>107.98</v>
      </c>
      <c r="P40" s="94">
        <v>432.50690000000003</v>
      </c>
      <c r="Q40" s="95">
        <v>1.4003672727272727E-4</v>
      </c>
      <c r="R40" s="95">
        <v>4.7168093254611576E-2</v>
      </c>
      <c r="S40" s="95">
        <f>P40/'סכום נכסי הקרן'!$C$42</f>
        <v>7.2612574492726169E-4</v>
      </c>
      <c r="T40" s="135"/>
      <c r="U40" s="135"/>
      <c r="V40" s="135"/>
      <c r="W40" s="135"/>
    </row>
    <row r="41" spans="1:23">
      <c r="A41" s="135"/>
      <c r="B41" s="136"/>
      <c r="C41" s="135"/>
      <c r="D41" s="135"/>
      <c r="E41" s="135"/>
      <c r="F41" s="135"/>
      <c r="G41" s="135"/>
      <c r="H41" s="135"/>
      <c r="I41" s="135"/>
      <c r="J41" s="135"/>
      <c r="K41" s="135"/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</row>
    <row r="42" spans="1:23">
      <c r="A42" s="135"/>
      <c r="B42" s="136"/>
      <c r="C42" s="135"/>
      <c r="D42" s="135"/>
      <c r="E42" s="135"/>
      <c r="F42" s="135"/>
      <c r="G42" s="135"/>
      <c r="H42" s="135"/>
      <c r="I42" s="135"/>
      <c r="J42" s="135"/>
      <c r="K42" s="135"/>
      <c r="L42" s="135"/>
      <c r="M42" s="135"/>
      <c r="N42" s="135"/>
      <c r="O42" s="135"/>
      <c r="P42" s="135"/>
      <c r="Q42" s="135"/>
      <c r="R42" s="135"/>
      <c r="S42" s="135"/>
      <c r="T42" s="135"/>
      <c r="U42" s="135"/>
      <c r="V42" s="135"/>
      <c r="W42" s="135"/>
    </row>
    <row r="43" spans="1:23">
      <c r="A43" s="135"/>
      <c r="B43" s="136"/>
      <c r="C43" s="135"/>
      <c r="D43" s="135"/>
      <c r="E43" s="135"/>
      <c r="F43" s="135"/>
      <c r="G43" s="135"/>
      <c r="H43" s="135"/>
      <c r="I43" s="135"/>
      <c r="J43" s="135"/>
      <c r="K43" s="135"/>
      <c r="L43" s="135"/>
      <c r="M43" s="135"/>
      <c r="N43" s="135"/>
      <c r="O43" s="135"/>
      <c r="P43" s="135"/>
      <c r="Q43" s="135"/>
      <c r="R43" s="135"/>
      <c r="S43" s="135"/>
      <c r="T43" s="135"/>
      <c r="U43" s="135"/>
      <c r="V43" s="135"/>
      <c r="W43" s="135"/>
    </row>
    <row r="44" spans="1:23">
      <c r="A44" s="135"/>
      <c r="B44" s="137" t="s">
        <v>265</v>
      </c>
      <c r="C44" s="135"/>
      <c r="D44" s="135"/>
      <c r="E44" s="135"/>
      <c r="F44" s="135"/>
      <c r="G44" s="135"/>
      <c r="H44" s="135"/>
      <c r="I44" s="135"/>
      <c r="J44" s="135"/>
      <c r="K44" s="135"/>
      <c r="L44" s="135"/>
      <c r="M44" s="135"/>
      <c r="N44" s="135"/>
      <c r="O44" s="135"/>
      <c r="P44" s="135"/>
      <c r="Q44" s="135"/>
      <c r="R44" s="135"/>
      <c r="S44" s="135"/>
      <c r="T44" s="135"/>
      <c r="U44" s="135"/>
      <c r="V44" s="135"/>
      <c r="W44" s="135"/>
    </row>
    <row r="45" spans="1:23">
      <c r="A45" s="135"/>
      <c r="B45" s="137" t="s">
        <v>123</v>
      </c>
      <c r="C45" s="135"/>
      <c r="D45" s="135"/>
      <c r="E45" s="135"/>
      <c r="F45" s="135"/>
      <c r="G45" s="135"/>
      <c r="H45" s="135"/>
      <c r="I45" s="135"/>
      <c r="J45" s="135"/>
      <c r="K45" s="135"/>
      <c r="L45" s="135"/>
      <c r="M45" s="135"/>
      <c r="N45" s="135"/>
      <c r="O45" s="135"/>
      <c r="P45" s="135"/>
      <c r="Q45" s="135"/>
      <c r="R45" s="135"/>
      <c r="S45" s="135"/>
      <c r="T45" s="135"/>
      <c r="U45" s="135"/>
      <c r="V45" s="135"/>
      <c r="W45" s="135"/>
    </row>
    <row r="46" spans="1:23">
      <c r="A46" s="135"/>
      <c r="B46" s="137" t="s">
        <v>248</v>
      </c>
      <c r="C46" s="135"/>
      <c r="D46" s="135"/>
      <c r="E46" s="135"/>
      <c r="F46" s="135"/>
      <c r="G46" s="135"/>
      <c r="H46" s="135"/>
      <c r="I46" s="135"/>
      <c r="J46" s="135"/>
      <c r="K46" s="135"/>
      <c r="L46" s="135"/>
      <c r="M46" s="135"/>
      <c r="N46" s="135"/>
      <c r="O46" s="135"/>
      <c r="P46" s="135"/>
      <c r="Q46" s="135"/>
      <c r="R46" s="135"/>
      <c r="S46" s="135"/>
      <c r="T46" s="135"/>
      <c r="U46" s="135"/>
      <c r="V46" s="135"/>
      <c r="W46" s="135"/>
    </row>
    <row r="47" spans="1:23">
      <c r="A47" s="135"/>
      <c r="B47" s="137" t="s">
        <v>256</v>
      </c>
      <c r="C47" s="135"/>
      <c r="D47" s="135"/>
      <c r="E47" s="135"/>
      <c r="F47" s="135"/>
      <c r="G47" s="135"/>
      <c r="H47" s="135"/>
      <c r="I47" s="135"/>
      <c r="J47" s="135"/>
      <c r="K47" s="135"/>
      <c r="L47" s="135"/>
      <c r="M47" s="135"/>
      <c r="N47" s="135"/>
      <c r="O47" s="135"/>
      <c r="P47" s="135"/>
      <c r="Q47" s="135"/>
      <c r="R47" s="135"/>
      <c r="S47" s="135"/>
      <c r="T47" s="135"/>
      <c r="U47" s="135"/>
      <c r="V47" s="135"/>
      <c r="W47" s="135"/>
    </row>
    <row r="48" spans="1:23">
      <c r="A48" s="135"/>
      <c r="B48" s="136"/>
      <c r="C48" s="135"/>
      <c r="D48" s="135"/>
      <c r="E48" s="135"/>
      <c r="F48" s="135"/>
      <c r="G48" s="135"/>
      <c r="H48" s="135"/>
      <c r="I48" s="135"/>
      <c r="J48" s="135"/>
      <c r="K48" s="135"/>
      <c r="L48" s="135"/>
      <c r="M48" s="135"/>
      <c r="N48" s="135"/>
      <c r="O48" s="135"/>
      <c r="P48" s="135"/>
      <c r="Q48" s="135"/>
      <c r="R48" s="135"/>
      <c r="S48" s="135"/>
      <c r="T48" s="135"/>
      <c r="U48" s="135"/>
      <c r="V48" s="135"/>
      <c r="W48" s="135"/>
    </row>
    <row r="49" spans="1:23">
      <c r="A49" s="135"/>
      <c r="B49" s="136"/>
      <c r="C49" s="135"/>
      <c r="D49" s="135"/>
      <c r="E49" s="135"/>
      <c r="F49" s="135"/>
      <c r="G49" s="135"/>
      <c r="H49" s="135"/>
      <c r="I49" s="135"/>
      <c r="J49" s="135"/>
      <c r="K49" s="135"/>
      <c r="L49" s="135"/>
      <c r="M49" s="135"/>
      <c r="N49" s="135"/>
      <c r="O49" s="135"/>
      <c r="P49" s="135"/>
      <c r="Q49" s="135"/>
      <c r="R49" s="135"/>
      <c r="S49" s="135"/>
      <c r="T49" s="135"/>
      <c r="U49" s="135"/>
      <c r="V49" s="135"/>
      <c r="W49" s="135"/>
    </row>
    <row r="50" spans="1:23">
      <c r="A50" s="135"/>
      <c r="B50" s="136"/>
      <c r="C50" s="135"/>
      <c r="D50" s="135"/>
      <c r="E50" s="135"/>
      <c r="F50" s="135"/>
      <c r="G50" s="135"/>
      <c r="H50" s="135"/>
      <c r="I50" s="135"/>
      <c r="J50" s="135"/>
      <c r="K50" s="135"/>
      <c r="L50" s="135"/>
      <c r="M50" s="135"/>
      <c r="N50" s="135"/>
      <c r="O50" s="135"/>
      <c r="P50" s="135"/>
      <c r="Q50" s="135"/>
      <c r="R50" s="135"/>
      <c r="S50" s="135"/>
      <c r="T50" s="135"/>
      <c r="U50" s="135"/>
      <c r="V50" s="135"/>
      <c r="W50" s="135"/>
    </row>
    <row r="51" spans="1:23">
      <c r="C51" s="1"/>
      <c r="D51" s="1"/>
      <c r="E51" s="1"/>
    </row>
    <row r="52" spans="1:23">
      <c r="C52" s="1"/>
      <c r="D52" s="1"/>
      <c r="E52" s="1"/>
    </row>
    <row r="53" spans="1:23">
      <c r="C53" s="1"/>
      <c r="D53" s="1"/>
      <c r="E53" s="1"/>
    </row>
    <row r="54" spans="1:23">
      <c r="C54" s="1"/>
      <c r="D54" s="1"/>
      <c r="E54" s="1"/>
    </row>
    <row r="55" spans="1:23">
      <c r="C55" s="1"/>
      <c r="D55" s="1"/>
      <c r="E55" s="1"/>
    </row>
    <row r="56" spans="1:23">
      <c r="C56" s="1"/>
      <c r="D56" s="1"/>
      <c r="E56" s="1"/>
    </row>
    <row r="57" spans="1:23">
      <c r="C57" s="1"/>
      <c r="D57" s="1"/>
      <c r="E57" s="1"/>
    </row>
    <row r="58" spans="1:23">
      <c r="C58" s="1"/>
      <c r="D58" s="1"/>
      <c r="E58" s="1"/>
    </row>
    <row r="59" spans="1:23">
      <c r="C59" s="1"/>
      <c r="D59" s="1"/>
      <c r="E59" s="1"/>
    </row>
    <row r="60" spans="1:23">
      <c r="C60" s="1"/>
      <c r="D60" s="1"/>
      <c r="E60" s="1"/>
    </row>
    <row r="61" spans="1:23">
      <c r="C61" s="1"/>
      <c r="D61" s="1"/>
      <c r="E61" s="1"/>
    </row>
    <row r="62" spans="1:23">
      <c r="C62" s="1"/>
      <c r="D62" s="1"/>
      <c r="E62" s="1"/>
    </row>
    <row r="63" spans="1:23">
      <c r="C63" s="1"/>
      <c r="D63" s="1"/>
      <c r="E63" s="1"/>
    </row>
    <row r="64" spans="1:23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8" spans="2:5">
      <c r="B538" s="44"/>
    </row>
    <row r="539" spans="2:5">
      <c r="B539" s="44"/>
    </row>
    <row r="540" spans="2:5">
      <c r="B540" s="3"/>
    </row>
  </sheetData>
  <sheetProtection sheet="1" objects="1" scenarios="1"/>
  <mergeCells count="2">
    <mergeCell ref="B6:S6"/>
    <mergeCell ref="B7:S7"/>
  </mergeCells>
  <phoneticPr fontId="3" type="noConversion"/>
  <conditionalFormatting sqref="B12:B40">
    <cfRule type="cellIs" dxfId="13" priority="1" operator="equal">
      <formula>"NR3"</formula>
    </cfRule>
  </conditionalFormatting>
  <dataValidations count="1">
    <dataValidation allowBlank="1" showInputMessage="1" showErrorMessage="1" sqref="C5:C1048576 A1:B1048576 D1:XFD31 D36:XFD1048576 D32:AF35 AH32:XFD35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B1:CT405"/>
  <sheetViews>
    <sheetView rightToLeft="1" workbookViewId="0">
      <selection activeCell="G28" sqref="G28"/>
    </sheetView>
  </sheetViews>
  <sheetFormatPr defaultColWidth="9.140625" defaultRowHeight="18"/>
  <cols>
    <col min="1" max="1" width="6.28515625" style="1" customWidth="1"/>
    <col min="2" max="2" width="36.140625" style="2" bestFit="1" customWidth="1"/>
    <col min="3" max="3" width="41.7109375" style="2" bestFit="1" customWidth="1"/>
    <col min="4" max="4" width="5.7109375" style="2" bestFit="1" customWidth="1"/>
    <col min="5" max="5" width="11.28515625" style="2" bestFit="1" customWidth="1"/>
    <col min="6" max="6" width="12.140625" style="1" bestFit="1" customWidth="1"/>
    <col min="7" max="7" width="12" style="1" bestFit="1" customWidth="1"/>
    <col min="8" max="8" width="10.140625" style="1" bestFit="1" customWidth="1"/>
    <col min="9" max="9" width="9" style="1" bestFit="1" customWidth="1"/>
    <col min="10" max="10" width="8" style="1" bestFit="1" customWidth="1"/>
    <col min="11" max="11" width="6.85546875" style="1" bestFit="1" customWidth="1"/>
    <col min="12" max="12" width="9.140625" style="1" bestFit="1" customWidth="1"/>
    <col min="13" max="13" width="10.42578125" style="1" bestFit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57" t="s">
        <v>190</v>
      </c>
      <c r="C1" s="78" t="s" vm="1">
        <v>266</v>
      </c>
    </row>
    <row r="2" spans="2:98">
      <c r="B2" s="57" t="s">
        <v>189</v>
      </c>
      <c r="C2" s="78" t="s">
        <v>267</v>
      </c>
    </row>
    <row r="3" spans="2:98">
      <c r="B3" s="57" t="s">
        <v>191</v>
      </c>
      <c r="C3" s="78" t="s">
        <v>268</v>
      </c>
    </row>
    <row r="4" spans="2:98">
      <c r="B4" s="57" t="s">
        <v>192</v>
      </c>
      <c r="C4" s="78">
        <v>2145</v>
      </c>
    </row>
    <row r="6" spans="2:98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5"/>
    </row>
    <row r="7" spans="2:98" ht="26.25" customHeight="1">
      <c r="B7" s="163" t="s">
        <v>100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5"/>
    </row>
    <row r="8" spans="2:98" s="3" customFormat="1" ht="63">
      <c r="B8" s="23" t="s">
        <v>127</v>
      </c>
      <c r="C8" s="31" t="s">
        <v>50</v>
      </c>
      <c r="D8" s="31" t="s">
        <v>129</v>
      </c>
      <c r="E8" s="31" t="s">
        <v>128</v>
      </c>
      <c r="F8" s="31" t="s">
        <v>71</v>
      </c>
      <c r="G8" s="31" t="s">
        <v>112</v>
      </c>
      <c r="H8" s="31" t="s">
        <v>250</v>
      </c>
      <c r="I8" s="31" t="s">
        <v>249</v>
      </c>
      <c r="J8" s="31" t="s">
        <v>121</v>
      </c>
      <c r="K8" s="31" t="s">
        <v>65</v>
      </c>
      <c r="L8" s="31" t="s">
        <v>193</v>
      </c>
      <c r="M8" s="32" t="s">
        <v>195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6"/>
      <c r="C9" s="33"/>
      <c r="D9" s="17"/>
      <c r="E9" s="17"/>
      <c r="F9" s="33"/>
      <c r="G9" s="33"/>
      <c r="H9" s="33" t="s">
        <v>257</v>
      </c>
      <c r="I9" s="33"/>
      <c r="J9" s="33" t="s">
        <v>253</v>
      </c>
      <c r="K9" s="33" t="s">
        <v>20</v>
      </c>
      <c r="L9" s="33" t="s">
        <v>20</v>
      </c>
      <c r="M9" s="34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122" t="s">
        <v>32</v>
      </c>
      <c r="C11" s="118"/>
      <c r="D11" s="118"/>
      <c r="E11" s="118"/>
      <c r="F11" s="118"/>
      <c r="G11" s="118"/>
      <c r="H11" s="119"/>
      <c r="I11" s="119"/>
      <c r="J11" s="119">
        <v>265.4135</v>
      </c>
      <c r="K11" s="118"/>
      <c r="L11" s="120">
        <v>1</v>
      </c>
      <c r="M11" s="120">
        <f>J11/'סכום נכסי הקרן'!$C$42</f>
        <v>4.4559653360732915E-4</v>
      </c>
      <c r="N11" s="141"/>
      <c r="O11" s="141"/>
      <c r="P11" s="141"/>
      <c r="Q11" s="100"/>
      <c r="R11" s="100"/>
      <c r="S11" s="100"/>
      <c r="T11" s="100"/>
      <c r="U11" s="100"/>
      <c r="V11" s="100"/>
      <c r="W11" s="100"/>
      <c r="X11" s="100"/>
      <c r="Y11" s="100"/>
      <c r="Z11" s="100"/>
      <c r="AA11" s="100"/>
      <c r="AB11" s="100"/>
      <c r="AC11" s="100"/>
      <c r="AD11" s="100"/>
      <c r="AE11" s="100"/>
      <c r="AF11" s="100"/>
      <c r="AG11" s="100"/>
      <c r="AH11" s="100"/>
      <c r="AI11" s="100"/>
      <c r="AJ11" s="100"/>
      <c r="AK11" s="100"/>
      <c r="AL11" s="100"/>
      <c r="AM11" s="100"/>
      <c r="AN11" s="100"/>
      <c r="AO11" s="100"/>
      <c r="AP11" s="100"/>
      <c r="AQ11" s="100"/>
      <c r="AR11" s="100"/>
      <c r="AS11" s="100"/>
      <c r="AT11" s="100"/>
      <c r="AU11" s="100"/>
      <c r="AV11" s="100"/>
      <c r="AW11" s="100"/>
      <c r="AX11" s="100"/>
      <c r="AY11" s="100"/>
      <c r="AZ11" s="100"/>
      <c r="BA11" s="100"/>
      <c r="BB11" s="100"/>
      <c r="BC11" s="100"/>
      <c r="BD11" s="100"/>
      <c r="BE11" s="100"/>
      <c r="BF11" s="100"/>
      <c r="BG11" s="100"/>
      <c r="BH11" s="100"/>
      <c r="BI11" s="100"/>
      <c r="BJ11" s="100"/>
      <c r="BK11" s="100"/>
      <c r="BL11" s="100"/>
      <c r="BM11" s="100"/>
      <c r="BN11" s="100"/>
      <c r="BO11" s="100"/>
      <c r="BP11" s="100"/>
      <c r="BQ11" s="100"/>
      <c r="BR11" s="100"/>
      <c r="BS11" s="100"/>
      <c r="BT11" s="100"/>
      <c r="BU11" s="100"/>
      <c r="BV11" s="100"/>
      <c r="BW11" s="100"/>
      <c r="BX11" s="100"/>
      <c r="BY11" s="100"/>
      <c r="CT11" s="100"/>
    </row>
    <row r="12" spans="2:98" s="100" customFormat="1" ht="17.25" customHeight="1">
      <c r="B12" s="123" t="s">
        <v>244</v>
      </c>
      <c r="C12" s="118"/>
      <c r="D12" s="118"/>
      <c r="E12" s="118"/>
      <c r="F12" s="118"/>
      <c r="G12" s="118"/>
      <c r="H12" s="119"/>
      <c r="I12" s="119"/>
      <c r="J12" s="119">
        <v>265.4135</v>
      </c>
      <c r="K12" s="118"/>
      <c r="L12" s="120">
        <v>1</v>
      </c>
      <c r="M12" s="120">
        <f>J12/'סכום נכסי הקרן'!$C$42</f>
        <v>4.4559653360732915E-4</v>
      </c>
      <c r="N12" s="141"/>
      <c r="O12" s="141"/>
      <c r="P12" s="141"/>
    </row>
    <row r="13" spans="2:98">
      <c r="B13" s="103" t="s">
        <v>244</v>
      </c>
      <c r="C13" s="82"/>
      <c r="D13" s="82"/>
      <c r="E13" s="82"/>
      <c r="F13" s="82"/>
      <c r="G13" s="82"/>
      <c r="H13" s="91"/>
      <c r="I13" s="91"/>
      <c r="J13" s="91">
        <v>265.4135</v>
      </c>
      <c r="K13" s="82"/>
      <c r="L13" s="92">
        <v>1</v>
      </c>
      <c r="M13" s="92">
        <f>J13/'סכום נכסי הקרן'!$C$42</f>
        <v>4.4559653360732915E-4</v>
      </c>
      <c r="N13" s="135"/>
      <c r="O13" s="135"/>
      <c r="P13" s="135"/>
    </row>
    <row r="14" spans="2:98">
      <c r="B14" s="87" t="s">
        <v>1616</v>
      </c>
      <c r="C14" s="84">
        <v>5992</v>
      </c>
      <c r="D14" s="97" t="s">
        <v>30</v>
      </c>
      <c r="E14" s="84" t="s">
        <v>1593</v>
      </c>
      <c r="F14" s="97" t="s">
        <v>821</v>
      </c>
      <c r="G14" s="97" t="s">
        <v>175</v>
      </c>
      <c r="H14" s="94">
        <v>1296</v>
      </c>
      <c r="I14" s="94">
        <v>0</v>
      </c>
      <c r="J14" s="94">
        <v>1.3000000000000002E-4</v>
      </c>
      <c r="K14" s="95">
        <v>4.7472527472527471E-5</v>
      </c>
      <c r="L14" s="95">
        <v>0</v>
      </c>
      <c r="M14" s="142">
        <f>J14/'סכום נכסי הקרן'!$C$42</f>
        <v>2.1825396737148939E-10</v>
      </c>
      <c r="N14" s="135"/>
      <c r="O14" s="135"/>
      <c r="P14" s="135"/>
    </row>
    <row r="15" spans="2:98">
      <c r="B15" s="87" t="s">
        <v>1617</v>
      </c>
      <c r="C15" s="84">
        <v>4960</v>
      </c>
      <c r="D15" s="97" t="s">
        <v>30</v>
      </c>
      <c r="E15" s="84" t="s">
        <v>1618</v>
      </c>
      <c r="F15" s="97" t="s">
        <v>201</v>
      </c>
      <c r="G15" s="97" t="s">
        <v>176</v>
      </c>
      <c r="H15" s="94">
        <v>60023.48</v>
      </c>
      <c r="I15" s="94">
        <v>100</v>
      </c>
      <c r="J15" s="94">
        <v>249.2535</v>
      </c>
      <c r="K15" s="95">
        <v>7.856929442164219E-4</v>
      </c>
      <c r="L15" s="95">
        <v>0.93911387325814255</v>
      </c>
      <c r="M15" s="95">
        <f>J15/'סכום נכסי הקרן'!$C$42</f>
        <v>4.1846588658638094E-4</v>
      </c>
      <c r="N15" s="135"/>
      <c r="O15" s="135"/>
      <c r="P15" s="135"/>
    </row>
    <row r="16" spans="2:98">
      <c r="B16" s="87" t="s">
        <v>1619</v>
      </c>
      <c r="C16" s="84" t="s">
        <v>1620</v>
      </c>
      <c r="D16" s="97" t="s">
        <v>30</v>
      </c>
      <c r="E16" s="84" t="s">
        <v>1610</v>
      </c>
      <c r="F16" s="97" t="s">
        <v>440</v>
      </c>
      <c r="G16" s="97" t="s">
        <v>174</v>
      </c>
      <c r="H16" s="94">
        <v>291.22000000000003</v>
      </c>
      <c r="I16" s="94">
        <v>1600.441</v>
      </c>
      <c r="J16" s="94">
        <v>16.158999999999999</v>
      </c>
      <c r="K16" s="95">
        <v>2.9700795560316677E-5</v>
      </c>
      <c r="L16" s="95">
        <v>6.0882359035994774E-2</v>
      </c>
      <c r="M16" s="95">
        <f>J16/'סכום נכסי הקרן'!$C$42</f>
        <v>2.7128968144276125E-5</v>
      </c>
      <c r="N16" s="135"/>
      <c r="O16" s="135"/>
      <c r="P16" s="135"/>
    </row>
    <row r="17" spans="2:16">
      <c r="B17" s="83"/>
      <c r="C17" s="84"/>
      <c r="D17" s="84"/>
      <c r="E17" s="84"/>
      <c r="F17" s="84"/>
      <c r="G17" s="84"/>
      <c r="H17" s="94"/>
      <c r="I17" s="94"/>
      <c r="J17" s="84"/>
      <c r="K17" s="84"/>
      <c r="L17" s="95"/>
      <c r="M17" s="84"/>
      <c r="N17" s="135"/>
      <c r="O17" s="135"/>
      <c r="P17" s="135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</row>
    <row r="20" spans="2:16">
      <c r="B20" s="99" t="s">
        <v>265</v>
      </c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</row>
    <row r="21" spans="2:16">
      <c r="B21" s="99" t="s">
        <v>123</v>
      </c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</row>
    <row r="22" spans="2:16">
      <c r="B22" s="99" t="s">
        <v>248</v>
      </c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</row>
    <row r="23" spans="2:16">
      <c r="B23" s="99" t="s">
        <v>256</v>
      </c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</row>
    <row r="33" spans="2:1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</row>
    <row r="34" spans="2:1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</row>
    <row r="35" spans="2:1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</row>
    <row r="36" spans="2:1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</row>
    <row r="37" spans="2:1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</row>
    <row r="38" spans="2:1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</row>
    <row r="39" spans="2:1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</row>
    <row r="40" spans="2:1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</row>
    <row r="41" spans="2:1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</row>
    <row r="42" spans="2:1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</row>
    <row r="43" spans="2:1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</row>
    <row r="44" spans="2:1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</row>
    <row r="45" spans="2:1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</row>
    <row r="46" spans="2:1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</row>
    <row r="47" spans="2:1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</row>
    <row r="48" spans="2:1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</row>
    <row r="49" spans="2:13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</row>
    <row r="50" spans="2:13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</row>
    <row r="51" spans="2:13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</row>
    <row r="52" spans="2:13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</row>
    <row r="53" spans="2:13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</row>
    <row r="54" spans="2:13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</row>
    <row r="55" spans="2:13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</row>
    <row r="56" spans="2:13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</row>
    <row r="57" spans="2:13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</row>
    <row r="58" spans="2:13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</row>
    <row r="59" spans="2:13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</row>
    <row r="60" spans="2:13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</row>
    <row r="61" spans="2:13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</row>
    <row r="62" spans="2:13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</row>
    <row r="63" spans="2:13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</row>
    <row r="64" spans="2:13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</row>
    <row r="65" spans="2:13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</row>
    <row r="66" spans="2:13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</row>
    <row r="67" spans="2:13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</row>
    <row r="68" spans="2:13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</row>
    <row r="69" spans="2:13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</row>
    <row r="70" spans="2:13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</row>
    <row r="71" spans="2:13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</row>
    <row r="72" spans="2:13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</row>
    <row r="73" spans="2:13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</row>
    <row r="74" spans="2:13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</row>
    <row r="75" spans="2:13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</row>
    <row r="76" spans="2:13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</row>
    <row r="77" spans="2:13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</row>
    <row r="78" spans="2:13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</row>
    <row r="79" spans="2:13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</row>
    <row r="80" spans="2:13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</row>
    <row r="81" spans="2:13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</row>
    <row r="82" spans="2:13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</row>
    <row r="83" spans="2:13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</row>
    <row r="84" spans="2:13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</row>
    <row r="85" spans="2:13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</row>
    <row r="86" spans="2:13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</row>
    <row r="87" spans="2:13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</row>
    <row r="88" spans="2:13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</row>
    <row r="89" spans="2:13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</row>
    <row r="90" spans="2:13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</row>
    <row r="91" spans="2:13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</row>
    <row r="92" spans="2:13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</row>
    <row r="93" spans="2:13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</row>
    <row r="94" spans="2:13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</row>
    <row r="95" spans="2:13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</row>
    <row r="96" spans="2:13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</row>
    <row r="97" spans="2:13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</row>
    <row r="98" spans="2:13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</row>
    <row r="99" spans="2:13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</row>
    <row r="100" spans="2:13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</row>
    <row r="101" spans="2:13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</row>
    <row r="102" spans="2:13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</row>
    <row r="103" spans="2:13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</row>
    <row r="104" spans="2:13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</row>
    <row r="105" spans="2:13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</row>
    <row r="106" spans="2:13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</row>
    <row r="107" spans="2:13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</row>
    <row r="108" spans="2:13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</row>
    <row r="109" spans="2:13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</row>
    <row r="110" spans="2:13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</row>
    <row r="111" spans="2:13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</row>
    <row r="112" spans="2:13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</row>
    <row r="113" spans="2:13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</row>
    <row r="114" spans="2:13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</row>
    <row r="115" spans="2:13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</row>
    <row r="116" spans="2:13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</row>
    <row r="117" spans="2:13">
      <c r="C117" s="1"/>
      <c r="D117" s="1"/>
      <c r="E117" s="1"/>
    </row>
    <row r="118" spans="2:13">
      <c r="C118" s="1"/>
      <c r="D118" s="1"/>
      <c r="E118" s="1"/>
    </row>
    <row r="119" spans="2:13">
      <c r="C119" s="1"/>
      <c r="D119" s="1"/>
      <c r="E119" s="1"/>
    </row>
    <row r="120" spans="2:13">
      <c r="C120" s="1"/>
      <c r="D120" s="1"/>
      <c r="E120" s="1"/>
    </row>
    <row r="121" spans="2:13">
      <c r="C121" s="1"/>
      <c r="D121" s="1"/>
      <c r="E121" s="1"/>
    </row>
    <row r="122" spans="2:13">
      <c r="C122" s="1"/>
      <c r="D122" s="1"/>
      <c r="E122" s="1"/>
    </row>
    <row r="123" spans="2:13">
      <c r="C123" s="1"/>
      <c r="D123" s="1"/>
      <c r="E123" s="1"/>
    </row>
    <row r="124" spans="2:13">
      <c r="C124" s="1"/>
      <c r="D124" s="1"/>
      <c r="E124" s="1"/>
    </row>
    <row r="125" spans="2:13">
      <c r="C125" s="1"/>
      <c r="D125" s="1"/>
      <c r="E125" s="1"/>
    </row>
    <row r="126" spans="2:13">
      <c r="C126" s="1"/>
      <c r="D126" s="1"/>
      <c r="E126" s="1"/>
    </row>
    <row r="127" spans="2:13">
      <c r="C127" s="1"/>
      <c r="D127" s="1"/>
      <c r="E127" s="1"/>
    </row>
    <row r="128" spans="2:13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44"/>
      <c r="C403" s="1"/>
      <c r="D403" s="1"/>
      <c r="E403" s="1"/>
    </row>
    <row r="404" spans="2:5">
      <c r="B404" s="44"/>
      <c r="C404" s="1"/>
      <c r="D404" s="1"/>
      <c r="E404" s="1"/>
    </row>
    <row r="405" spans="2:5">
      <c r="B405" s="3"/>
      <c r="C405" s="1"/>
      <c r="D405" s="1"/>
      <c r="E405" s="1"/>
    </row>
  </sheetData>
  <sheetProtection sheet="1" objects="1" scenarios="1"/>
  <mergeCells count="2">
    <mergeCell ref="B6:M6"/>
    <mergeCell ref="B7:M7"/>
  </mergeCells>
  <phoneticPr fontId="3" type="noConversion"/>
  <dataValidations count="1">
    <dataValidation allowBlank="1" showInputMessage="1" showErrorMessage="1" sqref="AH21:XFD24 D25:XFD1048576 D21:AF24 D1:XFD20 A1:B1048576 C5:C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B1:AB637"/>
  <sheetViews>
    <sheetView rightToLeft="1" zoomScale="90" zoomScaleNormal="90" workbookViewId="0">
      <selection activeCell="C18" sqref="C18"/>
    </sheetView>
  </sheetViews>
  <sheetFormatPr defaultColWidth="9.140625" defaultRowHeight="18"/>
  <cols>
    <col min="1" max="1" width="6.28515625" style="1" customWidth="1"/>
    <col min="2" max="2" width="44" style="2" bestFit="1" customWidth="1"/>
    <col min="3" max="3" width="41.7109375" style="2" bestFit="1" customWidth="1"/>
    <col min="4" max="4" width="12.28515625" style="1" bestFit="1" customWidth="1"/>
    <col min="5" max="6" width="11.28515625" style="1" bestFit="1" customWidth="1"/>
    <col min="7" max="7" width="7.28515625" style="1" bestFit="1" customWidth="1"/>
    <col min="8" max="9" width="9" style="1" bestFit="1" customWidth="1"/>
    <col min="10" max="10" width="9.140625" style="1" bestFit="1" customWidth="1"/>
    <col min="11" max="11" width="9" style="1" bestFit="1" customWidth="1"/>
    <col min="12" max="12" width="7.5703125" style="3" customWidth="1"/>
    <col min="13" max="15" width="5.7109375" style="1" customWidth="1"/>
    <col min="16" max="16384" width="9.140625" style="1"/>
  </cols>
  <sheetData>
    <row r="1" spans="2:28">
      <c r="B1" s="57" t="s">
        <v>190</v>
      </c>
      <c r="C1" s="78" t="s" vm="1">
        <v>266</v>
      </c>
    </row>
    <row r="2" spans="2:28">
      <c r="B2" s="57" t="s">
        <v>189</v>
      </c>
      <c r="C2" s="78" t="s">
        <v>267</v>
      </c>
    </row>
    <row r="3" spans="2:28">
      <c r="B3" s="57" t="s">
        <v>191</v>
      </c>
      <c r="C3" s="78" t="s">
        <v>268</v>
      </c>
    </row>
    <row r="4" spans="2:28">
      <c r="B4" s="57" t="s">
        <v>192</v>
      </c>
      <c r="C4" s="78">
        <v>2145</v>
      </c>
    </row>
    <row r="6" spans="2:28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28" ht="26.25" customHeight="1">
      <c r="B7" s="163" t="s">
        <v>107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28" s="3" customFormat="1" ht="78.75">
      <c r="B8" s="23" t="s">
        <v>127</v>
      </c>
      <c r="C8" s="31" t="s">
        <v>50</v>
      </c>
      <c r="D8" s="31" t="s">
        <v>112</v>
      </c>
      <c r="E8" s="31" t="s">
        <v>113</v>
      </c>
      <c r="F8" s="31" t="s">
        <v>250</v>
      </c>
      <c r="G8" s="31" t="s">
        <v>249</v>
      </c>
      <c r="H8" s="31" t="s">
        <v>121</v>
      </c>
      <c r="I8" s="31" t="s">
        <v>65</v>
      </c>
      <c r="J8" s="31" t="s">
        <v>193</v>
      </c>
      <c r="K8" s="32" t="s">
        <v>195</v>
      </c>
      <c r="AB8" s="1"/>
    </row>
    <row r="9" spans="2:28" s="3" customFormat="1" ht="21" customHeight="1">
      <c r="B9" s="16"/>
      <c r="C9" s="17"/>
      <c r="D9" s="17"/>
      <c r="E9" s="33" t="s">
        <v>22</v>
      </c>
      <c r="F9" s="33" t="s">
        <v>257</v>
      </c>
      <c r="G9" s="33"/>
      <c r="H9" s="33" t="s">
        <v>253</v>
      </c>
      <c r="I9" s="33" t="s">
        <v>20</v>
      </c>
      <c r="J9" s="33" t="s">
        <v>20</v>
      </c>
      <c r="K9" s="34" t="s">
        <v>20</v>
      </c>
      <c r="AB9" s="1"/>
    </row>
    <row r="10" spans="2:28" s="4" customFormat="1" ht="18" customHeight="1">
      <c r="B10" s="19"/>
      <c r="C10" s="20" t="s">
        <v>1</v>
      </c>
      <c r="D10" s="20" t="s">
        <v>3</v>
      </c>
      <c r="E10" s="20" t="s">
        <v>4</v>
      </c>
      <c r="F10" s="20" t="s">
        <v>5</v>
      </c>
      <c r="G10" s="20" t="s">
        <v>6</v>
      </c>
      <c r="H10" s="20" t="s">
        <v>7</v>
      </c>
      <c r="I10" s="20" t="s">
        <v>8</v>
      </c>
      <c r="J10" s="20" t="s">
        <v>9</v>
      </c>
      <c r="K10" s="21" t="s">
        <v>10</v>
      </c>
      <c r="L10" s="3"/>
      <c r="AB10" s="1"/>
    </row>
    <row r="11" spans="2:28" s="134" customFormat="1" ht="18" customHeight="1">
      <c r="B11" s="79" t="s">
        <v>1621</v>
      </c>
      <c r="C11" s="80"/>
      <c r="D11" s="80"/>
      <c r="E11" s="80"/>
      <c r="F11" s="88"/>
      <c r="G11" s="90"/>
      <c r="H11" s="88">
        <v>2540.0732199999998</v>
      </c>
      <c r="I11" s="80"/>
      <c r="J11" s="89">
        <v>1</v>
      </c>
      <c r="K11" s="89">
        <f>H11/'סכום נכסי הקרן'!$C$42</f>
        <v>4.2644696744544141E-3</v>
      </c>
      <c r="L11" s="140"/>
      <c r="AB11" s="135"/>
    </row>
    <row r="12" spans="2:28" s="135" customFormat="1" ht="21" customHeight="1">
      <c r="B12" s="81" t="s">
        <v>1622</v>
      </c>
      <c r="C12" s="82"/>
      <c r="D12" s="82"/>
      <c r="E12" s="82"/>
      <c r="F12" s="91"/>
      <c r="G12" s="93"/>
      <c r="H12" s="91">
        <v>55.61609</v>
      </c>
      <c r="I12" s="82"/>
      <c r="J12" s="92">
        <v>2.1895467249562203E-2</v>
      </c>
      <c r="K12" s="92">
        <f>H12/'סכום נכסי הקרן'!$C$42</f>
        <v>9.3372556093767808E-5</v>
      </c>
      <c r="L12" s="140"/>
    </row>
    <row r="13" spans="2:28" s="135" customFormat="1">
      <c r="B13" s="103" t="s">
        <v>239</v>
      </c>
      <c r="C13" s="82"/>
      <c r="D13" s="82"/>
      <c r="E13" s="82"/>
      <c r="F13" s="91"/>
      <c r="G13" s="93"/>
      <c r="H13" s="91">
        <v>55.61609</v>
      </c>
      <c r="I13" s="82"/>
      <c r="J13" s="92">
        <v>2.1895467249562203E-2</v>
      </c>
      <c r="K13" s="92">
        <f>H13/'סכום נכסי הקרן'!$C$42</f>
        <v>9.3372556093767808E-5</v>
      </c>
      <c r="L13" s="140"/>
    </row>
    <row r="14" spans="2:28" s="135" customFormat="1">
      <c r="B14" s="87" t="s">
        <v>1623</v>
      </c>
      <c r="C14" s="84">
        <v>5277</v>
      </c>
      <c r="D14" s="97" t="s">
        <v>174</v>
      </c>
      <c r="E14" s="113">
        <v>42545</v>
      </c>
      <c r="F14" s="94">
        <v>18126.87</v>
      </c>
      <c r="G14" s="96">
        <v>88.495999999999995</v>
      </c>
      <c r="H14" s="94">
        <v>55.61609</v>
      </c>
      <c r="I14" s="95">
        <v>3.3333333333333332E-4</v>
      </c>
      <c r="J14" s="95">
        <v>2.1895467249562203E-2</v>
      </c>
      <c r="K14" s="95">
        <f>H14/'סכום נכסי הקרן'!$C$42</f>
        <v>9.3372556093767808E-5</v>
      </c>
      <c r="L14" s="140"/>
    </row>
    <row r="15" spans="2:28" s="135" customFormat="1">
      <c r="B15" s="83"/>
      <c r="C15" s="84"/>
      <c r="D15" s="84"/>
      <c r="E15" s="84"/>
      <c r="F15" s="94"/>
      <c r="G15" s="96"/>
      <c r="H15" s="84"/>
      <c r="I15" s="84"/>
      <c r="J15" s="95"/>
      <c r="K15" s="84"/>
      <c r="L15" s="140"/>
    </row>
    <row r="16" spans="2:28" s="135" customFormat="1">
      <c r="B16" s="81" t="s">
        <v>1624</v>
      </c>
      <c r="C16" s="82"/>
      <c r="D16" s="82"/>
      <c r="E16" s="82"/>
      <c r="F16" s="91"/>
      <c r="G16" s="93"/>
      <c r="H16" s="91">
        <v>2484.4571299999993</v>
      </c>
      <c r="I16" s="82"/>
      <c r="J16" s="92">
        <v>0.97810453275043763</v>
      </c>
      <c r="K16" s="92">
        <f>H16/'סכום נכסי הקרן'!$C$42</f>
        <v>4.1710971183606454E-3</v>
      </c>
      <c r="L16" s="140"/>
    </row>
    <row r="17" spans="2:12" s="135" customFormat="1">
      <c r="B17" s="103" t="s">
        <v>239</v>
      </c>
      <c r="C17" s="82"/>
      <c r="D17" s="82"/>
      <c r="E17" s="82"/>
      <c r="F17" s="91"/>
      <c r="G17" s="93"/>
      <c r="H17" s="91">
        <v>105.02249999999999</v>
      </c>
      <c r="I17" s="82"/>
      <c r="J17" s="92">
        <v>4.1346249066001338E-2</v>
      </c>
      <c r="K17" s="92">
        <f>H17/'סכום נכסי הקרן'!$C$42</f>
        <v>1.7631982529440186E-4</v>
      </c>
      <c r="L17" s="140"/>
    </row>
    <row r="18" spans="2:12" s="135" customFormat="1">
      <c r="B18" s="87" t="s">
        <v>1625</v>
      </c>
      <c r="C18" s="84">
        <v>5295</v>
      </c>
      <c r="D18" s="97" t="s">
        <v>174</v>
      </c>
      <c r="E18" s="113">
        <v>43003</v>
      </c>
      <c r="F18" s="94">
        <v>6400.56</v>
      </c>
      <c r="G18" s="96">
        <v>100</v>
      </c>
      <c r="H18" s="94">
        <v>22.190740000000002</v>
      </c>
      <c r="I18" s="95">
        <v>1.0872361341984532E-4</v>
      </c>
      <c r="J18" s="95">
        <v>8.7362599728522793E-3</v>
      </c>
      <c r="K18" s="95">
        <f>H18/'סכום נכסי הקרן'!$C$42</f>
        <v>3.7255515722378494E-5</v>
      </c>
      <c r="L18" s="140"/>
    </row>
    <row r="19" spans="2:12" s="135" customFormat="1">
      <c r="B19" s="87" t="s">
        <v>1626</v>
      </c>
      <c r="C19" s="84">
        <v>5301</v>
      </c>
      <c r="D19" s="97" t="s">
        <v>174</v>
      </c>
      <c r="E19" s="113">
        <v>42983</v>
      </c>
      <c r="F19" s="94">
        <v>6356.5</v>
      </c>
      <c r="G19" s="96">
        <v>87.919799999999995</v>
      </c>
      <c r="H19" s="94">
        <v>19.37575</v>
      </c>
      <c r="I19" s="95">
        <v>6.7264552995856817E-4</v>
      </c>
      <c r="J19" s="95">
        <v>7.6280281400707027E-3</v>
      </c>
      <c r="K19" s="95">
        <f>H19/'סכום נכסי הקרן'!$C$42</f>
        <v>3.2529494679216426E-5</v>
      </c>
      <c r="L19" s="140"/>
    </row>
    <row r="20" spans="2:12" s="135" customFormat="1">
      <c r="B20" s="87" t="s">
        <v>1627</v>
      </c>
      <c r="C20" s="84">
        <v>5288</v>
      </c>
      <c r="D20" s="97" t="s">
        <v>174</v>
      </c>
      <c r="E20" s="113">
        <v>42768</v>
      </c>
      <c r="F20" s="94">
        <v>20730.39</v>
      </c>
      <c r="G20" s="96">
        <v>88.29</v>
      </c>
      <c r="H20" s="94">
        <v>63.456009999999999</v>
      </c>
      <c r="I20" s="95">
        <v>2.7996121954977225E-4</v>
      </c>
      <c r="J20" s="95">
        <v>2.4981960953078353E-2</v>
      </c>
      <c r="K20" s="95">
        <f>H20/'סכום נכסי הקרן'!$C$42</f>
        <v>1.0653481489280694E-4</v>
      </c>
      <c r="L20" s="140"/>
    </row>
    <row r="21" spans="2:12" s="135" customFormat="1">
      <c r="B21" s="83"/>
      <c r="C21" s="84"/>
      <c r="D21" s="84"/>
      <c r="E21" s="84"/>
      <c r="F21" s="94"/>
      <c r="G21" s="96"/>
      <c r="H21" s="84"/>
      <c r="I21" s="84"/>
      <c r="J21" s="95"/>
      <c r="K21" s="84"/>
      <c r="L21" s="140"/>
    </row>
    <row r="22" spans="2:12" s="135" customFormat="1" ht="16.5" customHeight="1">
      <c r="B22" s="103" t="s">
        <v>241</v>
      </c>
      <c r="C22" s="82"/>
      <c r="D22" s="82"/>
      <c r="E22" s="82"/>
      <c r="F22" s="91"/>
      <c r="G22" s="93"/>
      <c r="H22" s="91">
        <v>23.957419999999999</v>
      </c>
      <c r="I22" s="82"/>
      <c r="J22" s="92">
        <v>9.4317832302487723E-3</v>
      </c>
      <c r="K22" s="92">
        <f>H22/'סכום נכסי הקרן'!$C$42</f>
        <v>4.0221553561423588E-5</v>
      </c>
      <c r="L22" s="140"/>
    </row>
    <row r="23" spans="2:12" s="135" customFormat="1" ht="16.5" customHeight="1">
      <c r="B23" s="87" t="s">
        <v>1628</v>
      </c>
      <c r="C23" s="84">
        <v>5299</v>
      </c>
      <c r="D23" s="97" t="s">
        <v>174</v>
      </c>
      <c r="E23" s="113">
        <v>43002</v>
      </c>
      <c r="F23" s="94">
        <v>6910.13</v>
      </c>
      <c r="G23" s="96">
        <v>100</v>
      </c>
      <c r="H23" s="94">
        <v>23.957419999999999</v>
      </c>
      <c r="I23" s="95">
        <v>2.5219866666666667E-4</v>
      </c>
      <c r="J23" s="95">
        <v>9.4317832302487723E-3</v>
      </c>
      <c r="K23" s="95">
        <f>H23/'סכום נכסי הקרן'!$C$42</f>
        <v>4.0221553561423588E-5</v>
      </c>
      <c r="L23" s="140"/>
    </row>
    <row r="24" spans="2:12" s="135" customFormat="1" ht="16.5" customHeight="1">
      <c r="B24" s="83"/>
      <c r="C24" s="84"/>
      <c r="D24" s="84"/>
      <c r="E24" s="84"/>
      <c r="F24" s="94"/>
      <c r="G24" s="96"/>
      <c r="H24" s="84"/>
      <c r="I24" s="84"/>
      <c r="J24" s="95"/>
      <c r="K24" s="84"/>
      <c r="L24" s="140"/>
    </row>
    <row r="25" spans="2:12" s="135" customFormat="1">
      <c r="B25" s="103" t="s">
        <v>242</v>
      </c>
      <c r="C25" s="82"/>
      <c r="D25" s="82"/>
      <c r="E25" s="82"/>
      <c r="F25" s="91"/>
      <c r="G25" s="93"/>
      <c r="H25" s="91">
        <v>2355.4772099999996</v>
      </c>
      <c r="I25" s="82"/>
      <c r="J25" s="92">
        <v>0.92732650045418763</v>
      </c>
      <c r="K25" s="92">
        <f>H25/'סכום נכסי הקרן'!$C$42</f>
        <v>3.9545557395048204E-3</v>
      </c>
      <c r="L25" s="140"/>
    </row>
    <row r="26" spans="2:12" s="135" customFormat="1">
      <c r="B26" s="87" t="s">
        <v>1629</v>
      </c>
      <c r="C26" s="84">
        <v>5281</v>
      </c>
      <c r="D26" s="97" t="s">
        <v>174</v>
      </c>
      <c r="E26" s="113">
        <v>42642</v>
      </c>
      <c r="F26" s="94">
        <v>110675.32</v>
      </c>
      <c r="G26" s="96">
        <v>74.229900000000001</v>
      </c>
      <c r="H26" s="94">
        <v>284.82853999999998</v>
      </c>
      <c r="I26" s="95">
        <v>7.8240666541808235E-5</v>
      </c>
      <c r="J26" s="95">
        <v>0.11213398801157394</v>
      </c>
      <c r="K26" s="95">
        <f>H26/'סכום נכסי הקרן'!$C$42</f>
        <v>4.781919913509919E-4</v>
      </c>
      <c r="L26" s="140"/>
    </row>
    <row r="27" spans="2:12" s="135" customFormat="1">
      <c r="B27" s="87" t="s">
        <v>1630</v>
      </c>
      <c r="C27" s="84">
        <v>5291</v>
      </c>
      <c r="D27" s="97" t="s">
        <v>174</v>
      </c>
      <c r="E27" s="113">
        <v>42908</v>
      </c>
      <c r="F27" s="94">
        <v>46026.49</v>
      </c>
      <c r="G27" s="96">
        <v>102.1451</v>
      </c>
      <c r="H27" s="94">
        <v>162.99683999999999</v>
      </c>
      <c r="I27" s="95">
        <v>1.3469052364942124E-4</v>
      </c>
      <c r="J27" s="95">
        <v>6.4170134434156201E-2</v>
      </c>
      <c r="K27" s="95">
        <f>H27/'סכום נכסי הקרן'!$C$42</f>
        <v>2.7365159230012206E-4</v>
      </c>
      <c r="L27" s="140"/>
    </row>
    <row r="28" spans="2:12" s="135" customFormat="1">
      <c r="B28" s="87" t="s">
        <v>1631</v>
      </c>
      <c r="C28" s="84">
        <v>5307</v>
      </c>
      <c r="D28" s="97" t="s">
        <v>174</v>
      </c>
      <c r="E28" s="113">
        <v>43068</v>
      </c>
      <c r="F28" s="94">
        <v>6823</v>
      </c>
      <c r="G28" s="96">
        <v>100</v>
      </c>
      <c r="H28" s="94">
        <v>23.655339999999999</v>
      </c>
      <c r="I28" s="95">
        <v>4.6413124537458245E-5</v>
      </c>
      <c r="J28" s="95">
        <v>9.3128575246346646E-3</v>
      </c>
      <c r="K28" s="95">
        <f>H28/'סכום נכסי הקרן'!$C$42</f>
        <v>3.9714398496319133E-5</v>
      </c>
      <c r="L28" s="140"/>
    </row>
    <row r="29" spans="2:12" s="135" customFormat="1">
      <c r="B29" s="87" t="s">
        <v>1632</v>
      </c>
      <c r="C29" s="84">
        <v>5294</v>
      </c>
      <c r="D29" s="97" t="s">
        <v>177</v>
      </c>
      <c r="E29" s="113">
        <v>43002</v>
      </c>
      <c r="F29" s="94">
        <v>8018.69</v>
      </c>
      <c r="G29" s="96">
        <v>100</v>
      </c>
      <c r="H29" s="94">
        <v>37.542699999999996</v>
      </c>
      <c r="I29" s="95">
        <v>7.0392635661274835E-4</v>
      </c>
      <c r="J29" s="95">
        <v>1.4780164486754441E-2</v>
      </c>
      <c r="K29" s="95">
        <f>H29/'סכום נכסי הקרן'!$C$42</f>
        <v>6.3029563237212413E-5</v>
      </c>
      <c r="L29" s="140"/>
    </row>
    <row r="30" spans="2:12" s="135" customFormat="1">
      <c r="B30" s="87" t="s">
        <v>1633</v>
      </c>
      <c r="C30" s="84">
        <v>5290</v>
      </c>
      <c r="D30" s="97" t="s">
        <v>174</v>
      </c>
      <c r="E30" s="113">
        <v>42779</v>
      </c>
      <c r="F30" s="94">
        <v>71689.179999999993</v>
      </c>
      <c r="G30" s="96">
        <v>94.412999999999997</v>
      </c>
      <c r="H30" s="94">
        <v>234.66012000000001</v>
      </c>
      <c r="I30" s="95">
        <v>5.672768178663421E-5</v>
      </c>
      <c r="J30" s="95">
        <v>9.2383210906022639E-2</v>
      </c>
      <c r="K30" s="95">
        <f>H30/'סכום נכסי הקרן'!$C$42</f>
        <v>3.9396540133745982E-4</v>
      </c>
      <c r="L30" s="140"/>
    </row>
    <row r="31" spans="2:12" s="135" customFormat="1">
      <c r="B31" s="87" t="s">
        <v>1634</v>
      </c>
      <c r="C31" s="84">
        <v>5280</v>
      </c>
      <c r="D31" s="97" t="s">
        <v>174</v>
      </c>
      <c r="E31" s="113">
        <v>42604</v>
      </c>
      <c r="F31" s="94">
        <v>7163.86</v>
      </c>
      <c r="G31" s="96">
        <v>93.740399999999994</v>
      </c>
      <c r="H31" s="94">
        <v>23.282400000000003</v>
      </c>
      <c r="I31" s="95">
        <v>3.4113619047619046E-3</v>
      </c>
      <c r="J31" s="95">
        <v>9.1660349854009344E-3</v>
      </c>
      <c r="K31" s="95">
        <f>H31/'סכום נכסי הקרן'!$C$42</f>
        <v>3.9088278230230497E-5</v>
      </c>
      <c r="L31" s="140"/>
    </row>
    <row r="32" spans="2:12" s="135" customFormat="1">
      <c r="B32" s="87" t="s">
        <v>1635</v>
      </c>
      <c r="C32" s="84">
        <v>5285</v>
      </c>
      <c r="D32" s="97" t="s">
        <v>174</v>
      </c>
      <c r="E32" s="113">
        <v>42718</v>
      </c>
      <c r="F32" s="94">
        <v>38843.660000000003</v>
      </c>
      <c r="G32" s="96">
        <v>99.893299999999996</v>
      </c>
      <c r="H32" s="94">
        <v>134.5273</v>
      </c>
      <c r="I32" s="95">
        <v>4.0218161403508763E-5</v>
      </c>
      <c r="J32" s="95">
        <v>5.2961977214184407E-2</v>
      </c>
      <c r="K32" s="95">
        <f>H32/'סכום נכסי הקרן'!$C$42</f>
        <v>2.2585474572903508E-4</v>
      </c>
      <c r="L32" s="140"/>
    </row>
    <row r="33" spans="2:12" s="135" customFormat="1">
      <c r="B33" s="87" t="s">
        <v>1636</v>
      </c>
      <c r="C33" s="84">
        <v>5292</v>
      </c>
      <c r="D33" s="97" t="s">
        <v>174</v>
      </c>
      <c r="E33" s="113">
        <v>42814</v>
      </c>
      <c r="F33" s="94">
        <v>6140.45</v>
      </c>
      <c r="G33" s="96">
        <v>121.6001</v>
      </c>
      <c r="H33" s="94">
        <v>25.887360000000001</v>
      </c>
      <c r="I33" s="95">
        <v>3.0306155688014792E-5</v>
      </c>
      <c r="J33" s="95">
        <v>1.0191580225392087E-2</v>
      </c>
      <c r="K33" s="95">
        <f>H33/'סכום נכסי הקרן'!$C$42</f>
        <v>4.3461684805953842E-5</v>
      </c>
      <c r="L33" s="140"/>
    </row>
    <row r="34" spans="2:12" s="135" customFormat="1">
      <c r="B34" s="87" t="s">
        <v>1637</v>
      </c>
      <c r="C34" s="84">
        <v>5296</v>
      </c>
      <c r="D34" s="97" t="s">
        <v>174</v>
      </c>
      <c r="E34" s="113">
        <v>42912</v>
      </c>
      <c r="F34" s="94">
        <v>7163.86</v>
      </c>
      <c r="G34" s="96">
        <v>86.580100000000002</v>
      </c>
      <c r="H34" s="94">
        <v>21.503959999999999</v>
      </c>
      <c r="I34" s="95">
        <v>5.8152934491435989E-4</v>
      </c>
      <c r="J34" s="95">
        <v>8.4658819402064333E-3</v>
      </c>
      <c r="K34" s="95">
        <f>H34/'סכום נכסי הקרן'!$C$42</f>
        <v>3.6102496801521634E-5</v>
      </c>
      <c r="L34" s="140"/>
    </row>
    <row r="35" spans="2:12" s="135" customFormat="1">
      <c r="B35" s="87" t="s">
        <v>1638</v>
      </c>
      <c r="C35" s="84">
        <v>5297</v>
      </c>
      <c r="D35" s="97" t="s">
        <v>174</v>
      </c>
      <c r="E35" s="113">
        <v>42916</v>
      </c>
      <c r="F35" s="94">
        <v>71068.850000000006</v>
      </c>
      <c r="G35" s="96">
        <v>91.649699999999996</v>
      </c>
      <c r="H35" s="94">
        <v>225.82093</v>
      </c>
      <c r="I35" s="95">
        <v>8.3185791469622653E-5</v>
      </c>
      <c r="J35" s="95">
        <v>8.8903315157190632E-2</v>
      </c>
      <c r="K35" s="95">
        <f>H35/'סכום נכסי הקרן'!$C$42</f>
        <v>3.7912549144630294E-4</v>
      </c>
      <c r="L35" s="140"/>
    </row>
    <row r="36" spans="2:12" s="135" customFormat="1">
      <c r="B36" s="87" t="s">
        <v>1639</v>
      </c>
      <c r="C36" s="84">
        <v>5293</v>
      </c>
      <c r="D36" s="97" t="s">
        <v>174</v>
      </c>
      <c r="E36" s="113">
        <v>42859</v>
      </c>
      <c r="F36" s="94">
        <v>5343.15</v>
      </c>
      <c r="G36" s="96">
        <v>97.631299999999996</v>
      </c>
      <c r="H36" s="94">
        <v>18.085919999999998</v>
      </c>
      <c r="I36" s="95">
        <v>6.0646433862433864E-6</v>
      </c>
      <c r="J36" s="95">
        <v>7.1202356914734921E-3</v>
      </c>
      <c r="K36" s="95">
        <f>H36/'סכום נכסי הקרן'!$C$42</f>
        <v>3.0364029181256664E-5</v>
      </c>
      <c r="L36" s="140"/>
    </row>
    <row r="37" spans="2:12" s="135" customFormat="1">
      <c r="B37" s="87" t="s">
        <v>1640</v>
      </c>
      <c r="C37" s="84">
        <v>5313</v>
      </c>
      <c r="D37" s="97" t="s">
        <v>174</v>
      </c>
      <c r="E37" s="113">
        <v>43098</v>
      </c>
      <c r="F37" s="94">
        <v>262.89999999999998</v>
      </c>
      <c r="G37" s="96">
        <v>1E-4</v>
      </c>
      <c r="H37" s="94">
        <v>7.0000000000000007E-5</v>
      </c>
      <c r="I37" s="95">
        <v>2.1566686677309581E-5</v>
      </c>
      <c r="J37" s="95">
        <v>0</v>
      </c>
      <c r="K37" s="95">
        <f>H37/'סכום נכסי הקרן'!$C$42</f>
        <v>1.1752136704618658E-10</v>
      </c>
      <c r="L37" s="140"/>
    </row>
    <row r="38" spans="2:12" s="135" customFormat="1">
      <c r="B38" s="87" t="s">
        <v>1641</v>
      </c>
      <c r="C38" s="84">
        <v>5308</v>
      </c>
      <c r="D38" s="97" t="s">
        <v>174</v>
      </c>
      <c r="E38" s="113">
        <v>43072</v>
      </c>
      <c r="F38" s="94">
        <v>68.23</v>
      </c>
      <c r="G38" s="96">
        <v>159.011</v>
      </c>
      <c r="H38" s="94">
        <v>0.37613000000000002</v>
      </c>
      <c r="I38" s="95">
        <v>2.2704590039954617E-5</v>
      </c>
      <c r="J38" s="95">
        <v>1.4807840854288447E-4</v>
      </c>
      <c r="K38" s="95">
        <f>H38/'סכום נכסי הקרן'!$C$42</f>
        <v>6.3147588267260227E-7</v>
      </c>
      <c r="L38" s="140"/>
    </row>
    <row r="39" spans="2:12" s="135" customFormat="1">
      <c r="B39" s="87" t="s">
        <v>1642</v>
      </c>
      <c r="C39" s="84">
        <v>5303</v>
      </c>
      <c r="D39" s="97" t="s">
        <v>176</v>
      </c>
      <c r="E39" s="113">
        <v>43034</v>
      </c>
      <c r="F39" s="94">
        <v>26123.759999999998</v>
      </c>
      <c r="G39" s="96">
        <v>100</v>
      </c>
      <c r="H39" s="94">
        <v>108.48152999999999</v>
      </c>
      <c r="I39" s="95">
        <v>3.4230520231213872E-4</v>
      </c>
      <c r="J39" s="95">
        <v>4.2708032644822737E-2</v>
      </c>
      <c r="K39" s="95">
        <f>H39/'סכום נכסי הקרן'!$C$42</f>
        <v>1.8212711006945572E-4</v>
      </c>
      <c r="L39" s="140"/>
    </row>
    <row r="40" spans="2:12" s="135" customFormat="1">
      <c r="B40" s="87" t="s">
        <v>1643</v>
      </c>
      <c r="C40" s="84">
        <v>5311</v>
      </c>
      <c r="D40" s="97" t="s">
        <v>174</v>
      </c>
      <c r="E40" s="113">
        <v>43100</v>
      </c>
      <c r="F40" s="94">
        <v>1185.46</v>
      </c>
      <c r="G40" s="96">
        <v>100</v>
      </c>
      <c r="H40" s="94">
        <v>4.1099899999999998</v>
      </c>
      <c r="I40" s="95">
        <v>2.2492483516483519E-5</v>
      </c>
      <c r="J40" s="95">
        <v>1.6180596557763796E-3</v>
      </c>
      <c r="K40" s="95">
        <f>H40/'סכום נכסי הקרן'!$C$42</f>
        <v>6.9001663335165192E-6</v>
      </c>
      <c r="L40" s="140"/>
    </row>
    <row r="41" spans="2:12" s="135" customFormat="1">
      <c r="B41" s="87" t="s">
        <v>1644</v>
      </c>
      <c r="C41" s="84">
        <v>5287</v>
      </c>
      <c r="D41" s="97" t="s">
        <v>176</v>
      </c>
      <c r="E41" s="113">
        <v>42809</v>
      </c>
      <c r="F41" s="94">
        <v>108096.15</v>
      </c>
      <c r="G41" s="96">
        <v>100.6962</v>
      </c>
      <c r="H41" s="94">
        <v>452.00515000000001</v>
      </c>
      <c r="I41" s="95">
        <v>1.2241987657247663E-4</v>
      </c>
      <c r="J41" s="95">
        <v>0.17794965375053245</v>
      </c>
      <c r="K41" s="95">
        <f>H41/'סכום נכסי הקרן'!$C$42</f>
        <v>7.5886090199880885E-4</v>
      </c>
      <c r="L41" s="140"/>
    </row>
    <row r="42" spans="2:12" s="135" customFormat="1">
      <c r="B42" s="87" t="s">
        <v>1645</v>
      </c>
      <c r="C42" s="84">
        <v>5306</v>
      </c>
      <c r="D42" s="97" t="s">
        <v>176</v>
      </c>
      <c r="E42" s="113">
        <v>43068</v>
      </c>
      <c r="F42" s="94">
        <v>3613.5</v>
      </c>
      <c r="G42" s="96">
        <v>90.698499999999996</v>
      </c>
      <c r="H42" s="94">
        <v>13.609690000000001</v>
      </c>
      <c r="I42" s="95">
        <v>1.582417695473251E-5</v>
      </c>
      <c r="J42" s="95">
        <v>5.3579912157020425E-3</v>
      </c>
      <c r="K42" s="95">
        <f>H42/'סכום נכסי הקרן'!$C$42</f>
        <v>2.2848991055354501E-5</v>
      </c>
      <c r="L42" s="140"/>
    </row>
    <row r="43" spans="2:12" s="135" customFormat="1">
      <c r="B43" s="87" t="s">
        <v>1646</v>
      </c>
      <c r="C43" s="84">
        <v>5284</v>
      </c>
      <c r="D43" s="97" t="s">
        <v>176</v>
      </c>
      <c r="E43" s="113">
        <v>42662</v>
      </c>
      <c r="F43" s="94">
        <v>32585.599999999999</v>
      </c>
      <c r="G43" s="96">
        <v>95.454599999999999</v>
      </c>
      <c r="H43" s="94">
        <v>129.16434000000001</v>
      </c>
      <c r="I43" s="95">
        <v>1.9910528333333334E-4</v>
      </c>
      <c r="J43" s="95">
        <v>5.0850636502517838E-2</v>
      </c>
      <c r="K43" s="95">
        <f>H43/'סכום נכסי הקרן'!$C$42</f>
        <v>2.16850997291692E-4</v>
      </c>
      <c r="L43" s="140"/>
    </row>
    <row r="44" spans="2:12" s="135" customFormat="1">
      <c r="B44" s="87" t="s">
        <v>1647</v>
      </c>
      <c r="C44" s="84">
        <v>5276</v>
      </c>
      <c r="D44" s="97" t="s">
        <v>174</v>
      </c>
      <c r="E44" s="113">
        <v>42521</v>
      </c>
      <c r="F44" s="94">
        <v>86634.11</v>
      </c>
      <c r="G44" s="96">
        <v>94.114999999999995</v>
      </c>
      <c r="H44" s="94">
        <v>282.68423999999999</v>
      </c>
      <c r="I44" s="95">
        <v>2.2666666666666668E-5</v>
      </c>
      <c r="J44" s="95">
        <v>0.11128979974837104</v>
      </c>
      <c r="K44" s="95">
        <f>H44/'סכום נכסי הקרן'!$C$42</f>
        <v>4.7459197610303283E-4</v>
      </c>
      <c r="L44" s="140"/>
    </row>
    <row r="45" spans="2:12" s="135" customFormat="1">
      <c r="B45" s="87" t="s">
        <v>1648</v>
      </c>
      <c r="C45" s="84">
        <v>5312</v>
      </c>
      <c r="D45" s="97" t="s">
        <v>174</v>
      </c>
      <c r="E45" s="113">
        <v>43095</v>
      </c>
      <c r="F45" s="94">
        <v>4264.2</v>
      </c>
      <c r="G45" s="96">
        <v>106.6653</v>
      </c>
      <c r="H45" s="94">
        <v>15.76937</v>
      </c>
      <c r="I45" s="95">
        <v>1.6274920279912445E-4</v>
      </c>
      <c r="J45" s="95">
        <v>6.2082344224707042E-3</v>
      </c>
      <c r="K45" s="95">
        <f>H45/'סכום נכסי הקרן'!$C$42</f>
        <v>2.6474827426530332E-5</v>
      </c>
      <c r="L45" s="140"/>
    </row>
    <row r="46" spans="2:12" s="135" customFormat="1">
      <c r="B46" s="87" t="s">
        <v>1649</v>
      </c>
      <c r="C46" s="84">
        <v>5286</v>
      </c>
      <c r="D46" s="97" t="s">
        <v>174</v>
      </c>
      <c r="E46" s="113">
        <v>42727</v>
      </c>
      <c r="F46" s="94">
        <v>45397.16</v>
      </c>
      <c r="G46" s="96">
        <v>99.424000000000007</v>
      </c>
      <c r="H46" s="94">
        <v>156.48535999999999</v>
      </c>
      <c r="I46" s="95">
        <v>6.9066082821712466E-5</v>
      </c>
      <c r="J46" s="95">
        <v>6.1606633528461831E-2</v>
      </c>
      <c r="K46" s="95">
        <f>H46/'סכום נכסי הקרן'!$C$42</f>
        <v>2.6271962042735203E-4</v>
      </c>
      <c r="L46" s="140"/>
    </row>
    <row r="47" spans="2:12" s="135" customFormat="1">
      <c r="B47" s="136"/>
      <c r="L47" s="140"/>
    </row>
    <row r="48" spans="2:12" s="135" customFormat="1">
      <c r="B48" s="136"/>
      <c r="L48" s="140"/>
    </row>
    <row r="49" spans="2:3">
      <c r="C49" s="1"/>
    </row>
    <row r="50" spans="2:3">
      <c r="B50" s="99" t="s">
        <v>123</v>
      </c>
      <c r="C50" s="1"/>
    </row>
    <row r="51" spans="2:3">
      <c r="B51" s="99" t="s">
        <v>248</v>
      </c>
      <c r="C51" s="1"/>
    </row>
    <row r="52" spans="2:3">
      <c r="B52" s="99" t="s">
        <v>256</v>
      </c>
      <c r="C52" s="1"/>
    </row>
    <row r="53" spans="2:3">
      <c r="C53" s="1"/>
    </row>
    <row r="54" spans="2:3">
      <c r="C54" s="1"/>
    </row>
    <row r="55" spans="2:3">
      <c r="C55" s="1"/>
    </row>
    <row r="56" spans="2:3">
      <c r="C56" s="1"/>
    </row>
    <row r="57" spans="2:3">
      <c r="C57" s="1"/>
    </row>
    <row r="58" spans="2:3">
      <c r="C58" s="1"/>
    </row>
    <row r="59" spans="2:3">
      <c r="C59" s="1"/>
    </row>
    <row r="60" spans="2:3">
      <c r="C60" s="1"/>
    </row>
    <row r="61" spans="2:3">
      <c r="C61" s="1"/>
    </row>
    <row r="62" spans="2:3">
      <c r="C62" s="1"/>
    </row>
    <row r="63" spans="2:3">
      <c r="C63" s="1"/>
    </row>
    <row r="64" spans="2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B1:BB574"/>
  <sheetViews>
    <sheetView rightToLeft="1" workbookViewId="0">
      <selection activeCell="H22" sqref="H22"/>
    </sheetView>
  </sheetViews>
  <sheetFormatPr defaultColWidth="9.140625" defaultRowHeight="18"/>
  <cols>
    <col min="1" max="1" width="6.28515625" style="1" customWidth="1"/>
    <col min="2" max="2" width="40.28515625" style="2" bestFit="1" customWidth="1"/>
    <col min="3" max="3" width="41.7109375" style="2" bestFit="1" customWidth="1"/>
    <col min="4" max="4" width="15.7109375" style="2" bestFit="1" customWidth="1"/>
    <col min="5" max="5" width="12" style="1" bestFit="1" customWidth="1"/>
    <col min="6" max="6" width="11.28515625" style="1" bestFit="1" customWidth="1"/>
    <col min="7" max="7" width="7.28515625" style="1" bestFit="1" customWidth="1"/>
    <col min="8" max="8" width="6.42578125" style="1" bestFit="1" customWidth="1"/>
    <col min="9" max="9" width="8" style="1" bestFit="1" customWidth="1"/>
    <col min="10" max="10" width="10" style="1" customWidth="1"/>
    <col min="11" max="11" width="9.140625" style="1" bestFit="1" customWidth="1"/>
    <col min="12" max="12" width="9" style="1" bestFit="1" customWidth="1"/>
    <col min="13" max="13" width="7.5703125" style="1" customWidth="1"/>
    <col min="14" max="14" width="8.140625" style="1" customWidth="1"/>
    <col min="15" max="15" width="6.285156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4">
      <c r="B1" s="57" t="s">
        <v>190</v>
      </c>
      <c r="C1" s="78" t="s" vm="1">
        <v>266</v>
      </c>
    </row>
    <row r="2" spans="2:54">
      <c r="B2" s="57" t="s">
        <v>189</v>
      </c>
      <c r="C2" s="78" t="s">
        <v>267</v>
      </c>
    </row>
    <row r="3" spans="2:54">
      <c r="B3" s="57" t="s">
        <v>191</v>
      </c>
      <c r="C3" s="78" t="s">
        <v>268</v>
      </c>
    </row>
    <row r="4" spans="2:54">
      <c r="B4" s="57" t="s">
        <v>192</v>
      </c>
      <c r="C4" s="78">
        <v>2145</v>
      </c>
    </row>
    <row r="6" spans="2:54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4" ht="26.25" customHeight="1">
      <c r="B7" s="163" t="s">
        <v>108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4" s="3" customFormat="1" ht="78.75">
      <c r="B8" s="23" t="s">
        <v>127</v>
      </c>
      <c r="C8" s="31" t="s">
        <v>50</v>
      </c>
      <c r="D8" s="31" t="s">
        <v>71</v>
      </c>
      <c r="E8" s="31" t="s">
        <v>112</v>
      </c>
      <c r="F8" s="31" t="s">
        <v>113</v>
      </c>
      <c r="G8" s="31" t="s">
        <v>250</v>
      </c>
      <c r="H8" s="31" t="s">
        <v>249</v>
      </c>
      <c r="I8" s="31" t="s">
        <v>121</v>
      </c>
      <c r="J8" s="31" t="s">
        <v>65</v>
      </c>
      <c r="K8" s="31" t="s">
        <v>193</v>
      </c>
      <c r="L8" s="32" t="s">
        <v>195</v>
      </c>
      <c r="M8" s="1"/>
      <c r="BB8" s="1"/>
    </row>
    <row r="9" spans="2:54" s="3" customFormat="1" ht="24" customHeight="1">
      <c r="B9" s="16"/>
      <c r="C9" s="17"/>
      <c r="D9" s="17"/>
      <c r="E9" s="17"/>
      <c r="F9" s="17" t="s">
        <v>22</v>
      </c>
      <c r="G9" s="17" t="s">
        <v>257</v>
      </c>
      <c r="H9" s="17"/>
      <c r="I9" s="17" t="s">
        <v>253</v>
      </c>
      <c r="J9" s="33" t="s">
        <v>20</v>
      </c>
      <c r="K9" s="33" t="s">
        <v>20</v>
      </c>
      <c r="L9" s="34" t="s">
        <v>20</v>
      </c>
      <c r="M9" s="1"/>
      <c r="BB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1"/>
      <c r="BB10" s="1"/>
    </row>
    <row r="11" spans="2:54" s="4" customFormat="1" ht="18" customHeight="1">
      <c r="B11" s="122" t="s">
        <v>53</v>
      </c>
      <c r="C11" s="118"/>
      <c r="D11" s="118"/>
      <c r="E11" s="118"/>
      <c r="F11" s="118"/>
      <c r="G11" s="119"/>
      <c r="H11" s="121"/>
      <c r="I11" s="119">
        <v>0.71679999999999999</v>
      </c>
      <c r="J11" s="118"/>
      <c r="K11" s="120">
        <v>1</v>
      </c>
      <c r="L11" s="120">
        <f>I11/'סכום נכסי הקרן'!$C$42</f>
        <v>1.2034187985529505E-6</v>
      </c>
      <c r="M11" s="141"/>
      <c r="N11" s="134"/>
      <c r="O11" s="134"/>
      <c r="P11" s="134"/>
      <c r="BB11" s="100"/>
    </row>
    <row r="12" spans="2:54" s="100" customFormat="1" ht="21" customHeight="1">
      <c r="B12" s="123" t="s">
        <v>1650</v>
      </c>
      <c r="C12" s="118"/>
      <c r="D12" s="118"/>
      <c r="E12" s="118"/>
      <c r="F12" s="118"/>
      <c r="G12" s="119"/>
      <c r="H12" s="121"/>
      <c r="I12" s="119">
        <v>2.9999999999999997E-5</v>
      </c>
      <c r="J12" s="118"/>
      <c r="K12" s="120">
        <v>3.6314591856670663E-7</v>
      </c>
      <c r="L12" s="120">
        <f>I12/'סכום נכסי הקרן'!$C$42</f>
        <v>5.0366300162651386E-11</v>
      </c>
      <c r="M12" s="141"/>
      <c r="N12" s="141"/>
      <c r="O12" s="141"/>
      <c r="P12" s="141"/>
    </row>
    <row r="13" spans="2:54">
      <c r="B13" s="83" t="s">
        <v>1651</v>
      </c>
      <c r="C13" s="84" t="s">
        <v>1652</v>
      </c>
      <c r="D13" s="97" t="s">
        <v>910</v>
      </c>
      <c r="E13" s="97" t="s">
        <v>175</v>
      </c>
      <c r="F13" s="113">
        <v>41546</v>
      </c>
      <c r="G13" s="94">
        <v>401.25</v>
      </c>
      <c r="H13" s="96">
        <v>1E-4</v>
      </c>
      <c r="I13" s="94">
        <v>2.9999999999999997E-5</v>
      </c>
      <c r="J13" s="95">
        <v>0</v>
      </c>
      <c r="K13" s="95">
        <v>0</v>
      </c>
      <c r="L13" s="95">
        <f>I13/'סכום נכסי הקרן'!$C$42</f>
        <v>5.0366300162651386E-11</v>
      </c>
      <c r="M13" s="135"/>
      <c r="N13" s="135"/>
      <c r="O13" s="135"/>
      <c r="P13" s="135"/>
    </row>
    <row r="14" spans="2:54" s="100" customFormat="1">
      <c r="B14" s="123" t="s">
        <v>245</v>
      </c>
      <c r="C14" s="118"/>
      <c r="D14" s="118"/>
      <c r="E14" s="118"/>
      <c r="F14" s="118"/>
      <c r="G14" s="119"/>
      <c r="H14" s="121"/>
      <c r="I14" s="119">
        <v>0.71679999999999999</v>
      </c>
      <c r="J14" s="118"/>
      <c r="K14" s="120">
        <v>1</v>
      </c>
      <c r="L14" s="120">
        <f>I14/'סכום נכסי הקרן'!$C$42</f>
        <v>1.2034187985529505E-6</v>
      </c>
      <c r="M14" s="141"/>
      <c r="N14" s="141"/>
      <c r="O14" s="141"/>
      <c r="P14" s="141"/>
    </row>
    <row r="15" spans="2:54">
      <c r="B15" s="83" t="s">
        <v>1653</v>
      </c>
      <c r="C15" s="84" t="s">
        <v>1654</v>
      </c>
      <c r="D15" s="97" t="s">
        <v>1013</v>
      </c>
      <c r="E15" s="97" t="s">
        <v>174</v>
      </c>
      <c r="F15" s="113">
        <v>42731</v>
      </c>
      <c r="G15" s="94">
        <v>665</v>
      </c>
      <c r="H15" s="96">
        <v>31.090299999999999</v>
      </c>
      <c r="I15" s="94">
        <v>0.71679999999999999</v>
      </c>
      <c r="J15" s="95">
        <v>3.2832080447977693E-5</v>
      </c>
      <c r="K15" s="95">
        <v>1</v>
      </c>
      <c r="L15" s="95">
        <f>I15/'סכום נכסי הקרן'!$C$42</f>
        <v>1.2034187985529505E-6</v>
      </c>
      <c r="M15" s="135"/>
      <c r="N15" s="135"/>
      <c r="O15" s="135"/>
      <c r="P15" s="135"/>
    </row>
    <row r="16" spans="2:54">
      <c r="B16" s="102"/>
      <c r="C16" s="84"/>
      <c r="D16" s="84"/>
      <c r="E16" s="84"/>
      <c r="F16" s="84"/>
      <c r="G16" s="94"/>
      <c r="H16" s="96"/>
      <c r="I16" s="84"/>
      <c r="J16" s="84"/>
      <c r="K16" s="95"/>
      <c r="L16" s="84"/>
      <c r="M16" s="135"/>
      <c r="N16" s="135"/>
      <c r="O16" s="135"/>
      <c r="P16" s="135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35"/>
      <c r="N17" s="135"/>
      <c r="O17" s="135"/>
      <c r="P17" s="135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35"/>
      <c r="N18" s="135"/>
      <c r="O18" s="135"/>
      <c r="P18" s="135"/>
    </row>
    <row r="19" spans="2:16">
      <c r="B19" s="114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35"/>
      <c r="N19" s="135"/>
      <c r="O19" s="135"/>
      <c r="P19" s="135"/>
    </row>
    <row r="20" spans="2:16">
      <c r="B20" s="114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16">
      <c r="B21" s="114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</row>
    <row r="112" spans="2:12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</row>
    <row r="113" spans="2:12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</row>
    <row r="114" spans="2:12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</row>
    <row r="115" spans="2:12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</row>
    <row r="116" spans="2:12">
      <c r="C116" s="1"/>
      <c r="D116" s="1"/>
    </row>
    <row r="117" spans="2:12">
      <c r="C117" s="1"/>
      <c r="D117" s="1"/>
    </row>
    <row r="118" spans="2:12">
      <c r="C118" s="1"/>
      <c r="D118" s="1"/>
    </row>
    <row r="119" spans="2:12">
      <c r="C119" s="1"/>
      <c r="D119" s="1"/>
    </row>
    <row r="120" spans="2:12">
      <c r="C120" s="1"/>
      <c r="D120" s="1"/>
    </row>
    <row r="121" spans="2:12">
      <c r="C121" s="1"/>
      <c r="D121" s="1"/>
    </row>
    <row r="122" spans="2:12">
      <c r="C122" s="1"/>
      <c r="D122" s="1"/>
    </row>
    <row r="123" spans="2:12">
      <c r="C123" s="1"/>
      <c r="D123" s="1"/>
    </row>
    <row r="124" spans="2:12">
      <c r="C124" s="1"/>
      <c r="D124" s="1"/>
    </row>
    <row r="125" spans="2:12">
      <c r="C125" s="1"/>
      <c r="D125" s="1"/>
    </row>
    <row r="126" spans="2:12">
      <c r="C126" s="1"/>
      <c r="D126" s="1"/>
    </row>
    <row r="127" spans="2:12">
      <c r="C127" s="1"/>
      <c r="D127" s="1"/>
    </row>
    <row r="128" spans="2:12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AC39:XFD41 D1:XFD38 D39:AA41 D42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">
    <pageSetUpPr fitToPage="1"/>
  </sheetPr>
  <dimension ref="B5:Y32"/>
  <sheetViews>
    <sheetView rightToLeft="1" workbookViewId="0"/>
  </sheetViews>
  <sheetFormatPr defaultRowHeight="12.75"/>
  <cols>
    <col min="1" max="1" width="2" customWidth="1"/>
    <col min="2" max="2" width="31" customWidth="1"/>
    <col min="4" max="4" width="10.7109375" customWidth="1"/>
    <col min="5" max="5" width="9.28515625" customWidth="1"/>
    <col min="9" max="9" width="10.28515625" customWidth="1"/>
    <col min="11" max="11" width="12.140625" customWidth="1"/>
    <col min="17" max="17" width="12.42578125" customWidth="1"/>
    <col min="18" max="18" width="14.7109375" customWidth="1"/>
    <col min="21" max="21" width="11.140625" customWidth="1"/>
    <col min="22" max="22" width="22.28515625" customWidth="1"/>
    <col min="23" max="23" width="19.7109375" customWidth="1"/>
    <col min="24" max="24" width="11.7109375" customWidth="1"/>
    <col min="25" max="25" width="10.7109375" customWidth="1"/>
  </cols>
  <sheetData>
    <row r="5" spans="2:25" s="54" customFormat="1">
      <c r="C5" s="54">
        <v>1</v>
      </c>
      <c r="D5" s="54">
        <f>C5+1</f>
        <v>2</v>
      </c>
      <c r="E5" s="54">
        <f t="shared" ref="E5:Y5" si="0">D5+1</f>
        <v>3</v>
      </c>
      <c r="F5" s="54">
        <f t="shared" si="0"/>
        <v>4</v>
      </c>
      <c r="G5" s="54">
        <f t="shared" si="0"/>
        <v>5</v>
      </c>
      <c r="H5" s="54">
        <f t="shared" si="0"/>
        <v>6</v>
      </c>
      <c r="I5" s="54">
        <f t="shared" si="0"/>
        <v>7</v>
      </c>
      <c r="J5" s="54">
        <f t="shared" si="0"/>
        <v>8</v>
      </c>
      <c r="K5" s="54">
        <f t="shared" si="0"/>
        <v>9</v>
      </c>
      <c r="L5" s="54">
        <f t="shared" si="0"/>
        <v>10</v>
      </c>
      <c r="M5" s="54">
        <f t="shared" si="0"/>
        <v>11</v>
      </c>
      <c r="N5" s="54">
        <f t="shared" si="0"/>
        <v>12</v>
      </c>
      <c r="O5" s="54">
        <f t="shared" si="0"/>
        <v>13</v>
      </c>
      <c r="P5" s="54">
        <f t="shared" si="0"/>
        <v>14</v>
      </c>
      <c r="Q5" s="54">
        <f t="shared" si="0"/>
        <v>15</v>
      </c>
      <c r="R5" s="54">
        <f t="shared" si="0"/>
        <v>16</v>
      </c>
      <c r="S5" s="54">
        <f t="shared" si="0"/>
        <v>17</v>
      </c>
      <c r="T5" s="54">
        <f t="shared" si="0"/>
        <v>18</v>
      </c>
      <c r="U5" s="54">
        <f t="shared" si="0"/>
        <v>19</v>
      </c>
      <c r="V5" s="54">
        <f t="shared" si="0"/>
        <v>20</v>
      </c>
      <c r="W5" s="54">
        <f t="shared" si="0"/>
        <v>21</v>
      </c>
      <c r="X5" s="54">
        <f t="shared" si="0"/>
        <v>22</v>
      </c>
      <c r="Y5" s="54">
        <f t="shared" si="0"/>
        <v>23</v>
      </c>
    </row>
    <row r="6" spans="2:25" ht="31.5">
      <c r="B6" s="53" t="s">
        <v>95</v>
      </c>
      <c r="C6" s="14" t="s">
        <v>50</v>
      </c>
      <c r="E6" s="14" t="s">
        <v>128</v>
      </c>
      <c r="I6" s="14" t="s">
        <v>15</v>
      </c>
      <c r="J6" s="14" t="s">
        <v>72</v>
      </c>
      <c r="M6" s="14" t="s">
        <v>112</v>
      </c>
      <c r="Q6" s="14" t="s">
        <v>17</v>
      </c>
      <c r="R6" s="14" t="s">
        <v>19</v>
      </c>
      <c r="U6" s="14" t="s">
        <v>68</v>
      </c>
      <c r="W6" s="15" t="s">
        <v>64</v>
      </c>
    </row>
    <row r="7" spans="2:25" ht="18">
      <c r="B7" s="53" t="str">
        <f>'תעודות התחייבות ממשלתיות'!B6:R6</f>
        <v>1.ב. ניירות ערך סחירים</v>
      </c>
      <c r="C7" s="14"/>
      <c r="E7" s="47"/>
      <c r="I7" s="14"/>
      <c r="J7" s="14"/>
      <c r="K7" s="14"/>
      <c r="L7" s="14"/>
      <c r="M7" s="14"/>
      <c r="Q7" s="14"/>
      <c r="R7" s="52"/>
    </row>
    <row r="8" spans="2:25" ht="37.5">
      <c r="B8" s="48" t="s">
        <v>97</v>
      </c>
      <c r="C8" s="31" t="s">
        <v>50</v>
      </c>
      <c r="D8" s="31" t="s">
        <v>130</v>
      </c>
      <c r="I8" s="31" t="s">
        <v>15</v>
      </c>
      <c r="J8" s="31" t="s">
        <v>72</v>
      </c>
      <c r="K8" s="31" t="s">
        <v>113</v>
      </c>
      <c r="L8" s="31" t="s">
        <v>18</v>
      </c>
      <c r="M8" s="31" t="s">
        <v>112</v>
      </c>
      <c r="Q8" s="31" t="s">
        <v>17</v>
      </c>
      <c r="R8" s="31" t="s">
        <v>19</v>
      </c>
      <c r="S8" s="31" t="s">
        <v>0</v>
      </c>
      <c r="T8" s="31" t="s">
        <v>116</v>
      </c>
      <c r="U8" s="31" t="s">
        <v>68</v>
      </c>
      <c r="V8" s="31" t="s">
        <v>65</v>
      </c>
      <c r="W8" s="32" t="s">
        <v>122</v>
      </c>
    </row>
    <row r="9" spans="2:25" ht="31.5">
      <c r="B9" s="49" t="str">
        <f>'תעודות חוב מסחריות '!B7:T7</f>
        <v>2. תעודות חוב מסחריות</v>
      </c>
      <c r="C9" s="14" t="s">
        <v>50</v>
      </c>
      <c r="D9" s="14" t="s">
        <v>130</v>
      </c>
      <c r="E9" s="42" t="s">
        <v>128</v>
      </c>
      <c r="G9" s="14" t="s">
        <v>71</v>
      </c>
      <c r="I9" s="14" t="s">
        <v>15</v>
      </c>
      <c r="J9" s="14" t="s">
        <v>72</v>
      </c>
      <c r="K9" s="14" t="s">
        <v>113</v>
      </c>
      <c r="L9" s="14" t="s">
        <v>18</v>
      </c>
      <c r="M9" s="14" t="s">
        <v>112</v>
      </c>
      <c r="Q9" s="14" t="s">
        <v>17</v>
      </c>
      <c r="R9" s="14" t="s">
        <v>19</v>
      </c>
      <c r="S9" s="14" t="s">
        <v>0</v>
      </c>
      <c r="T9" s="14" t="s">
        <v>116</v>
      </c>
      <c r="U9" s="14" t="s">
        <v>68</v>
      </c>
      <c r="V9" s="14" t="s">
        <v>65</v>
      </c>
      <c r="W9" s="39" t="s">
        <v>122</v>
      </c>
    </row>
    <row r="10" spans="2:25" ht="31.5">
      <c r="B10" s="49" t="str">
        <f>'אג"ח קונצרני'!B7:U7</f>
        <v>3. אג"ח קונצרני</v>
      </c>
      <c r="C10" s="31" t="s">
        <v>50</v>
      </c>
      <c r="D10" s="14" t="s">
        <v>130</v>
      </c>
      <c r="E10" s="42" t="s">
        <v>128</v>
      </c>
      <c r="G10" s="31" t="s">
        <v>71</v>
      </c>
      <c r="I10" s="31" t="s">
        <v>15</v>
      </c>
      <c r="J10" s="31" t="s">
        <v>72</v>
      </c>
      <c r="K10" s="31" t="s">
        <v>113</v>
      </c>
      <c r="L10" s="31" t="s">
        <v>18</v>
      </c>
      <c r="M10" s="31" t="s">
        <v>112</v>
      </c>
      <c r="Q10" s="31" t="s">
        <v>17</v>
      </c>
      <c r="R10" s="31" t="s">
        <v>19</v>
      </c>
      <c r="S10" s="31" t="s">
        <v>0</v>
      </c>
      <c r="T10" s="31" t="s">
        <v>116</v>
      </c>
      <c r="U10" s="31" t="s">
        <v>68</v>
      </c>
      <c r="V10" s="14" t="s">
        <v>65</v>
      </c>
      <c r="W10" s="32" t="s">
        <v>122</v>
      </c>
    </row>
    <row r="11" spans="2:25" ht="31.5">
      <c r="B11" s="49" t="str">
        <f>מניות!B7</f>
        <v>4. מניות</v>
      </c>
      <c r="C11" s="31" t="s">
        <v>50</v>
      </c>
      <c r="D11" s="14" t="s">
        <v>130</v>
      </c>
      <c r="E11" s="42" t="s">
        <v>128</v>
      </c>
      <c r="H11" s="31" t="s">
        <v>112</v>
      </c>
      <c r="S11" s="31" t="s">
        <v>0</v>
      </c>
      <c r="T11" s="14" t="s">
        <v>116</v>
      </c>
      <c r="U11" s="14" t="s">
        <v>68</v>
      </c>
      <c r="V11" s="14" t="s">
        <v>65</v>
      </c>
      <c r="W11" s="15" t="s">
        <v>122</v>
      </c>
    </row>
    <row r="12" spans="2:25" ht="31.5">
      <c r="B12" s="49" t="str">
        <f>'תעודות סל'!B7:N7</f>
        <v>5. תעודות סל</v>
      </c>
      <c r="C12" s="31" t="s">
        <v>50</v>
      </c>
      <c r="D12" s="14" t="s">
        <v>130</v>
      </c>
      <c r="E12" s="42" t="s">
        <v>128</v>
      </c>
      <c r="H12" s="31" t="s">
        <v>112</v>
      </c>
      <c r="S12" s="31" t="s">
        <v>0</v>
      </c>
      <c r="T12" s="31" t="s">
        <v>116</v>
      </c>
      <c r="U12" s="31" t="s">
        <v>68</v>
      </c>
      <c r="V12" s="31" t="s">
        <v>65</v>
      </c>
      <c r="W12" s="32" t="s">
        <v>122</v>
      </c>
    </row>
    <row r="13" spans="2:25" ht="31.5">
      <c r="B13" s="49" t="str">
        <f>'קרנות נאמנות'!B7:O7</f>
        <v>6. קרנות נאמנות</v>
      </c>
      <c r="C13" s="31" t="s">
        <v>50</v>
      </c>
      <c r="D13" s="31" t="s">
        <v>130</v>
      </c>
      <c r="G13" s="31" t="s">
        <v>71</v>
      </c>
      <c r="H13" s="31" t="s">
        <v>112</v>
      </c>
      <c r="S13" s="31" t="s">
        <v>0</v>
      </c>
      <c r="T13" s="31" t="s">
        <v>116</v>
      </c>
      <c r="U13" s="31" t="s">
        <v>68</v>
      </c>
      <c r="V13" s="31" t="s">
        <v>65</v>
      </c>
      <c r="W13" s="32" t="s">
        <v>122</v>
      </c>
    </row>
    <row r="14" spans="2:25" ht="31.5">
      <c r="B14" s="49" t="str">
        <f>'כתבי אופציה'!B7:L7</f>
        <v>7. כתבי אופציה</v>
      </c>
      <c r="C14" s="31" t="s">
        <v>50</v>
      </c>
      <c r="D14" s="31" t="s">
        <v>130</v>
      </c>
      <c r="G14" s="31" t="s">
        <v>71</v>
      </c>
      <c r="H14" s="31" t="s">
        <v>112</v>
      </c>
      <c r="S14" s="31" t="s">
        <v>0</v>
      </c>
      <c r="T14" s="31" t="s">
        <v>116</v>
      </c>
      <c r="U14" s="31" t="s">
        <v>68</v>
      </c>
      <c r="V14" s="31" t="s">
        <v>65</v>
      </c>
      <c r="W14" s="32" t="s">
        <v>122</v>
      </c>
    </row>
    <row r="15" spans="2:25" ht="31.5">
      <c r="B15" s="49" t="str">
        <f>אופציות!B7</f>
        <v>8. אופציות</v>
      </c>
      <c r="C15" s="31" t="s">
        <v>50</v>
      </c>
      <c r="D15" s="31" t="s">
        <v>130</v>
      </c>
      <c r="G15" s="31" t="s">
        <v>71</v>
      </c>
      <c r="H15" s="31" t="s">
        <v>112</v>
      </c>
      <c r="S15" s="31" t="s">
        <v>0</v>
      </c>
      <c r="T15" s="31" t="s">
        <v>116</v>
      </c>
      <c r="U15" s="31" t="s">
        <v>68</v>
      </c>
      <c r="V15" s="31" t="s">
        <v>65</v>
      </c>
      <c r="W15" s="32" t="s">
        <v>122</v>
      </c>
    </row>
    <row r="16" spans="2:25" ht="31.5">
      <c r="B16" s="49" t="str">
        <f>'חוזים עתידיים'!B7:I7</f>
        <v>9. חוזים עתידיים</v>
      </c>
      <c r="C16" s="31" t="s">
        <v>50</v>
      </c>
      <c r="D16" s="31" t="s">
        <v>130</v>
      </c>
      <c r="G16" s="31" t="s">
        <v>71</v>
      </c>
      <c r="H16" s="31" t="s">
        <v>112</v>
      </c>
      <c r="S16" s="31" t="s">
        <v>0</v>
      </c>
      <c r="T16" s="32" t="s">
        <v>116</v>
      </c>
    </row>
    <row r="17" spans="2:25" ht="31.5">
      <c r="B17" s="49" t="str">
        <f>'מוצרים מובנים'!B7:Q7</f>
        <v>10. מוצרים מובנים</v>
      </c>
      <c r="C17" s="31" t="s">
        <v>50</v>
      </c>
      <c r="F17" s="14" t="s">
        <v>56</v>
      </c>
      <c r="I17" s="31" t="s">
        <v>15</v>
      </c>
      <c r="J17" s="31" t="s">
        <v>72</v>
      </c>
      <c r="K17" s="31" t="s">
        <v>113</v>
      </c>
      <c r="L17" s="31" t="s">
        <v>18</v>
      </c>
      <c r="M17" s="31" t="s">
        <v>112</v>
      </c>
      <c r="Q17" s="31" t="s">
        <v>17</v>
      </c>
      <c r="R17" s="31" t="s">
        <v>19</v>
      </c>
      <c r="S17" s="31" t="s">
        <v>0</v>
      </c>
      <c r="T17" s="31" t="s">
        <v>116</v>
      </c>
      <c r="U17" s="31" t="s">
        <v>68</v>
      </c>
      <c r="V17" s="31" t="s">
        <v>65</v>
      </c>
      <c r="W17" s="32" t="s">
        <v>122</v>
      </c>
    </row>
    <row r="18" spans="2:25" ht="18">
      <c r="B18" s="53" t="str">
        <f>'לא סחיר- תעודות התחייבות ממשלתי'!B6:P6</f>
        <v>1.ג. ניירות ערך לא סחירים</v>
      </c>
    </row>
    <row r="19" spans="2:25" ht="31.5">
      <c r="B19" s="49" t="str">
        <f>'לא סחיר- תעודות התחייבות ממשלתי'!B7:P7</f>
        <v>1. תעודות התחייבות ממשלתיות</v>
      </c>
      <c r="C19" s="31" t="s">
        <v>50</v>
      </c>
      <c r="I19" s="31" t="s">
        <v>15</v>
      </c>
      <c r="J19" s="31" t="s">
        <v>72</v>
      </c>
      <c r="K19" s="31" t="s">
        <v>113</v>
      </c>
      <c r="L19" s="31" t="s">
        <v>18</v>
      </c>
      <c r="M19" s="31" t="s">
        <v>112</v>
      </c>
      <c r="Q19" s="31" t="s">
        <v>17</v>
      </c>
      <c r="R19" s="31" t="s">
        <v>19</v>
      </c>
      <c r="S19" s="31" t="s">
        <v>0</v>
      </c>
      <c r="T19" s="31" t="s">
        <v>116</v>
      </c>
      <c r="U19" s="31" t="s">
        <v>121</v>
      </c>
      <c r="V19" s="31" t="s">
        <v>65</v>
      </c>
      <c r="W19" s="32" t="s">
        <v>122</v>
      </c>
    </row>
    <row r="20" spans="2:25" ht="31.5">
      <c r="B20" s="49" t="str">
        <f>'לא סחיר - תעודות חוב מסחריות'!B7:S7</f>
        <v>2. תעודות חוב מסחריות</v>
      </c>
      <c r="C20" s="31" t="s">
        <v>50</v>
      </c>
      <c r="D20" s="42" t="s">
        <v>129</v>
      </c>
      <c r="E20" s="42" t="s">
        <v>128</v>
      </c>
      <c r="G20" s="31" t="s">
        <v>71</v>
      </c>
      <c r="I20" s="31" t="s">
        <v>15</v>
      </c>
      <c r="J20" s="31" t="s">
        <v>72</v>
      </c>
      <c r="K20" s="31" t="s">
        <v>113</v>
      </c>
      <c r="L20" s="31" t="s">
        <v>18</v>
      </c>
      <c r="M20" s="31" t="s">
        <v>112</v>
      </c>
      <c r="Q20" s="31" t="s">
        <v>17</v>
      </c>
      <c r="R20" s="31" t="s">
        <v>19</v>
      </c>
      <c r="S20" s="31" t="s">
        <v>0</v>
      </c>
      <c r="T20" s="31" t="s">
        <v>116</v>
      </c>
      <c r="U20" s="31" t="s">
        <v>121</v>
      </c>
      <c r="V20" s="31" t="s">
        <v>65</v>
      </c>
      <c r="W20" s="32" t="s">
        <v>122</v>
      </c>
    </row>
    <row r="21" spans="2:25" ht="31.5">
      <c r="B21" s="49" t="str">
        <f>'לא סחיר - אג"ח קונצרני'!B7:S7</f>
        <v>3. אג"ח קונצרני</v>
      </c>
      <c r="C21" s="31" t="s">
        <v>50</v>
      </c>
      <c r="D21" s="42" t="s">
        <v>129</v>
      </c>
      <c r="E21" s="42" t="s">
        <v>128</v>
      </c>
      <c r="G21" s="31" t="s">
        <v>71</v>
      </c>
      <c r="I21" s="31" t="s">
        <v>15</v>
      </c>
      <c r="J21" s="31" t="s">
        <v>72</v>
      </c>
      <c r="K21" s="31" t="s">
        <v>113</v>
      </c>
      <c r="L21" s="31" t="s">
        <v>18</v>
      </c>
      <c r="M21" s="31" t="s">
        <v>112</v>
      </c>
      <c r="Q21" s="31" t="s">
        <v>17</v>
      </c>
      <c r="R21" s="31" t="s">
        <v>19</v>
      </c>
      <c r="S21" s="31" t="s">
        <v>0</v>
      </c>
      <c r="T21" s="31" t="s">
        <v>116</v>
      </c>
      <c r="U21" s="31" t="s">
        <v>121</v>
      </c>
      <c r="V21" s="31" t="s">
        <v>65</v>
      </c>
      <c r="W21" s="32" t="s">
        <v>122</v>
      </c>
    </row>
    <row r="22" spans="2:25" ht="31.5">
      <c r="B22" s="49" t="str">
        <f>'לא סחיר - מניות'!B7:M7</f>
        <v>4. מניות</v>
      </c>
      <c r="C22" s="31" t="s">
        <v>50</v>
      </c>
      <c r="D22" s="42" t="s">
        <v>129</v>
      </c>
      <c r="E22" s="42" t="s">
        <v>128</v>
      </c>
      <c r="G22" s="31" t="s">
        <v>71</v>
      </c>
      <c r="H22" s="31" t="s">
        <v>112</v>
      </c>
      <c r="S22" s="31" t="s">
        <v>0</v>
      </c>
      <c r="T22" s="31" t="s">
        <v>116</v>
      </c>
      <c r="U22" s="31" t="s">
        <v>121</v>
      </c>
      <c r="V22" s="31" t="s">
        <v>65</v>
      </c>
      <c r="W22" s="32" t="s">
        <v>122</v>
      </c>
    </row>
    <row r="23" spans="2:25" ht="31.5">
      <c r="B23" s="49" t="str">
        <f>'לא סחיר - קרנות השקעה'!B7:K7</f>
        <v>5. קרנות השקעה</v>
      </c>
      <c r="C23" s="31" t="s">
        <v>50</v>
      </c>
      <c r="G23" s="31" t="s">
        <v>71</v>
      </c>
      <c r="H23" s="31" t="s">
        <v>112</v>
      </c>
      <c r="K23" s="31" t="s">
        <v>113</v>
      </c>
      <c r="S23" s="31" t="s">
        <v>0</v>
      </c>
      <c r="T23" s="31" t="s">
        <v>116</v>
      </c>
      <c r="U23" s="31" t="s">
        <v>121</v>
      </c>
      <c r="V23" s="31" t="s">
        <v>65</v>
      </c>
      <c r="W23" s="32" t="s">
        <v>122</v>
      </c>
    </row>
    <row r="24" spans="2:25" ht="31.5">
      <c r="B24" s="49" t="str">
        <f>'לא סחיר - כתבי אופציה'!B7:L7</f>
        <v>6. כתבי אופציה</v>
      </c>
      <c r="C24" s="31" t="s">
        <v>50</v>
      </c>
      <c r="G24" s="31" t="s">
        <v>71</v>
      </c>
      <c r="H24" s="31" t="s">
        <v>112</v>
      </c>
      <c r="K24" s="31" t="s">
        <v>113</v>
      </c>
      <c r="S24" s="31" t="s">
        <v>0</v>
      </c>
      <c r="T24" s="31" t="s">
        <v>116</v>
      </c>
      <c r="U24" s="31" t="s">
        <v>121</v>
      </c>
      <c r="V24" s="31" t="s">
        <v>65</v>
      </c>
      <c r="W24" s="32" t="s">
        <v>122</v>
      </c>
    </row>
    <row r="25" spans="2:25" ht="31.5">
      <c r="B25" s="49" t="str">
        <f>'לא סחיר - אופציות'!B7:L7</f>
        <v>7. אופציות</v>
      </c>
      <c r="C25" s="31" t="s">
        <v>50</v>
      </c>
      <c r="G25" s="31" t="s">
        <v>71</v>
      </c>
      <c r="H25" s="31" t="s">
        <v>112</v>
      </c>
      <c r="K25" s="31" t="s">
        <v>113</v>
      </c>
      <c r="S25" s="31" t="s">
        <v>0</v>
      </c>
      <c r="T25" s="31" t="s">
        <v>116</v>
      </c>
      <c r="U25" s="31" t="s">
        <v>121</v>
      </c>
      <c r="V25" s="31" t="s">
        <v>65</v>
      </c>
      <c r="W25" s="32" t="s">
        <v>122</v>
      </c>
    </row>
    <row r="26" spans="2:25" ht="31.5">
      <c r="B26" s="49" t="str">
        <f>'לא סחיר - חוזים עתידיים'!B7:K7</f>
        <v>8. חוזים עתידיים</v>
      </c>
      <c r="C26" s="31" t="s">
        <v>50</v>
      </c>
      <c r="G26" s="31" t="s">
        <v>71</v>
      </c>
      <c r="H26" s="31" t="s">
        <v>112</v>
      </c>
      <c r="K26" s="31" t="s">
        <v>113</v>
      </c>
      <c r="S26" s="31" t="s">
        <v>0</v>
      </c>
      <c r="T26" s="31" t="s">
        <v>116</v>
      </c>
      <c r="U26" s="31" t="s">
        <v>121</v>
      </c>
      <c r="V26" s="32" t="s">
        <v>122</v>
      </c>
    </row>
    <row r="27" spans="2:25" ht="31.5">
      <c r="B27" s="49" t="str">
        <f>'לא סחיר - מוצרים מובנים'!B7:Q7</f>
        <v>9. מוצרים מובנים</v>
      </c>
      <c r="C27" s="31" t="s">
        <v>50</v>
      </c>
      <c r="F27" s="31" t="s">
        <v>56</v>
      </c>
      <c r="I27" s="31" t="s">
        <v>15</v>
      </c>
      <c r="J27" s="31" t="s">
        <v>72</v>
      </c>
      <c r="K27" s="31" t="s">
        <v>113</v>
      </c>
      <c r="L27" s="31" t="s">
        <v>18</v>
      </c>
      <c r="M27" s="31" t="s">
        <v>112</v>
      </c>
      <c r="Q27" s="31" t="s">
        <v>17</v>
      </c>
      <c r="R27" s="31" t="s">
        <v>19</v>
      </c>
      <c r="S27" s="31" t="s">
        <v>0</v>
      </c>
      <c r="T27" s="31" t="s">
        <v>116</v>
      </c>
      <c r="U27" s="31" t="s">
        <v>121</v>
      </c>
      <c r="V27" s="31" t="s">
        <v>65</v>
      </c>
      <c r="W27" s="32" t="s">
        <v>122</v>
      </c>
    </row>
    <row r="28" spans="2:25" ht="31.5">
      <c r="B28" s="53" t="str">
        <f>הלוואות!B6</f>
        <v>1.ד. הלוואות:</v>
      </c>
      <c r="C28" s="31" t="s">
        <v>50</v>
      </c>
      <c r="I28" s="31" t="s">
        <v>15</v>
      </c>
      <c r="J28" s="31" t="s">
        <v>72</v>
      </c>
      <c r="L28" s="31" t="s">
        <v>18</v>
      </c>
      <c r="M28" s="31" t="s">
        <v>112</v>
      </c>
      <c r="Q28" s="14" t="s">
        <v>38</v>
      </c>
      <c r="R28" s="31" t="s">
        <v>19</v>
      </c>
      <c r="S28" s="31" t="s">
        <v>0</v>
      </c>
      <c r="T28" s="31" t="s">
        <v>116</v>
      </c>
      <c r="U28" s="31" t="s">
        <v>121</v>
      </c>
      <c r="V28" s="32" t="s">
        <v>122</v>
      </c>
    </row>
    <row r="29" spans="2:25" ht="47.25">
      <c r="B29" s="53" t="str">
        <f>'פקדונות מעל 3 חודשים'!B6:O6</f>
        <v>1.ה. פקדונות מעל 3 חודשים:</v>
      </c>
      <c r="C29" s="31" t="s">
        <v>50</v>
      </c>
      <c r="E29" s="31" t="s">
        <v>128</v>
      </c>
      <c r="I29" s="31" t="s">
        <v>15</v>
      </c>
      <c r="J29" s="31" t="s">
        <v>72</v>
      </c>
      <c r="L29" s="31" t="s">
        <v>18</v>
      </c>
      <c r="M29" s="31" t="s">
        <v>112</v>
      </c>
      <c r="O29" s="50" t="s">
        <v>58</v>
      </c>
      <c r="P29" s="51"/>
      <c r="R29" s="31" t="s">
        <v>19</v>
      </c>
      <c r="S29" s="31" t="s">
        <v>0</v>
      </c>
      <c r="T29" s="31" t="s">
        <v>116</v>
      </c>
      <c r="U29" s="31" t="s">
        <v>121</v>
      </c>
      <c r="V29" s="32" t="s">
        <v>122</v>
      </c>
    </row>
    <row r="30" spans="2:25" ht="63">
      <c r="B30" s="53" t="str">
        <f>'זכויות מקרקעין'!B6</f>
        <v>1. ו. זכויות במקרקעין:</v>
      </c>
      <c r="C30" s="14" t="s">
        <v>60</v>
      </c>
      <c r="N30" s="50" t="s">
        <v>96</v>
      </c>
      <c r="P30" s="51" t="s">
        <v>61</v>
      </c>
      <c r="U30" s="31" t="s">
        <v>121</v>
      </c>
      <c r="V30" s="15" t="s">
        <v>64</v>
      </c>
    </row>
    <row r="31" spans="2:25" ht="31.5">
      <c r="B31" s="53" t="str">
        <f>'השקעות אחרות '!B6:K6</f>
        <v xml:space="preserve">1. ח. השקעות אחרות </v>
      </c>
      <c r="C31" s="14" t="s">
        <v>15</v>
      </c>
      <c r="J31" s="14" t="s">
        <v>16</v>
      </c>
      <c r="Q31" s="14" t="s">
        <v>63</v>
      </c>
      <c r="R31" s="14" t="s">
        <v>59</v>
      </c>
      <c r="U31" s="31" t="s">
        <v>121</v>
      </c>
      <c r="V31" s="15" t="s">
        <v>64</v>
      </c>
    </row>
    <row r="32" spans="2:25" ht="47.25">
      <c r="B32" s="53" t="str">
        <f>'יתרת התחייבות להשקעה'!B6:D6</f>
        <v>1. ט. יתרות התחייבות להשקעה:</v>
      </c>
      <c r="X32" s="14" t="s">
        <v>118</v>
      </c>
      <c r="Y32" s="15" t="s">
        <v>117</v>
      </c>
    </row>
  </sheetData>
  <sheetProtection sheet="1" objects="1" scenarios="1"/>
  <pageMargins left="0" right="0" top="0" bottom="0" header="0" footer="0"/>
  <pageSetup paperSize="9" scale="52" orientation="landscape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B1:BB47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8.5703125" style="2" bestFit="1" customWidth="1"/>
    <col min="5" max="5" width="8" style="1" bestFit="1" customWidth="1"/>
    <col min="6" max="6" width="7.140625" style="1" bestFit="1" customWidth="1"/>
    <col min="7" max="7" width="7" style="1" bestFit="1" customWidth="1"/>
    <col min="8" max="8" width="6.42578125" style="1" bestFit="1" customWidth="1"/>
    <col min="9" max="9" width="8" style="1" bestFit="1" customWidth="1"/>
    <col min="10" max="10" width="9.42578125" style="1" bestFit="1" customWidth="1"/>
    <col min="11" max="11" width="7.7109375" style="1" bestFit="1" customWidth="1"/>
    <col min="12" max="12" width="11.57031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4">
      <c r="B1" s="57" t="s">
        <v>190</v>
      </c>
      <c r="C1" s="78" t="s" vm="1">
        <v>266</v>
      </c>
    </row>
    <row r="2" spans="2:54">
      <c r="B2" s="57" t="s">
        <v>189</v>
      </c>
      <c r="C2" s="78" t="s">
        <v>267</v>
      </c>
    </row>
    <row r="3" spans="2:54">
      <c r="B3" s="57" t="s">
        <v>191</v>
      </c>
      <c r="C3" s="78" t="s">
        <v>268</v>
      </c>
    </row>
    <row r="4" spans="2:54">
      <c r="B4" s="57" t="s">
        <v>192</v>
      </c>
      <c r="C4" s="78">
        <v>2145</v>
      </c>
    </row>
    <row r="6" spans="2:54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5"/>
    </row>
    <row r="7" spans="2:54" ht="26.25" customHeight="1">
      <c r="B7" s="163" t="s">
        <v>109</v>
      </c>
      <c r="C7" s="164"/>
      <c r="D7" s="164"/>
      <c r="E7" s="164"/>
      <c r="F7" s="164"/>
      <c r="G7" s="164"/>
      <c r="H7" s="164"/>
      <c r="I7" s="164"/>
      <c r="J7" s="164"/>
      <c r="K7" s="164"/>
      <c r="L7" s="165"/>
    </row>
    <row r="8" spans="2:54" s="3" customFormat="1" ht="78.75">
      <c r="B8" s="23" t="s">
        <v>127</v>
      </c>
      <c r="C8" s="31" t="s">
        <v>50</v>
      </c>
      <c r="D8" s="31" t="s">
        <v>71</v>
      </c>
      <c r="E8" s="31" t="s">
        <v>112</v>
      </c>
      <c r="F8" s="31" t="s">
        <v>113</v>
      </c>
      <c r="G8" s="31" t="s">
        <v>250</v>
      </c>
      <c r="H8" s="31" t="s">
        <v>249</v>
      </c>
      <c r="I8" s="31" t="s">
        <v>121</v>
      </c>
      <c r="J8" s="31" t="s">
        <v>65</v>
      </c>
      <c r="K8" s="31" t="s">
        <v>193</v>
      </c>
      <c r="L8" s="32" t="s">
        <v>195</v>
      </c>
      <c r="M8" s="1"/>
      <c r="AZ8" s="1"/>
    </row>
    <row r="9" spans="2:54" s="3" customFormat="1" ht="21" customHeight="1">
      <c r="B9" s="16"/>
      <c r="C9" s="17"/>
      <c r="D9" s="17"/>
      <c r="E9" s="17"/>
      <c r="F9" s="17" t="s">
        <v>22</v>
      </c>
      <c r="G9" s="17" t="s">
        <v>257</v>
      </c>
      <c r="H9" s="17"/>
      <c r="I9" s="17" t="s">
        <v>253</v>
      </c>
      <c r="J9" s="33" t="s">
        <v>20</v>
      </c>
      <c r="K9" s="33" t="s">
        <v>20</v>
      </c>
      <c r="L9" s="34" t="s">
        <v>20</v>
      </c>
      <c r="AZ9" s="1"/>
    </row>
    <row r="10" spans="2:54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AZ10" s="1"/>
    </row>
    <row r="11" spans="2:54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AZ11" s="1"/>
    </row>
    <row r="12" spans="2:54" ht="19.5" customHeight="1">
      <c r="B12" s="99" t="s">
        <v>265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</row>
    <row r="13" spans="2:54">
      <c r="B13" s="99" t="s">
        <v>123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</row>
    <row r="14" spans="2:54">
      <c r="B14" s="99" t="s">
        <v>248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</row>
    <row r="15" spans="2:54">
      <c r="B15" s="99" t="s">
        <v>256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</row>
    <row r="16" spans="2:54" s="7" customFormat="1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AZ16" s="1"/>
      <c r="BB16" s="1"/>
    </row>
    <row r="17" spans="2:54" s="7" customFormat="1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AZ17" s="1"/>
      <c r="BB17" s="1"/>
    </row>
    <row r="18" spans="2:54" s="7" customFormat="1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AZ18" s="1"/>
      <c r="BB18" s="1"/>
    </row>
    <row r="19" spans="2:54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</row>
    <row r="20" spans="2:54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</row>
    <row r="21" spans="2:54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</row>
    <row r="22" spans="2:54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</row>
    <row r="23" spans="2:54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</row>
    <row r="24" spans="2:54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</row>
    <row r="25" spans="2:54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</row>
    <row r="26" spans="2:54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</row>
    <row r="27" spans="2:54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</row>
    <row r="28" spans="2:54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</row>
    <row r="29" spans="2:54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</row>
    <row r="30" spans="2:54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</row>
    <row r="31" spans="2:54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</row>
    <row r="32" spans="2:54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</row>
    <row r="33" spans="2:12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</row>
    <row r="34" spans="2:12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</row>
    <row r="35" spans="2:12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</row>
    <row r="36" spans="2:12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</row>
    <row r="37" spans="2:12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</row>
    <row r="38" spans="2:12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</row>
    <row r="39" spans="2:12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</row>
    <row r="40" spans="2:12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</row>
    <row r="41" spans="2:12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</row>
    <row r="42" spans="2:12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</row>
    <row r="43" spans="2:12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</row>
    <row r="44" spans="2:12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</row>
    <row r="45" spans="2:12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</row>
    <row r="46" spans="2:12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</row>
    <row r="47" spans="2:12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</row>
    <row r="48" spans="2:12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</row>
    <row r="49" spans="2:12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</row>
    <row r="50" spans="2:12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</row>
    <row r="51" spans="2:12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</row>
    <row r="52" spans="2:12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</row>
    <row r="53" spans="2:12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</row>
    <row r="54" spans="2:12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</row>
    <row r="55" spans="2:12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</row>
    <row r="56" spans="2:12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</row>
    <row r="57" spans="2:12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</row>
    <row r="58" spans="2:12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</row>
    <row r="59" spans="2:12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</row>
    <row r="60" spans="2:12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</row>
    <row r="61" spans="2:12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</row>
    <row r="62" spans="2:12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</row>
    <row r="63" spans="2:12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</row>
    <row r="64" spans="2:12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</row>
    <row r="65" spans="2:12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</row>
    <row r="66" spans="2:12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</row>
    <row r="67" spans="2:12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</row>
    <row r="68" spans="2:12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</row>
    <row r="69" spans="2:12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</row>
    <row r="70" spans="2:12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</row>
    <row r="71" spans="2:12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</row>
    <row r="72" spans="2:12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</row>
    <row r="73" spans="2:12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</row>
    <row r="74" spans="2:12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</row>
    <row r="75" spans="2:12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</row>
    <row r="76" spans="2:12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</row>
    <row r="77" spans="2:12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</row>
    <row r="78" spans="2:12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</row>
    <row r="79" spans="2:12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</row>
    <row r="80" spans="2:12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</row>
    <row r="81" spans="2:12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</row>
    <row r="82" spans="2:12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</row>
    <row r="83" spans="2:12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</row>
    <row r="84" spans="2:12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</row>
    <row r="85" spans="2:12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</row>
    <row r="86" spans="2:12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</row>
    <row r="87" spans="2:12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</row>
    <row r="88" spans="2:12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</row>
    <row r="89" spans="2:12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</row>
    <row r="90" spans="2:12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</row>
    <row r="91" spans="2:12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</row>
    <row r="92" spans="2:12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</row>
    <row r="93" spans="2:12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</row>
    <row r="94" spans="2:12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</row>
    <row r="95" spans="2:12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</row>
    <row r="96" spans="2:12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</row>
    <row r="97" spans="2:12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</row>
    <row r="98" spans="2:12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</row>
    <row r="99" spans="2:12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</row>
    <row r="100" spans="2:12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</row>
    <row r="101" spans="2:12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</row>
    <row r="102" spans="2:12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</row>
    <row r="103" spans="2:12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</row>
    <row r="104" spans="2:12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</row>
    <row r="105" spans="2:12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</row>
    <row r="106" spans="2:12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</row>
    <row r="107" spans="2:12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</row>
    <row r="108" spans="2:12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</row>
    <row r="109" spans="2:12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</row>
    <row r="110" spans="2:12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</row>
    <row r="111" spans="2:12">
      <c r="C111" s="1"/>
      <c r="D111" s="1"/>
    </row>
    <row r="112" spans="2:12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sheetProtection sheet="1" objects="1" scenarios="1"/>
  <mergeCells count="2">
    <mergeCell ref="B6:L6"/>
    <mergeCell ref="B7:L7"/>
  </mergeCells>
  <phoneticPr fontId="3" type="noConversion"/>
  <dataValidations count="1">
    <dataValidation allowBlank="1" showInputMessage="1" showErrorMessage="1" sqref="C5:C1048576 A1:B1048576 D1:XFD43 D48:XFD1048576 D44:AF47 AH44:XFD47"/>
  </dataValidations>
  <pageMargins left="0" right="0" top="0.5" bottom="0.5" header="0" footer="0.25"/>
  <pageSetup paperSize="9" scale="93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B1:AY564"/>
  <sheetViews>
    <sheetView rightToLeft="1" zoomScale="90" zoomScaleNormal="90" workbookViewId="0">
      <selection activeCell="C19" sqref="C19"/>
    </sheetView>
  </sheetViews>
  <sheetFormatPr defaultColWidth="9.140625" defaultRowHeight="18"/>
  <cols>
    <col min="1" max="1" width="6.28515625" style="1" customWidth="1"/>
    <col min="2" max="2" width="45.7109375" style="2" bestFit="1" customWidth="1"/>
    <col min="3" max="3" width="41.7109375" style="2" bestFit="1" customWidth="1"/>
    <col min="4" max="4" width="8.5703125" style="2" bestFit="1" customWidth="1"/>
    <col min="5" max="5" width="12.28515625" style="1" bestFit="1" customWidth="1"/>
    <col min="6" max="6" width="11.28515625" style="1" bestFit="1" customWidth="1"/>
    <col min="7" max="7" width="14.28515625" style="1" bestFit="1" customWidth="1"/>
    <col min="8" max="8" width="6.42578125" style="1" bestFit="1" customWidth="1"/>
    <col min="9" max="9" width="8" style="1" bestFit="1" customWidth="1"/>
    <col min="10" max="10" width="10" style="1" bestFit="1" customWidth="1"/>
    <col min="11" max="11" width="10.42578125" style="1" bestFit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1">
      <c r="B1" s="57" t="s">
        <v>190</v>
      </c>
      <c r="C1" s="78" t="s" vm="1">
        <v>266</v>
      </c>
    </row>
    <row r="2" spans="2:51">
      <c r="B2" s="57" t="s">
        <v>189</v>
      </c>
      <c r="C2" s="78" t="s">
        <v>267</v>
      </c>
    </row>
    <row r="3" spans="2:51">
      <c r="B3" s="57" t="s">
        <v>191</v>
      </c>
      <c r="C3" s="78" t="s">
        <v>268</v>
      </c>
    </row>
    <row r="4" spans="2:51">
      <c r="B4" s="57" t="s">
        <v>192</v>
      </c>
      <c r="C4" s="78">
        <v>2145</v>
      </c>
    </row>
    <row r="6" spans="2:51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51" ht="26.25" customHeight="1">
      <c r="B7" s="163" t="s">
        <v>110</v>
      </c>
      <c r="C7" s="164"/>
      <c r="D7" s="164"/>
      <c r="E7" s="164"/>
      <c r="F7" s="164"/>
      <c r="G7" s="164"/>
      <c r="H7" s="164"/>
      <c r="I7" s="164"/>
      <c r="J7" s="164"/>
      <c r="K7" s="165"/>
    </row>
    <row r="8" spans="2:51" s="3" customFormat="1" ht="63">
      <c r="B8" s="23" t="s">
        <v>127</v>
      </c>
      <c r="C8" s="31" t="s">
        <v>50</v>
      </c>
      <c r="D8" s="31" t="s">
        <v>71</v>
      </c>
      <c r="E8" s="31" t="s">
        <v>112</v>
      </c>
      <c r="F8" s="31" t="s">
        <v>113</v>
      </c>
      <c r="G8" s="31" t="s">
        <v>250</v>
      </c>
      <c r="H8" s="31" t="s">
        <v>249</v>
      </c>
      <c r="I8" s="31" t="s">
        <v>121</v>
      </c>
      <c r="J8" s="31" t="s">
        <v>193</v>
      </c>
      <c r="K8" s="32" t="s">
        <v>195</v>
      </c>
      <c r="L8" s="1"/>
      <c r="AW8" s="1"/>
    </row>
    <row r="9" spans="2:51" s="3" customFormat="1" ht="22.5" customHeight="1">
      <c r="B9" s="16"/>
      <c r="C9" s="17"/>
      <c r="D9" s="17"/>
      <c r="E9" s="17"/>
      <c r="F9" s="17" t="s">
        <v>22</v>
      </c>
      <c r="G9" s="17" t="s">
        <v>257</v>
      </c>
      <c r="H9" s="17"/>
      <c r="I9" s="17" t="s">
        <v>253</v>
      </c>
      <c r="J9" s="33" t="s">
        <v>20</v>
      </c>
      <c r="K9" s="18" t="s">
        <v>20</v>
      </c>
      <c r="AW9" s="1"/>
    </row>
    <row r="10" spans="2:51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1" t="s">
        <v>8</v>
      </c>
      <c r="K10" s="21" t="s">
        <v>9</v>
      </c>
      <c r="AW10" s="1"/>
    </row>
    <row r="11" spans="2:51" s="134" customFormat="1" ht="18" customHeight="1">
      <c r="B11" s="79" t="s">
        <v>54</v>
      </c>
      <c r="C11" s="80"/>
      <c r="D11" s="80"/>
      <c r="E11" s="80"/>
      <c r="F11" s="80"/>
      <c r="G11" s="88"/>
      <c r="H11" s="90"/>
      <c r="I11" s="88">
        <v>382.26983999999993</v>
      </c>
      <c r="J11" s="89">
        <v>1</v>
      </c>
      <c r="K11" s="89">
        <f>I11/'סכום נכסי הקרן'!$C$42</f>
        <v>6.4178391681895728E-4</v>
      </c>
      <c r="AW11" s="135"/>
    </row>
    <row r="12" spans="2:51" s="135" customFormat="1" ht="19.5" customHeight="1">
      <c r="B12" s="81" t="s">
        <v>37</v>
      </c>
      <c r="C12" s="82"/>
      <c r="D12" s="82"/>
      <c r="E12" s="82"/>
      <c r="F12" s="82"/>
      <c r="G12" s="91"/>
      <c r="H12" s="93"/>
      <c r="I12" s="91">
        <v>281.73648000000003</v>
      </c>
      <c r="J12" s="92">
        <v>0.73700943814976372</v>
      </c>
      <c r="K12" s="92">
        <f>I12/'סכום נכסי הקרן'!$C$42</f>
        <v>4.7300080394829439E-4</v>
      </c>
    </row>
    <row r="13" spans="2:51" s="135" customFormat="1">
      <c r="B13" s="103" t="s">
        <v>1655</v>
      </c>
      <c r="C13" s="82"/>
      <c r="D13" s="82"/>
      <c r="E13" s="82"/>
      <c r="F13" s="82"/>
      <c r="G13" s="91"/>
      <c r="H13" s="93"/>
      <c r="I13" s="91">
        <v>340.49821999999995</v>
      </c>
      <c r="J13" s="92">
        <v>0.89072739821692448</v>
      </c>
      <c r="K13" s="92">
        <f>I13/'סכום נכסי הקרן'!$C$42</f>
        <v>5.7165451844561684E-4</v>
      </c>
    </row>
    <row r="14" spans="2:51" s="135" customFormat="1">
      <c r="B14" s="87" t="s">
        <v>1656</v>
      </c>
      <c r="C14" s="84" t="s">
        <v>1657</v>
      </c>
      <c r="D14" s="97" t="s">
        <v>1546</v>
      </c>
      <c r="E14" s="97" t="s">
        <v>176</v>
      </c>
      <c r="F14" s="113">
        <v>43047</v>
      </c>
      <c r="G14" s="94">
        <v>795444</v>
      </c>
      <c r="H14" s="96">
        <v>-1.8579000000000001</v>
      </c>
      <c r="I14" s="94">
        <v>-14.77872</v>
      </c>
      <c r="J14" s="95">
        <v>-3.8660439442462953E-2</v>
      </c>
      <c r="K14" s="95">
        <f>I14/'סכום נכסי הקרן'!$C$42</f>
        <v>-2.4811648251325978E-5</v>
      </c>
    </row>
    <row r="15" spans="2:51" s="135" customFormat="1">
      <c r="B15" s="87" t="s">
        <v>1658</v>
      </c>
      <c r="C15" s="84" t="s">
        <v>1659</v>
      </c>
      <c r="D15" s="97" t="s">
        <v>1546</v>
      </c>
      <c r="E15" s="97" t="s">
        <v>174</v>
      </c>
      <c r="F15" s="113">
        <v>43067</v>
      </c>
      <c r="G15" s="94">
        <v>3140280</v>
      </c>
      <c r="H15" s="96">
        <v>0.85670000000000002</v>
      </c>
      <c r="I15" s="94">
        <v>26.903890000000001</v>
      </c>
      <c r="J15" s="95">
        <v>7.0379316348891149E-2</v>
      </c>
      <c r="K15" s="95">
        <f>I15/'סכום נכסי הקרן'!$C$42</f>
        <v>4.5168313309431837E-5</v>
      </c>
    </row>
    <row r="16" spans="2:51" s="143" customFormat="1">
      <c r="B16" s="87" t="s">
        <v>1660</v>
      </c>
      <c r="C16" s="84" t="s">
        <v>1661</v>
      </c>
      <c r="D16" s="97" t="s">
        <v>1546</v>
      </c>
      <c r="E16" s="97" t="s">
        <v>174</v>
      </c>
      <c r="F16" s="113">
        <v>43024</v>
      </c>
      <c r="G16" s="94">
        <v>23732000</v>
      </c>
      <c r="H16" s="96">
        <v>0.75039999999999996</v>
      </c>
      <c r="I16" s="94">
        <v>178.07576999999998</v>
      </c>
      <c r="J16" s="95">
        <v>0.46583787515122826</v>
      </c>
      <c r="K16" s="95">
        <f>I16/'סכום נכסי הקרן'!$C$42</f>
        <v>2.9896725611717567E-4</v>
      </c>
      <c r="AW16" s="135"/>
      <c r="AY16" s="135"/>
    </row>
    <row r="17" spans="2:51" s="143" customFormat="1">
      <c r="B17" s="87" t="s">
        <v>1662</v>
      </c>
      <c r="C17" s="84" t="s">
        <v>1663</v>
      </c>
      <c r="D17" s="97" t="s">
        <v>1546</v>
      </c>
      <c r="E17" s="97" t="s">
        <v>174</v>
      </c>
      <c r="F17" s="113">
        <v>43041</v>
      </c>
      <c r="G17" s="94">
        <v>4684640</v>
      </c>
      <c r="H17" s="96">
        <v>0.95040000000000002</v>
      </c>
      <c r="I17" s="94">
        <v>44.523139999999998</v>
      </c>
      <c r="J17" s="95">
        <v>0.11647044925124098</v>
      </c>
      <c r="K17" s="95">
        <f>I17/'סכום נכסי הקרן'!$C$42</f>
        <v>7.4748861114125017E-5</v>
      </c>
      <c r="AW17" s="135"/>
      <c r="AY17" s="135"/>
    </row>
    <row r="18" spans="2:51" s="143" customFormat="1">
      <c r="B18" s="87" t="s">
        <v>1664</v>
      </c>
      <c r="C18" s="84" t="s">
        <v>1665</v>
      </c>
      <c r="D18" s="97" t="s">
        <v>1546</v>
      </c>
      <c r="E18" s="97" t="s">
        <v>174</v>
      </c>
      <c r="F18" s="113">
        <v>43046</v>
      </c>
      <c r="G18" s="94">
        <v>8930100</v>
      </c>
      <c r="H18" s="96">
        <v>1.1496999999999999</v>
      </c>
      <c r="I18" s="94">
        <v>102.67225999999999</v>
      </c>
      <c r="J18" s="95">
        <v>0.26858582408698528</v>
      </c>
      <c r="K18" s="95">
        <f>I18/'סכום נכסי הקרן'!$C$42</f>
        <v>1.7237406218459286E-4</v>
      </c>
      <c r="AW18" s="135"/>
      <c r="AY18" s="135"/>
    </row>
    <row r="19" spans="2:51" s="135" customFormat="1">
      <c r="B19" s="87" t="s">
        <v>1666</v>
      </c>
      <c r="C19" s="84" t="s">
        <v>1667</v>
      </c>
      <c r="D19" s="97" t="s">
        <v>1546</v>
      </c>
      <c r="E19" s="97" t="s">
        <v>176</v>
      </c>
      <c r="F19" s="113">
        <v>43080</v>
      </c>
      <c r="G19" s="94">
        <v>1539977</v>
      </c>
      <c r="H19" s="96">
        <v>0.2014</v>
      </c>
      <c r="I19" s="94">
        <v>3.10188</v>
      </c>
      <c r="J19" s="95">
        <v>8.1143728210418074E-3</v>
      </c>
      <c r="K19" s="95">
        <f>I19/'סכום נכסי הקרן'!$C$42</f>
        <v>5.207673971617503E-6</v>
      </c>
    </row>
    <row r="20" spans="2:51" s="135" customFormat="1">
      <c r="B20" s="83"/>
      <c r="C20" s="84"/>
      <c r="D20" s="84"/>
      <c r="E20" s="84"/>
      <c r="F20" s="84"/>
      <c r="G20" s="94"/>
      <c r="H20" s="96"/>
      <c r="I20" s="84"/>
      <c r="J20" s="95"/>
      <c r="K20" s="84"/>
    </row>
    <row r="21" spans="2:51" s="135" customFormat="1">
      <c r="B21" s="103" t="s">
        <v>240</v>
      </c>
      <c r="C21" s="82"/>
      <c r="D21" s="82"/>
      <c r="E21" s="82"/>
      <c r="F21" s="82"/>
      <c r="G21" s="91"/>
      <c r="H21" s="93"/>
      <c r="I21" s="91">
        <v>-58.761739999999989</v>
      </c>
      <c r="J21" s="92">
        <v>-0.15371796006716093</v>
      </c>
      <c r="K21" s="92">
        <f>I21/'סכום נכסי הקרן'!$C$42</f>
        <v>-9.86537144973226E-5</v>
      </c>
    </row>
    <row r="22" spans="2:51" s="135" customFormat="1">
      <c r="B22" s="87" t="s">
        <v>1668</v>
      </c>
      <c r="C22" s="84" t="s">
        <v>1669</v>
      </c>
      <c r="D22" s="97" t="s">
        <v>1546</v>
      </c>
      <c r="E22" s="97" t="s">
        <v>174</v>
      </c>
      <c r="F22" s="113">
        <v>43005</v>
      </c>
      <c r="G22" s="94">
        <v>2236545.06</v>
      </c>
      <c r="H22" s="96">
        <v>0.29060000000000002</v>
      </c>
      <c r="I22" s="94">
        <v>6.4997600000000002</v>
      </c>
      <c r="J22" s="95">
        <v>1.7003067780602312E-2</v>
      </c>
      <c r="K22" s="95">
        <f>I22/'סכום נכסי הקרן'!$C$42</f>
        <v>1.0912295438173168E-5</v>
      </c>
    </row>
    <row r="23" spans="2:51" s="135" customFormat="1">
      <c r="B23" s="87" t="s">
        <v>1670</v>
      </c>
      <c r="C23" s="84" t="s">
        <v>1671</v>
      </c>
      <c r="D23" s="97" t="s">
        <v>1546</v>
      </c>
      <c r="E23" s="97" t="s">
        <v>176</v>
      </c>
      <c r="F23" s="113">
        <v>43025</v>
      </c>
      <c r="G23" s="94">
        <v>1162728</v>
      </c>
      <c r="H23" s="96">
        <v>1.4968999999999999</v>
      </c>
      <c r="I23" s="94">
        <v>17.405380000000001</v>
      </c>
      <c r="J23" s="95">
        <v>4.553165899773836E-2</v>
      </c>
      <c r="K23" s="95">
        <f>I23/'סכום נכסי הקרן'!$C$42</f>
        <v>2.9221486450833645E-5</v>
      </c>
    </row>
    <row r="24" spans="2:51" s="135" customFormat="1">
      <c r="B24" s="87" t="s">
        <v>1672</v>
      </c>
      <c r="C24" s="84" t="s">
        <v>1673</v>
      </c>
      <c r="D24" s="97" t="s">
        <v>1546</v>
      </c>
      <c r="E24" s="97" t="s">
        <v>177</v>
      </c>
      <c r="F24" s="113">
        <v>43047</v>
      </c>
      <c r="G24" s="94">
        <v>866151.5</v>
      </c>
      <c r="H24" s="96">
        <v>2.7404000000000002</v>
      </c>
      <c r="I24" s="94">
        <v>23.736270000000001</v>
      </c>
      <c r="J24" s="95">
        <v>6.2092970766409419E-2</v>
      </c>
      <c r="K24" s="95">
        <f>I24/'סכום נכסי הקרן'!$C$42</f>
        <v>3.9850269985391248E-5</v>
      </c>
    </row>
    <row r="25" spans="2:51" s="135" customFormat="1">
      <c r="B25" s="87" t="s">
        <v>1674</v>
      </c>
      <c r="C25" s="84" t="s">
        <v>1675</v>
      </c>
      <c r="D25" s="97" t="s">
        <v>1546</v>
      </c>
      <c r="E25" s="97" t="s">
        <v>174</v>
      </c>
      <c r="F25" s="113">
        <v>43069</v>
      </c>
      <c r="G25" s="94">
        <v>110880</v>
      </c>
      <c r="H25" s="96">
        <v>-0.38019999999999998</v>
      </c>
      <c r="I25" s="94">
        <v>-0.42157</v>
      </c>
      <c r="J25" s="95">
        <v>-1.1028073781598885E-3</v>
      </c>
      <c r="K25" s="95">
        <f>I25/'סכום נכסי הקרן'!$C$42</f>
        <v>-7.0776403865229818E-7</v>
      </c>
    </row>
    <row r="26" spans="2:51" s="135" customFormat="1">
      <c r="B26" s="87" t="s">
        <v>1676</v>
      </c>
      <c r="C26" s="84" t="s">
        <v>1677</v>
      </c>
      <c r="D26" s="97" t="s">
        <v>1546</v>
      </c>
      <c r="E26" s="97" t="s">
        <v>174</v>
      </c>
      <c r="F26" s="113">
        <v>43060</v>
      </c>
      <c r="G26" s="94">
        <v>552630.85</v>
      </c>
      <c r="H26" s="96">
        <v>-0.3256</v>
      </c>
      <c r="I26" s="94">
        <v>-1.7994000000000001</v>
      </c>
      <c r="J26" s="95">
        <v>-4.7071461353058886E-3</v>
      </c>
      <c r="K26" s="95">
        <f>I26/'סכום נכסי הקרן'!$C$42</f>
        <v>-3.0209706837558308E-6</v>
      </c>
    </row>
    <row r="27" spans="2:51" s="135" customFormat="1">
      <c r="B27" s="87" t="s">
        <v>1678</v>
      </c>
      <c r="C27" s="84" t="s">
        <v>1679</v>
      </c>
      <c r="D27" s="97" t="s">
        <v>1546</v>
      </c>
      <c r="E27" s="97" t="s">
        <v>176</v>
      </c>
      <c r="F27" s="113">
        <v>43048</v>
      </c>
      <c r="G27" s="94">
        <v>202441.60000000001</v>
      </c>
      <c r="H27" s="96">
        <v>-2.8405999999999998</v>
      </c>
      <c r="I27" s="94">
        <v>-5.7506000000000004</v>
      </c>
      <c r="J27" s="95">
        <v>-1.5043300303262223E-2</v>
      </c>
      <c r="K27" s="95">
        <f>I27/'סכום נכסי הקרן'!$C$42</f>
        <v>-9.654548190511437E-6</v>
      </c>
    </row>
    <row r="28" spans="2:51" s="135" customFormat="1">
      <c r="B28" s="87" t="s">
        <v>1680</v>
      </c>
      <c r="C28" s="84" t="s">
        <v>1681</v>
      </c>
      <c r="D28" s="97" t="s">
        <v>1546</v>
      </c>
      <c r="E28" s="97" t="s">
        <v>176</v>
      </c>
      <c r="F28" s="113">
        <v>43039</v>
      </c>
      <c r="G28" s="94">
        <v>283600.25</v>
      </c>
      <c r="H28" s="96">
        <v>-2.6141000000000001</v>
      </c>
      <c r="I28" s="94">
        <v>-7.4136499999999996</v>
      </c>
      <c r="J28" s="95">
        <v>-1.9393761223747082E-2</v>
      </c>
      <c r="K28" s="95">
        <f>I28/'סכום נכסי הקרן'!$C$42</f>
        <v>-1.2446604040028015E-5</v>
      </c>
    </row>
    <row r="29" spans="2:51" s="135" customFormat="1">
      <c r="B29" s="87" t="s">
        <v>1682</v>
      </c>
      <c r="C29" s="84" t="s">
        <v>1683</v>
      </c>
      <c r="D29" s="97" t="s">
        <v>1546</v>
      </c>
      <c r="E29" s="97" t="s">
        <v>176</v>
      </c>
      <c r="F29" s="113">
        <v>43011</v>
      </c>
      <c r="G29" s="94">
        <v>1474154.53</v>
      </c>
      <c r="H29" s="96">
        <v>-1.5265</v>
      </c>
      <c r="I29" s="94">
        <v>-22.503049999999998</v>
      </c>
      <c r="J29" s="95">
        <v>-5.8866924997274181E-2</v>
      </c>
      <c r="K29" s="95">
        <f>I29/'סכום נכסי הקרן'!$C$42</f>
        <v>-3.777984569583841E-5</v>
      </c>
    </row>
    <row r="30" spans="2:51" s="135" customFormat="1">
      <c r="B30" s="87" t="s">
        <v>1684</v>
      </c>
      <c r="C30" s="84" t="s">
        <v>1685</v>
      </c>
      <c r="D30" s="97" t="s">
        <v>1546</v>
      </c>
      <c r="E30" s="97" t="s">
        <v>176</v>
      </c>
      <c r="F30" s="113">
        <v>43054</v>
      </c>
      <c r="G30" s="94">
        <v>1693724.15</v>
      </c>
      <c r="H30" s="96">
        <v>-0.84340000000000004</v>
      </c>
      <c r="I30" s="94">
        <v>-14.284030000000001</v>
      </c>
      <c r="J30" s="95">
        <v>-3.7366353568463587E-2</v>
      </c>
      <c r="K30" s="95">
        <f>I30/'סכום נכסי הקרן'!$C$42</f>
        <v>-2.398112475041058E-5</v>
      </c>
    </row>
    <row r="31" spans="2:51" s="135" customFormat="1">
      <c r="B31" s="87" t="s">
        <v>1686</v>
      </c>
      <c r="C31" s="84" t="s">
        <v>1687</v>
      </c>
      <c r="D31" s="97" t="s">
        <v>1546</v>
      </c>
      <c r="E31" s="97" t="s">
        <v>176</v>
      </c>
      <c r="F31" s="113">
        <v>43062</v>
      </c>
      <c r="G31" s="94">
        <v>413132.92</v>
      </c>
      <c r="H31" s="96">
        <v>-0.87670000000000003</v>
      </c>
      <c r="I31" s="94">
        <v>-3.62195</v>
      </c>
      <c r="J31" s="95">
        <v>-9.4748515865128169E-3</v>
      </c>
      <c r="K31" s="95">
        <f>I31/'סכום נכסי הקרן'!$C$42</f>
        <v>-6.080807362470507E-6</v>
      </c>
    </row>
    <row r="32" spans="2:51" s="135" customFormat="1">
      <c r="B32" s="87" t="s">
        <v>1688</v>
      </c>
      <c r="C32" s="84" t="s">
        <v>1689</v>
      </c>
      <c r="D32" s="97" t="s">
        <v>1546</v>
      </c>
      <c r="E32" s="97" t="s">
        <v>176</v>
      </c>
      <c r="F32" s="113">
        <v>43069</v>
      </c>
      <c r="G32" s="94">
        <v>227801.84</v>
      </c>
      <c r="H32" s="96">
        <v>-0.76890000000000003</v>
      </c>
      <c r="I32" s="94">
        <v>-1.75146</v>
      </c>
      <c r="J32" s="95">
        <v>-4.5817373403039072E-3</v>
      </c>
      <c r="K32" s="95">
        <f>I32/'סכום נכסי הקרן'!$C$42</f>
        <v>-2.9404853360959136E-6</v>
      </c>
    </row>
    <row r="33" spans="2:11" s="135" customFormat="1">
      <c r="B33" s="87" t="s">
        <v>1690</v>
      </c>
      <c r="C33" s="84" t="s">
        <v>1691</v>
      </c>
      <c r="D33" s="97" t="s">
        <v>1546</v>
      </c>
      <c r="E33" s="97" t="s">
        <v>176</v>
      </c>
      <c r="F33" s="113">
        <v>43067</v>
      </c>
      <c r="G33" s="94">
        <v>331561.69</v>
      </c>
      <c r="H33" s="96">
        <v>-0.55659999999999998</v>
      </c>
      <c r="I33" s="94">
        <v>-1.8453599999999999</v>
      </c>
      <c r="J33" s="95">
        <v>-4.8273753430299396E-3</v>
      </c>
      <c r="K33" s="95">
        <f>I33/'סכום נכסי הקרן'!$C$42</f>
        <v>-3.098131855605012E-6</v>
      </c>
    </row>
    <row r="34" spans="2:11" s="135" customFormat="1">
      <c r="B34" s="87" t="s">
        <v>1692</v>
      </c>
      <c r="C34" s="84" t="s">
        <v>1693</v>
      </c>
      <c r="D34" s="97" t="s">
        <v>1546</v>
      </c>
      <c r="E34" s="97" t="s">
        <v>174</v>
      </c>
      <c r="F34" s="113">
        <v>43052</v>
      </c>
      <c r="G34" s="94">
        <v>449000.98</v>
      </c>
      <c r="H34" s="96">
        <v>-0.37090000000000001</v>
      </c>
      <c r="I34" s="94">
        <v>-1.6652</v>
      </c>
      <c r="J34" s="95">
        <v>-4.3560852198018035E-3</v>
      </c>
      <c r="K34" s="95">
        <f>I34/'סכום נכסי הקרן'!$C$42</f>
        <v>-2.7956654343615699E-6</v>
      </c>
    </row>
    <row r="35" spans="2:11" s="135" customFormat="1">
      <c r="B35" s="87" t="s">
        <v>1694</v>
      </c>
      <c r="C35" s="84" t="s">
        <v>1695</v>
      </c>
      <c r="D35" s="97" t="s">
        <v>1546</v>
      </c>
      <c r="E35" s="97" t="s">
        <v>174</v>
      </c>
      <c r="F35" s="113">
        <v>43038</v>
      </c>
      <c r="G35" s="94">
        <v>242690</v>
      </c>
      <c r="H35" s="96">
        <v>-0.30199999999999999</v>
      </c>
      <c r="I35" s="94">
        <v>-0.73290999999999995</v>
      </c>
      <c r="J35" s="95">
        <v>-1.9172582383166824E-3</v>
      </c>
      <c r="K35" s="95">
        <f>I35/'סכום נכסי הקרן'!$C$42</f>
        <v>-1.2304655017402943E-6</v>
      </c>
    </row>
    <row r="36" spans="2:11" s="135" customFormat="1">
      <c r="B36" s="87" t="s">
        <v>1696</v>
      </c>
      <c r="C36" s="84" t="s">
        <v>1697</v>
      </c>
      <c r="D36" s="97" t="s">
        <v>1546</v>
      </c>
      <c r="E36" s="97" t="s">
        <v>174</v>
      </c>
      <c r="F36" s="113">
        <v>43047</v>
      </c>
      <c r="G36" s="94">
        <v>346700</v>
      </c>
      <c r="H36" s="96">
        <v>-0.62539999999999996</v>
      </c>
      <c r="I36" s="94">
        <v>-2.16825</v>
      </c>
      <c r="J36" s="95">
        <v>-5.6720404623079876E-3</v>
      </c>
      <c r="K36" s="95">
        <f>I36/'סכום נכסי הקרן'!$C$42</f>
        <v>-3.6402243442556291E-6</v>
      </c>
    </row>
    <row r="37" spans="2:11" s="135" customFormat="1">
      <c r="B37" s="87" t="s">
        <v>1698</v>
      </c>
      <c r="C37" s="84" t="s">
        <v>1699</v>
      </c>
      <c r="D37" s="97" t="s">
        <v>1546</v>
      </c>
      <c r="E37" s="97" t="s">
        <v>176</v>
      </c>
      <c r="F37" s="113">
        <v>43080</v>
      </c>
      <c r="G37" s="94">
        <v>1030877.78</v>
      </c>
      <c r="H37" s="96">
        <v>-1.2121999999999999</v>
      </c>
      <c r="I37" s="94">
        <v>-12.49607</v>
      </c>
      <c r="J37" s="95">
        <v>-3.268913393743017E-2</v>
      </c>
      <c r="K37" s="95">
        <f>I37/'סכום נכסי הקרן'!$C$42</f>
        <v>-2.0979360415783437E-5</v>
      </c>
    </row>
    <row r="38" spans="2:11" s="135" customFormat="1">
      <c r="B38" s="87" t="s">
        <v>1700</v>
      </c>
      <c r="C38" s="84" t="s">
        <v>1701</v>
      </c>
      <c r="D38" s="97" t="s">
        <v>1546</v>
      </c>
      <c r="E38" s="97" t="s">
        <v>176</v>
      </c>
      <c r="F38" s="113">
        <v>43089</v>
      </c>
      <c r="G38" s="94">
        <v>1279943.5900000001</v>
      </c>
      <c r="H38" s="96">
        <v>-0.97809999999999997</v>
      </c>
      <c r="I38" s="94">
        <v>-12.519440000000001</v>
      </c>
      <c r="J38" s="95">
        <v>-3.2750268763028764E-2</v>
      </c>
      <c r="K38" s="95">
        <f>I38/'סכום נכסי הקרן'!$C$42</f>
        <v>-2.1018595763610148E-5</v>
      </c>
    </row>
    <row r="39" spans="2:11" s="135" customFormat="1">
      <c r="B39" s="87" t="s">
        <v>1702</v>
      </c>
      <c r="C39" s="84" t="s">
        <v>1703</v>
      </c>
      <c r="D39" s="97" t="s">
        <v>1546</v>
      </c>
      <c r="E39" s="97" t="s">
        <v>176</v>
      </c>
      <c r="F39" s="113">
        <v>43089</v>
      </c>
      <c r="G39" s="94">
        <v>1862819.1</v>
      </c>
      <c r="H39" s="96">
        <v>-0.5907</v>
      </c>
      <c r="I39" s="94">
        <v>-11.003450000000001</v>
      </c>
      <c r="J39" s="95">
        <v>-2.878450991582282E-2</v>
      </c>
      <c r="K39" s="95">
        <f>I39/'סכום נכסי הקרן'!$C$42</f>
        <v>-1.8473435517490884E-5</v>
      </c>
    </row>
    <row r="40" spans="2:11" s="135" customFormat="1">
      <c r="B40" s="87" t="s">
        <v>1704</v>
      </c>
      <c r="C40" s="84" t="s">
        <v>1705</v>
      </c>
      <c r="D40" s="97" t="s">
        <v>1546</v>
      </c>
      <c r="E40" s="97" t="s">
        <v>176</v>
      </c>
      <c r="F40" s="113">
        <v>43074</v>
      </c>
      <c r="G40" s="94">
        <v>281898.15999999997</v>
      </c>
      <c r="H40" s="96">
        <v>-0.67900000000000005</v>
      </c>
      <c r="I40" s="94">
        <v>-1.91421</v>
      </c>
      <c r="J40" s="95">
        <v>-5.0074837188306574E-3</v>
      </c>
      <c r="K40" s="95">
        <f>I40/'סכום נכסי הקרן'!$C$42</f>
        <v>-3.2137225144782975E-6</v>
      </c>
    </row>
    <row r="41" spans="2:11" s="135" customFormat="1">
      <c r="B41" s="87" t="s">
        <v>1706</v>
      </c>
      <c r="C41" s="84" t="s">
        <v>1707</v>
      </c>
      <c r="D41" s="97" t="s">
        <v>1546</v>
      </c>
      <c r="E41" s="97" t="s">
        <v>177</v>
      </c>
      <c r="F41" s="113">
        <v>43096</v>
      </c>
      <c r="G41" s="94">
        <v>349434.6</v>
      </c>
      <c r="H41" s="96">
        <v>-0.61850000000000005</v>
      </c>
      <c r="I41" s="94">
        <v>-2.16127</v>
      </c>
      <c r="J41" s="95">
        <v>-5.6537811091767016E-3</v>
      </c>
      <c r="K41" s="95">
        <f>I41/'סכום נכסי הקרן'!$C$42</f>
        <v>-3.6285057850844523E-6</v>
      </c>
    </row>
    <row r="42" spans="2:11" s="135" customFormat="1">
      <c r="B42" s="87" t="s">
        <v>1708</v>
      </c>
      <c r="C42" s="84" t="s">
        <v>1709</v>
      </c>
      <c r="D42" s="97" t="s">
        <v>1546</v>
      </c>
      <c r="E42" s="97" t="s">
        <v>174</v>
      </c>
      <c r="F42" s="113">
        <v>43096</v>
      </c>
      <c r="G42" s="94">
        <v>468045</v>
      </c>
      <c r="H42" s="96">
        <v>-0.50239999999999996</v>
      </c>
      <c r="I42" s="94">
        <v>-2.35128</v>
      </c>
      <c r="J42" s="95">
        <v>-6.1508383711359506E-3</v>
      </c>
      <c r="K42" s="95">
        <f>I42/'סכום נכסי הקרן'!$C$42</f>
        <v>-3.9475091415479659E-6</v>
      </c>
    </row>
    <row r="43" spans="2:11" s="135" customFormat="1">
      <c r="B43" s="83"/>
      <c r="C43" s="84"/>
      <c r="D43" s="84"/>
      <c r="E43" s="84"/>
      <c r="F43" s="84"/>
      <c r="G43" s="94"/>
      <c r="H43" s="96"/>
      <c r="I43" s="84"/>
      <c r="J43" s="95"/>
      <c r="K43" s="84"/>
    </row>
    <row r="44" spans="2:11" s="135" customFormat="1">
      <c r="B44" s="81" t="s">
        <v>247</v>
      </c>
      <c r="C44" s="82"/>
      <c r="D44" s="82"/>
      <c r="E44" s="82"/>
      <c r="F44" s="82"/>
      <c r="G44" s="91"/>
      <c r="H44" s="93"/>
      <c r="I44" s="91">
        <v>100.53336</v>
      </c>
      <c r="J44" s="92">
        <v>0.2629905618502365</v>
      </c>
      <c r="K44" s="92">
        <f>I44/'סכום נכסי הקרן'!$C$42</f>
        <v>1.6878311287066302E-4</v>
      </c>
    </row>
    <row r="45" spans="2:11" s="135" customFormat="1">
      <c r="B45" s="103" t="s">
        <v>238</v>
      </c>
      <c r="C45" s="82"/>
      <c r="D45" s="82"/>
      <c r="E45" s="82"/>
      <c r="F45" s="82"/>
      <c r="G45" s="91"/>
      <c r="H45" s="93"/>
      <c r="I45" s="91">
        <v>100.53336</v>
      </c>
      <c r="J45" s="92">
        <v>0.2629905618502365</v>
      </c>
      <c r="K45" s="92">
        <f>I45/'סכום נכסי הקרן'!$C$42</f>
        <v>1.6878311287066302E-4</v>
      </c>
    </row>
    <row r="46" spans="2:11" s="135" customFormat="1">
      <c r="B46" s="87" t="s">
        <v>1710</v>
      </c>
      <c r="C46" s="84" t="s">
        <v>1711</v>
      </c>
      <c r="D46" s="97" t="s">
        <v>1546</v>
      </c>
      <c r="E46" s="97" t="s">
        <v>174</v>
      </c>
      <c r="F46" s="113">
        <v>42844</v>
      </c>
      <c r="G46" s="94">
        <v>2026191.59</v>
      </c>
      <c r="H46" s="96">
        <v>4.9617000000000004</v>
      </c>
      <c r="I46" s="94">
        <v>100.53336</v>
      </c>
      <c r="J46" s="95">
        <v>0.2629905618502365</v>
      </c>
      <c r="K46" s="95">
        <f>I46/'סכום נכסי הקרן'!$C$42</f>
        <v>1.6878311287066302E-4</v>
      </c>
    </row>
    <row r="47" spans="2:11" s="135" customFormat="1">
      <c r="B47" s="136"/>
    </row>
    <row r="48" spans="2:11" s="135" customFormat="1">
      <c r="B48" s="136"/>
    </row>
    <row r="49" spans="2:4" s="135" customFormat="1">
      <c r="B49" s="136"/>
    </row>
    <row r="50" spans="2:4" s="135" customFormat="1">
      <c r="B50" s="137" t="s">
        <v>265</v>
      </c>
    </row>
    <row r="51" spans="2:4" s="135" customFormat="1">
      <c r="B51" s="137" t="s">
        <v>123</v>
      </c>
    </row>
    <row r="52" spans="2:4" s="135" customFormat="1">
      <c r="B52" s="137" t="s">
        <v>248</v>
      </c>
    </row>
    <row r="53" spans="2:4" s="135" customFormat="1">
      <c r="B53" s="137" t="s">
        <v>256</v>
      </c>
    </row>
    <row r="54" spans="2:4" s="135" customFormat="1">
      <c r="B54" s="136"/>
    </row>
    <row r="55" spans="2:4" s="135" customFormat="1">
      <c r="B55" s="136"/>
    </row>
    <row r="56" spans="2:4" s="135" customFormat="1">
      <c r="B56" s="136"/>
    </row>
    <row r="57" spans="2:4" s="135" customFormat="1">
      <c r="B57" s="136"/>
    </row>
    <row r="58" spans="2:4" s="135" customFormat="1">
      <c r="B58" s="136"/>
    </row>
    <row r="59" spans="2:4" s="135" customFormat="1">
      <c r="B59" s="136"/>
    </row>
    <row r="60" spans="2:4" s="135" customFormat="1">
      <c r="B60" s="136"/>
    </row>
    <row r="61" spans="2:4" s="135" customFormat="1">
      <c r="B61" s="136"/>
    </row>
    <row r="62" spans="2:4" s="135" customFormat="1">
      <c r="B62" s="136"/>
    </row>
    <row r="63" spans="2:4">
      <c r="C63" s="1"/>
      <c r="D63" s="1"/>
    </row>
    <row r="64" spans="2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sheetProtection sheet="1" objects="1" scenarios="1"/>
  <mergeCells count="2">
    <mergeCell ref="B6:K6"/>
    <mergeCell ref="B7:K7"/>
  </mergeCells>
  <phoneticPr fontId="3" type="noConversion"/>
  <dataValidations count="1">
    <dataValidation allowBlank="1" showInputMessage="1" showErrorMessage="1" sqref="C5:C1048576 A1:B1048576 D1:XFD40 D45:XFD1048576 D41:AF44 AH41:XFD4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B1:BZ566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5703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7.5703125" style="1" bestFit="1" customWidth="1"/>
    <col min="12" max="12" width="7" style="1" bestFit="1" customWidth="1"/>
    <col min="13" max="13" width="6.42578125" style="1" bestFit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5703125" style="1" bestFit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57" t="s">
        <v>190</v>
      </c>
      <c r="C1" s="78" t="s" vm="1">
        <v>266</v>
      </c>
    </row>
    <row r="2" spans="2:78">
      <c r="B2" s="57" t="s">
        <v>189</v>
      </c>
      <c r="C2" s="78" t="s">
        <v>267</v>
      </c>
    </row>
    <row r="3" spans="2:78">
      <c r="B3" s="57" t="s">
        <v>191</v>
      </c>
      <c r="C3" s="78" t="s">
        <v>268</v>
      </c>
    </row>
    <row r="4" spans="2:78">
      <c r="B4" s="57" t="s">
        <v>192</v>
      </c>
      <c r="C4" s="78">
        <v>2145</v>
      </c>
    </row>
    <row r="6" spans="2:78" ht="26.25" customHeight="1">
      <c r="B6" s="163" t="s">
        <v>221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2:78" ht="26.25" customHeight="1">
      <c r="B7" s="163" t="s">
        <v>111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5"/>
    </row>
    <row r="8" spans="2:78" s="3" customFormat="1" ht="47.25">
      <c r="B8" s="23" t="s">
        <v>127</v>
      </c>
      <c r="C8" s="31" t="s">
        <v>50</v>
      </c>
      <c r="D8" s="31" t="s">
        <v>56</v>
      </c>
      <c r="E8" s="31" t="s">
        <v>15</v>
      </c>
      <c r="F8" s="31" t="s">
        <v>72</v>
      </c>
      <c r="G8" s="31" t="s">
        <v>113</v>
      </c>
      <c r="H8" s="31" t="s">
        <v>18</v>
      </c>
      <c r="I8" s="31" t="s">
        <v>112</v>
      </c>
      <c r="J8" s="31" t="s">
        <v>17</v>
      </c>
      <c r="K8" s="31" t="s">
        <v>19</v>
      </c>
      <c r="L8" s="31" t="s">
        <v>250</v>
      </c>
      <c r="M8" s="31" t="s">
        <v>249</v>
      </c>
      <c r="N8" s="31" t="s">
        <v>121</v>
      </c>
      <c r="O8" s="31" t="s">
        <v>65</v>
      </c>
      <c r="P8" s="31" t="s">
        <v>193</v>
      </c>
      <c r="Q8" s="32" t="s">
        <v>195</v>
      </c>
      <c r="R8" s="1"/>
      <c r="S8" s="1"/>
      <c r="T8" s="1"/>
      <c r="U8" s="1"/>
      <c r="V8" s="1"/>
    </row>
    <row r="9" spans="2:78" s="3" customFormat="1" ht="18.75" customHeight="1">
      <c r="B9" s="16"/>
      <c r="C9" s="17"/>
      <c r="D9" s="17"/>
      <c r="E9" s="17"/>
      <c r="F9" s="17"/>
      <c r="G9" s="17" t="s">
        <v>22</v>
      </c>
      <c r="H9" s="17" t="s">
        <v>21</v>
      </c>
      <c r="I9" s="17"/>
      <c r="J9" s="17" t="s">
        <v>20</v>
      </c>
      <c r="K9" s="17" t="s">
        <v>20</v>
      </c>
      <c r="L9" s="17" t="s">
        <v>257</v>
      </c>
      <c r="M9" s="17"/>
      <c r="N9" s="17" t="s">
        <v>253</v>
      </c>
      <c r="O9" s="17" t="s">
        <v>20</v>
      </c>
      <c r="P9" s="33" t="s">
        <v>20</v>
      </c>
      <c r="Q9" s="18" t="s">
        <v>20</v>
      </c>
      <c r="R9" s="1"/>
      <c r="S9" s="1"/>
      <c r="T9" s="1"/>
      <c r="U9" s="1"/>
      <c r="V9" s="1"/>
    </row>
    <row r="10" spans="2:7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1" t="s">
        <v>14</v>
      </c>
      <c r="Q10" s="21" t="s">
        <v>124</v>
      </c>
      <c r="R10" s="1"/>
      <c r="S10" s="1"/>
      <c r="T10" s="1"/>
      <c r="U10" s="1"/>
      <c r="V10" s="1"/>
    </row>
    <row r="11" spans="2:78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"/>
      <c r="S11" s="1"/>
      <c r="T11" s="1"/>
      <c r="U11" s="1"/>
      <c r="V11" s="1"/>
      <c r="BZ11" s="1"/>
    </row>
    <row r="12" spans="2:78" ht="18" customHeight="1">
      <c r="B12" s="99" t="s">
        <v>265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</row>
    <row r="13" spans="2:78">
      <c r="B13" s="99" t="s">
        <v>123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</row>
    <row r="14" spans="2:78">
      <c r="B14" s="99" t="s">
        <v>248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</row>
    <row r="15" spans="2:78">
      <c r="B15" s="99" t="s">
        <v>256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</row>
    <row r="16" spans="2:7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</row>
    <row r="17" spans="2:17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</row>
    <row r="18" spans="2:17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</row>
    <row r="19" spans="2:17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</row>
    <row r="20" spans="2:17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</row>
    <row r="21" spans="2:17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</row>
    <row r="22" spans="2:17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</row>
    <row r="23" spans="2:17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</row>
    <row r="24" spans="2:17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</row>
    <row r="25" spans="2:17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</row>
    <row r="26" spans="2:17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</row>
    <row r="27" spans="2:17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</row>
    <row r="28" spans="2:17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</row>
    <row r="29" spans="2:17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</row>
    <row r="30" spans="2:17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</row>
    <row r="31" spans="2:17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</row>
    <row r="32" spans="2:17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</row>
    <row r="33" spans="2:17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</row>
    <row r="34" spans="2:17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</row>
    <row r="35" spans="2:17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</row>
    <row r="36" spans="2:17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</row>
    <row r="37" spans="2:17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</row>
    <row r="38" spans="2:17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</row>
    <row r="39" spans="2:17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</row>
    <row r="40" spans="2:17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</row>
    <row r="41" spans="2:17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</row>
    <row r="42" spans="2:17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</row>
    <row r="43" spans="2:17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</row>
    <row r="44" spans="2:17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</row>
    <row r="45" spans="2:17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</row>
    <row r="46" spans="2:17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</row>
    <row r="47" spans="2:17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</row>
    <row r="48" spans="2:17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</row>
    <row r="49" spans="2:17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</row>
    <row r="50" spans="2:17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</row>
    <row r="51" spans="2:17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</row>
    <row r="52" spans="2:17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</row>
    <row r="53" spans="2:17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</row>
    <row r="54" spans="2:17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</row>
    <row r="55" spans="2:17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</row>
    <row r="56" spans="2:17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</row>
    <row r="57" spans="2:17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</row>
    <row r="58" spans="2:17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</row>
    <row r="59" spans="2:17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</row>
    <row r="60" spans="2:17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</row>
    <row r="61" spans="2:17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</row>
    <row r="62" spans="2:17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</row>
    <row r="63" spans="2:17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</row>
    <row r="64" spans="2:17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</row>
    <row r="65" spans="2:17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</row>
    <row r="66" spans="2:17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</row>
    <row r="67" spans="2:17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</row>
    <row r="68" spans="2:17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</row>
    <row r="69" spans="2:17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</row>
    <row r="70" spans="2:17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</row>
    <row r="71" spans="2:17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</row>
    <row r="72" spans="2:17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</row>
    <row r="73" spans="2:17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</row>
    <row r="74" spans="2:17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</row>
    <row r="75" spans="2:17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</row>
    <row r="76" spans="2:17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</row>
    <row r="77" spans="2:17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</row>
    <row r="78" spans="2:17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</row>
    <row r="79" spans="2:17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</row>
    <row r="80" spans="2:17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</row>
    <row r="81" spans="2:17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</row>
    <row r="82" spans="2:17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</row>
    <row r="83" spans="2:17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</row>
    <row r="84" spans="2:17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</row>
    <row r="85" spans="2:17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</row>
    <row r="86" spans="2:17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</row>
    <row r="87" spans="2:17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</row>
    <row r="88" spans="2:17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</row>
    <row r="89" spans="2:17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</row>
    <row r="90" spans="2:17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</row>
    <row r="91" spans="2:17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</row>
    <row r="92" spans="2:17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</row>
    <row r="93" spans="2:17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</row>
    <row r="94" spans="2:17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</row>
    <row r="95" spans="2:17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</row>
    <row r="96" spans="2:17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</row>
    <row r="97" spans="2:17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</row>
    <row r="98" spans="2:17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</row>
    <row r="99" spans="2:17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</row>
    <row r="100" spans="2:17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</row>
    <row r="101" spans="2:17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</row>
    <row r="102" spans="2:17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</row>
    <row r="103" spans="2:17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</row>
    <row r="104" spans="2:17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</row>
    <row r="105" spans="2:17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</row>
    <row r="106" spans="2:17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</row>
    <row r="107" spans="2:17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</row>
    <row r="108" spans="2:17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</row>
    <row r="109" spans="2:17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</row>
    <row r="110" spans="2:17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</row>
    <row r="111" spans="2:17">
      <c r="D111" s="1"/>
    </row>
    <row r="112" spans="2:17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sheetProtection sheet="1" objects="1" scenarios="1"/>
  <mergeCells count="2">
    <mergeCell ref="B6:Q6"/>
    <mergeCell ref="B7:Q7"/>
  </mergeCells>
  <phoneticPr fontId="3" type="noConversion"/>
  <conditionalFormatting sqref="B16:B110">
    <cfRule type="cellIs" dxfId="12" priority="1" operator="equal">
      <formula>"NR3"</formula>
    </cfRule>
  </conditionalFormatting>
  <dataValidations count="1">
    <dataValidation allowBlank="1" showInputMessage="1" showErrorMessage="1" sqref="C5:C1048576 A1:B1048576 D1:XFD35 D40:XFD1048576 D36:AF39 AH36:XFD39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AU159"/>
  <sheetViews>
    <sheetView rightToLeft="1" zoomScale="90" zoomScaleNormal="90" workbookViewId="0"/>
  </sheetViews>
  <sheetFormatPr defaultColWidth="9.140625" defaultRowHeight="18"/>
  <cols>
    <col min="1" max="1" width="8.7109375" style="1" customWidth="1"/>
    <col min="2" max="2" width="46" style="2" bestFit="1" customWidth="1"/>
    <col min="3" max="3" width="41.7109375" style="2" bestFit="1" customWidth="1"/>
    <col min="4" max="4" width="10.140625" style="2" bestFit="1" customWidth="1"/>
    <col min="5" max="5" width="12.7109375" style="2" bestFit="1" customWidth="1"/>
    <col min="6" max="6" width="8.7109375" style="1" bestFit="1" customWidth="1"/>
    <col min="7" max="7" width="11.28515625" style="1" bestFit="1" customWidth="1"/>
    <col min="8" max="8" width="11.140625" style="1" bestFit="1" customWidth="1"/>
    <col min="9" max="9" width="6.85546875" style="1" bestFit="1" customWidth="1"/>
    <col min="10" max="10" width="12" style="1" bestFit="1" customWidth="1"/>
    <col min="11" max="11" width="6.85546875" style="1" bestFit="1" customWidth="1"/>
    <col min="12" max="12" width="7.5703125" style="1" customWidth="1"/>
    <col min="13" max="13" width="13.140625" style="1" bestFit="1" customWidth="1"/>
    <col min="14" max="14" width="10.5703125" style="1" customWidth="1"/>
    <col min="15" max="15" width="10.140625" style="1" bestFit="1" customWidth="1"/>
    <col min="16" max="16" width="9.140625" style="1" bestFit="1" customWidth="1"/>
    <col min="17" max="17" width="10.42578125" style="1" bestFit="1" customWidth="1"/>
    <col min="18" max="18" width="7.570312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34" width="5.7109375" style="1" customWidth="1"/>
    <col min="35" max="16384" width="9.140625" style="1"/>
  </cols>
  <sheetData>
    <row r="1" spans="1:47">
      <c r="B1" s="57" t="s">
        <v>190</v>
      </c>
      <c r="C1" s="78" t="s" vm="1">
        <v>266</v>
      </c>
    </row>
    <row r="2" spans="1:47">
      <c r="B2" s="57" t="s">
        <v>189</v>
      </c>
      <c r="C2" s="78" t="s">
        <v>267</v>
      </c>
    </row>
    <row r="3" spans="1:47">
      <c r="B3" s="57" t="s">
        <v>191</v>
      </c>
      <c r="C3" s="78" t="s">
        <v>268</v>
      </c>
    </row>
    <row r="4" spans="1:47">
      <c r="B4" s="57" t="s">
        <v>192</v>
      </c>
      <c r="C4" s="78">
        <v>2145</v>
      </c>
    </row>
    <row r="6" spans="1:47" ht="26.25" customHeight="1">
      <c r="B6" s="163" t="s">
        <v>222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5"/>
    </row>
    <row r="7" spans="1:47" s="3" customFormat="1" ht="63">
      <c r="B7" s="23" t="s">
        <v>127</v>
      </c>
      <c r="C7" s="31" t="s">
        <v>234</v>
      </c>
      <c r="D7" s="31" t="s">
        <v>50</v>
      </c>
      <c r="E7" s="31" t="s">
        <v>128</v>
      </c>
      <c r="F7" s="31" t="s">
        <v>15</v>
      </c>
      <c r="G7" s="31" t="s">
        <v>113</v>
      </c>
      <c r="H7" s="31" t="s">
        <v>72</v>
      </c>
      <c r="I7" s="31" t="s">
        <v>18</v>
      </c>
      <c r="J7" s="31" t="s">
        <v>112</v>
      </c>
      <c r="K7" s="14" t="s">
        <v>38</v>
      </c>
      <c r="L7" s="71" t="s">
        <v>19</v>
      </c>
      <c r="M7" s="31" t="s">
        <v>250</v>
      </c>
      <c r="N7" s="31" t="s">
        <v>249</v>
      </c>
      <c r="O7" s="31" t="s">
        <v>121</v>
      </c>
      <c r="P7" s="31" t="s">
        <v>193</v>
      </c>
      <c r="Q7" s="32" t="s">
        <v>195</v>
      </c>
      <c r="R7" s="1"/>
      <c r="AT7" s="3" t="s">
        <v>173</v>
      </c>
      <c r="AU7" s="3" t="s">
        <v>175</v>
      </c>
    </row>
    <row r="8" spans="1:47" s="3" customFormat="1" ht="24" customHeight="1">
      <c r="B8" s="16"/>
      <c r="C8" s="70"/>
      <c r="D8" s="17"/>
      <c r="E8" s="17"/>
      <c r="F8" s="17"/>
      <c r="G8" s="17" t="s">
        <v>22</v>
      </c>
      <c r="H8" s="17"/>
      <c r="I8" s="17" t="s">
        <v>21</v>
      </c>
      <c r="J8" s="17"/>
      <c r="K8" s="17" t="s">
        <v>20</v>
      </c>
      <c r="L8" s="17" t="s">
        <v>20</v>
      </c>
      <c r="M8" s="17" t="s">
        <v>257</v>
      </c>
      <c r="N8" s="17"/>
      <c r="O8" s="17" t="s">
        <v>253</v>
      </c>
      <c r="P8" s="33" t="s">
        <v>20</v>
      </c>
      <c r="Q8" s="18" t="s">
        <v>20</v>
      </c>
      <c r="R8" s="1"/>
      <c r="AT8" s="3" t="s">
        <v>171</v>
      </c>
      <c r="AU8" s="3" t="s">
        <v>174</v>
      </c>
    </row>
    <row r="9" spans="1:47" s="4" customFormat="1" ht="18" customHeight="1">
      <c r="B9" s="19"/>
      <c r="C9" s="14" t="s">
        <v>1</v>
      </c>
      <c r="D9" s="14" t="s">
        <v>2</v>
      </c>
      <c r="E9" s="14" t="s">
        <v>3</v>
      </c>
      <c r="F9" s="14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1" t="s">
        <v>11</v>
      </c>
      <c r="N9" s="21" t="s">
        <v>12</v>
      </c>
      <c r="O9" s="21" t="s">
        <v>13</v>
      </c>
      <c r="P9" s="21" t="s">
        <v>14</v>
      </c>
      <c r="Q9" s="21" t="s">
        <v>124</v>
      </c>
      <c r="R9" s="1"/>
      <c r="AT9" s="4" t="s">
        <v>172</v>
      </c>
      <c r="AU9" s="4" t="s">
        <v>176</v>
      </c>
    </row>
    <row r="10" spans="1:47" s="134" customFormat="1" ht="18" customHeight="1">
      <c r="B10" s="79" t="s">
        <v>44</v>
      </c>
      <c r="C10" s="80"/>
      <c r="D10" s="80"/>
      <c r="E10" s="80"/>
      <c r="F10" s="80"/>
      <c r="G10" s="80"/>
      <c r="H10" s="80"/>
      <c r="I10" s="88">
        <f>AVERAGE(I11,I145)</f>
        <v>4.5179917988867606</v>
      </c>
      <c r="J10" s="80"/>
      <c r="K10" s="80"/>
      <c r="L10" s="104">
        <f>AVERAGE(L11,L145)</f>
        <v>3.5416344230067086E-2</v>
      </c>
      <c r="M10" s="88"/>
      <c r="N10" s="90"/>
      <c r="O10" s="88">
        <f>O11+O145</f>
        <v>29821.170774734303</v>
      </c>
      <c r="P10" s="89">
        <f>O10/$O$10</f>
        <v>1</v>
      </c>
      <c r="Q10" s="89">
        <f>O10/'סכום נכסי הקרן'!$C$42</f>
        <v>5.0066067948065174E-2</v>
      </c>
      <c r="R10" s="135"/>
      <c r="AT10" s="135" t="s">
        <v>30</v>
      </c>
      <c r="AU10" s="134" t="s">
        <v>177</v>
      </c>
    </row>
    <row r="11" spans="1:47" s="135" customFormat="1" ht="21.75" customHeight="1">
      <c r="B11" s="81" t="s">
        <v>42</v>
      </c>
      <c r="C11" s="82"/>
      <c r="D11" s="82"/>
      <c r="E11" s="82"/>
      <c r="F11" s="82"/>
      <c r="G11" s="82"/>
      <c r="H11" s="82"/>
      <c r="I11" s="91">
        <f>AVERAGE(I12,I27,I140)</f>
        <v>4.8104114775916953</v>
      </c>
      <c r="J11" s="82"/>
      <c r="K11" s="82"/>
      <c r="L11" s="105">
        <f>AVERAGE(L12,L27,L140)</f>
        <v>1.9352383654801065E-2</v>
      </c>
      <c r="M11" s="91"/>
      <c r="N11" s="93"/>
      <c r="O11" s="91">
        <f>O12+O27+O140</f>
        <v>28490.830534734301</v>
      </c>
      <c r="P11" s="92">
        <f t="shared" ref="P11:P25" si="0">O11/$O$10</f>
        <v>0.95538940271496253</v>
      </c>
      <c r="Q11" s="92">
        <f>O11/'סכום נכסי הקרן'!$C$42</f>
        <v>4.7832590753188714E-2</v>
      </c>
      <c r="AU11" s="135" t="s">
        <v>183</v>
      </c>
    </row>
    <row r="12" spans="1:47" s="135" customFormat="1">
      <c r="B12" s="103" t="s">
        <v>39</v>
      </c>
      <c r="C12" s="82"/>
      <c r="D12" s="82"/>
      <c r="E12" s="82"/>
      <c r="F12" s="82"/>
      <c r="G12" s="82"/>
      <c r="H12" s="82"/>
      <c r="I12" s="91">
        <f>AVERAGE(I13:I25)</f>
        <v>8.14</v>
      </c>
      <c r="J12" s="82"/>
      <c r="K12" s="82"/>
      <c r="L12" s="105">
        <f>AVERAGE(L13:L25)</f>
        <v>2.696153846153846E-2</v>
      </c>
      <c r="M12" s="91"/>
      <c r="N12" s="93"/>
      <c r="O12" s="91">
        <f>SUM(O13:O25)</f>
        <v>7453.9443847343027</v>
      </c>
      <c r="P12" s="92">
        <f t="shared" si="0"/>
        <v>0.24995478685396164</v>
      </c>
      <c r="Q12" s="92">
        <f>O12/'סכום נכסי הקרן'!$C$42</f>
        <v>1.2514253342574591E-2</v>
      </c>
      <c r="AU12" s="135" t="s">
        <v>178</v>
      </c>
    </row>
    <row r="13" spans="1:47" s="135" customFormat="1">
      <c r="A13" s="144"/>
      <c r="B13" s="87" t="s">
        <v>1811</v>
      </c>
      <c r="C13" s="97" t="s">
        <v>1755</v>
      </c>
      <c r="D13" s="84">
        <v>5212</v>
      </c>
      <c r="E13" s="84"/>
      <c r="F13" s="84" t="s">
        <v>1510</v>
      </c>
      <c r="G13" s="113">
        <v>42643</v>
      </c>
      <c r="H13" s="84"/>
      <c r="I13" s="94">
        <v>8.93</v>
      </c>
      <c r="J13" s="97" t="s">
        <v>175</v>
      </c>
      <c r="K13" s="98">
        <v>3.0099999999999998E-2</v>
      </c>
      <c r="L13" s="98">
        <v>3.0099999999999998E-2</v>
      </c>
      <c r="M13" s="94">
        <v>583178.25</v>
      </c>
      <c r="N13" s="96">
        <v>97.66</v>
      </c>
      <c r="O13" s="94">
        <f>569.53188-0.05</f>
        <v>569.48188000000005</v>
      </c>
      <c r="P13" s="95">
        <f t="shared" si="0"/>
        <v>1.9096563454929411E-2</v>
      </c>
      <c r="Q13" s="95">
        <f>O13/'סכום נכסי הקרן'!$C$42</f>
        <v>9.5608984350903402E-4</v>
      </c>
      <c r="AU13" s="135" t="s">
        <v>179</v>
      </c>
    </row>
    <row r="14" spans="1:47" s="135" customFormat="1">
      <c r="A14" s="144"/>
      <c r="B14" s="87" t="s">
        <v>1811</v>
      </c>
      <c r="C14" s="97" t="s">
        <v>1755</v>
      </c>
      <c r="D14" s="84">
        <v>5211</v>
      </c>
      <c r="E14" s="84"/>
      <c r="F14" s="84" t="s">
        <v>1510</v>
      </c>
      <c r="G14" s="113">
        <v>42643</v>
      </c>
      <c r="H14" s="84"/>
      <c r="I14" s="94">
        <v>6.17</v>
      </c>
      <c r="J14" s="97" t="s">
        <v>175</v>
      </c>
      <c r="K14" s="98">
        <v>3.5400000000000001E-2</v>
      </c>
      <c r="L14" s="98">
        <v>3.5400000000000001E-2</v>
      </c>
      <c r="M14" s="94">
        <v>616140.68999999994</v>
      </c>
      <c r="N14" s="96">
        <v>101.85</v>
      </c>
      <c r="O14" s="94">
        <v>627.53929000000005</v>
      </c>
      <c r="P14" s="95">
        <f t="shared" si="0"/>
        <v>2.1043415590231509E-2</v>
      </c>
      <c r="Q14" s="95">
        <f>O14/'סכום נכסי הקרן'!$C$42</f>
        <v>1.0535610747999047E-3</v>
      </c>
      <c r="AU14" s="135" t="s">
        <v>180</v>
      </c>
    </row>
    <row r="15" spans="1:47" s="135" customFormat="1">
      <c r="A15" s="144"/>
      <c r="B15" s="87" t="s">
        <v>1811</v>
      </c>
      <c r="C15" s="97" t="s">
        <v>1755</v>
      </c>
      <c r="D15" s="84">
        <v>5025</v>
      </c>
      <c r="E15" s="84"/>
      <c r="F15" s="84" t="s">
        <v>1510</v>
      </c>
      <c r="G15" s="113">
        <v>42551</v>
      </c>
      <c r="H15" s="84"/>
      <c r="I15" s="94">
        <v>9.8600000000000012</v>
      </c>
      <c r="J15" s="97" t="s">
        <v>175</v>
      </c>
      <c r="K15" s="98">
        <v>3.3099999999999997E-2</v>
      </c>
      <c r="L15" s="98">
        <v>3.3099999999999997E-2</v>
      </c>
      <c r="M15" s="94">
        <v>571027.59</v>
      </c>
      <c r="N15" s="96">
        <v>95.93</v>
      </c>
      <c r="O15" s="94">
        <v>547.78677000000005</v>
      </c>
      <c r="P15" s="95">
        <f t="shared" si="0"/>
        <v>1.8369056471253874E-2</v>
      </c>
      <c r="Q15" s="95">
        <f>O15/'סכום נכסי הקרן'!$C$42</f>
        <v>9.1966642943164278E-4</v>
      </c>
      <c r="AU15" s="135" t="s">
        <v>182</v>
      </c>
    </row>
    <row r="16" spans="1:47" s="135" customFormat="1">
      <c r="A16" s="144"/>
      <c r="B16" s="87" t="s">
        <v>1811</v>
      </c>
      <c r="C16" s="97" t="s">
        <v>1755</v>
      </c>
      <c r="D16" s="84">
        <v>5024</v>
      </c>
      <c r="E16" s="84"/>
      <c r="F16" s="84" t="s">
        <v>1510</v>
      </c>
      <c r="G16" s="113">
        <v>42551</v>
      </c>
      <c r="H16" s="84"/>
      <c r="I16" s="94">
        <v>7.2700000000000005</v>
      </c>
      <c r="J16" s="97" t="s">
        <v>175</v>
      </c>
      <c r="K16" s="98">
        <v>3.9799999999999995E-2</v>
      </c>
      <c r="L16" s="98">
        <v>3.9799999999999995E-2</v>
      </c>
      <c r="M16" s="94">
        <v>469497.47</v>
      </c>
      <c r="N16" s="96">
        <v>102.82</v>
      </c>
      <c r="O16" s="94">
        <v>482.7373</v>
      </c>
      <c r="P16" s="95">
        <f t="shared" si="0"/>
        <v>1.6187738021640467E-2</v>
      </c>
      <c r="Q16" s="95">
        <f>O16/'סכום נכסי הקרן'!$C$42</f>
        <v>8.1045639171692981E-4</v>
      </c>
      <c r="AU16" s="135" t="s">
        <v>181</v>
      </c>
    </row>
    <row r="17" spans="1:47" s="135" customFormat="1">
      <c r="A17" s="144"/>
      <c r="B17" s="87" t="s">
        <v>1811</v>
      </c>
      <c r="C17" s="97" t="s">
        <v>1755</v>
      </c>
      <c r="D17" s="84">
        <v>5023</v>
      </c>
      <c r="E17" s="84"/>
      <c r="F17" s="84" t="s">
        <v>1510</v>
      </c>
      <c r="G17" s="113">
        <v>42551</v>
      </c>
      <c r="H17" s="84"/>
      <c r="I17" s="94">
        <v>10.17</v>
      </c>
      <c r="J17" s="97" t="s">
        <v>175</v>
      </c>
      <c r="K17" s="98">
        <v>2.7699999999999999E-2</v>
      </c>
      <c r="L17" s="98">
        <v>2.7699999999999999E-2</v>
      </c>
      <c r="M17" s="94">
        <v>513706.46</v>
      </c>
      <c r="N17" s="96">
        <v>95.3</v>
      </c>
      <c r="O17" s="94">
        <v>489.56203999999997</v>
      </c>
      <c r="P17" s="95">
        <f t="shared" si="0"/>
        <v>1.6416593556909463E-2</v>
      </c>
      <c r="Q17" s="95">
        <f>O17/'סכום נכסי הקרן'!$C$42</f>
        <v>8.2191428849599812E-4</v>
      </c>
      <c r="AU17" s="135" t="s">
        <v>184</v>
      </c>
    </row>
    <row r="18" spans="1:47" s="135" customFormat="1">
      <c r="A18" s="144"/>
      <c r="B18" s="87" t="s">
        <v>1811</v>
      </c>
      <c r="C18" s="97" t="s">
        <v>1755</v>
      </c>
      <c r="D18" s="84">
        <v>5210</v>
      </c>
      <c r="E18" s="84"/>
      <c r="F18" s="84" t="s">
        <v>1510</v>
      </c>
      <c r="G18" s="113">
        <v>42643</v>
      </c>
      <c r="H18" s="84"/>
      <c r="I18" s="94">
        <v>9.2000000000000011</v>
      </c>
      <c r="J18" s="97" t="s">
        <v>175</v>
      </c>
      <c r="K18" s="98">
        <v>2.1600000000000001E-2</v>
      </c>
      <c r="L18" s="98">
        <v>2.1600000000000001E-2</v>
      </c>
      <c r="M18" s="94">
        <v>428764.15999999997</v>
      </c>
      <c r="N18" s="96">
        <v>103.84</v>
      </c>
      <c r="O18" s="94">
        <v>445.22852</v>
      </c>
      <c r="P18" s="95">
        <f t="shared" si="0"/>
        <v>1.4929947699344371E-2</v>
      </c>
      <c r="Q18" s="95">
        <f>O18/'סכום נכסי הקרן'!$C$42</f>
        <v>7.4748377597643465E-4</v>
      </c>
      <c r="AU18" s="135" t="s">
        <v>185</v>
      </c>
    </row>
    <row r="19" spans="1:47" s="135" customFormat="1">
      <c r="A19" s="144"/>
      <c r="B19" s="87" t="s">
        <v>1811</v>
      </c>
      <c r="C19" s="97" t="s">
        <v>1755</v>
      </c>
      <c r="D19" s="84">
        <v>5022</v>
      </c>
      <c r="E19" s="84"/>
      <c r="F19" s="84" t="s">
        <v>1510</v>
      </c>
      <c r="G19" s="113">
        <v>42551</v>
      </c>
      <c r="H19" s="84"/>
      <c r="I19" s="94">
        <v>8.41</v>
      </c>
      <c r="J19" s="97" t="s">
        <v>175</v>
      </c>
      <c r="K19" s="98">
        <v>2.9099999999999997E-2</v>
      </c>
      <c r="L19" s="98">
        <v>2.9099999999999997E-2</v>
      </c>
      <c r="M19" s="94">
        <v>385882.54</v>
      </c>
      <c r="N19" s="96">
        <v>97.99</v>
      </c>
      <c r="O19" s="94">
        <v>378.12619000000001</v>
      </c>
      <c r="P19" s="95">
        <f t="shared" si="0"/>
        <v>1.2679790235478071E-2</v>
      </c>
      <c r="Q19" s="95">
        <f>O19/'סכום נכסי הקרן'!$C$42</f>
        <v>6.3482723949665843E-4</v>
      </c>
      <c r="AU19" s="135" t="s">
        <v>186</v>
      </c>
    </row>
    <row r="20" spans="1:47" s="135" customFormat="1">
      <c r="A20" s="144"/>
      <c r="B20" s="87" t="s">
        <v>1811</v>
      </c>
      <c r="C20" s="97" t="s">
        <v>1755</v>
      </c>
      <c r="D20" s="84">
        <v>5209</v>
      </c>
      <c r="E20" s="84"/>
      <c r="F20" s="84" t="s">
        <v>1510</v>
      </c>
      <c r="G20" s="113">
        <v>42643</v>
      </c>
      <c r="H20" s="84"/>
      <c r="I20" s="94">
        <v>7.06</v>
      </c>
      <c r="J20" s="97" t="s">
        <v>175</v>
      </c>
      <c r="K20" s="98">
        <v>2.5599999999999998E-2</v>
      </c>
      <c r="L20" s="98">
        <v>2.5599999999999998E-2</v>
      </c>
      <c r="M20" s="94">
        <v>347389.96</v>
      </c>
      <c r="N20" s="96">
        <v>99.52</v>
      </c>
      <c r="O20" s="94">
        <f>345.72259-0.09</f>
        <v>345.63259000000005</v>
      </c>
      <c r="P20" s="95">
        <f t="shared" si="0"/>
        <v>1.1590175067601098E-2</v>
      </c>
      <c r="Q20" s="95">
        <f>O20/'סכום נכסי הקרן'!$C$42</f>
        <v>5.8027449246448746E-4</v>
      </c>
      <c r="AU20" s="135" t="s">
        <v>187</v>
      </c>
    </row>
    <row r="21" spans="1:47" s="135" customFormat="1">
      <c r="A21" s="144"/>
      <c r="B21" s="87" t="s">
        <v>1811</v>
      </c>
      <c r="C21" s="97" t="s">
        <v>1755</v>
      </c>
      <c r="D21" s="84">
        <v>6024</v>
      </c>
      <c r="E21" s="84"/>
      <c r="F21" s="84" t="s">
        <v>1510</v>
      </c>
      <c r="G21" s="113">
        <v>43100</v>
      </c>
      <c r="H21" s="84"/>
      <c r="I21" s="94">
        <v>9.1666666666666661</v>
      </c>
      <c r="J21" s="97" t="s">
        <v>175</v>
      </c>
      <c r="K21" s="98">
        <v>2.18E-2</v>
      </c>
      <c r="L21" s="98">
        <v>2.18E-2</v>
      </c>
      <c r="M21" s="145">
        <v>424165.2430145322</v>
      </c>
      <c r="N21" s="146">
        <v>104.46666852428139</v>
      </c>
      <c r="O21" s="94">
        <v>443.11129841520398</v>
      </c>
      <c r="P21" s="95">
        <f t="shared" si="0"/>
        <v>1.4858950433650504E-2</v>
      </c>
      <c r="Q21" s="95">
        <f>O21/'סכום נכסי הקרן'!$C$42</f>
        <v>7.4392922204807854E-4</v>
      </c>
    </row>
    <row r="22" spans="1:47" s="135" customFormat="1">
      <c r="A22" s="144"/>
      <c r="B22" s="87" t="s">
        <v>1811</v>
      </c>
      <c r="C22" s="97" t="s">
        <v>1755</v>
      </c>
      <c r="D22" s="84">
        <v>6025</v>
      </c>
      <c r="E22" s="84"/>
      <c r="F22" s="84" t="s">
        <v>1510</v>
      </c>
      <c r="G22" s="113">
        <v>43100</v>
      </c>
      <c r="H22" s="84"/>
      <c r="I22" s="94">
        <v>5</v>
      </c>
      <c r="J22" s="97" t="s">
        <v>175</v>
      </c>
      <c r="K22" s="98">
        <v>1.6299999999999999E-2</v>
      </c>
      <c r="L22" s="98">
        <v>1.6299999999999999E-2</v>
      </c>
      <c r="M22" s="145">
        <v>535335.91879547818</v>
      </c>
      <c r="N22" s="146">
        <v>104.9404411656792</v>
      </c>
      <c r="O22" s="94">
        <v>561.78387490231694</v>
      </c>
      <c r="P22" s="95">
        <f t="shared" si="0"/>
        <v>1.8838424525514701E-2</v>
      </c>
      <c r="Q22" s="95">
        <f>O22/'סכום נכסי הקרן'!$C$42</f>
        <v>9.4316584232891651E-4</v>
      </c>
    </row>
    <row r="23" spans="1:47" s="135" customFormat="1">
      <c r="A23" s="144"/>
      <c r="B23" s="87" t="s">
        <v>1811</v>
      </c>
      <c r="C23" s="97" t="s">
        <v>1755</v>
      </c>
      <c r="D23" s="84">
        <v>6026</v>
      </c>
      <c r="E23" s="84"/>
      <c r="F23" s="84" t="s">
        <v>1510</v>
      </c>
      <c r="G23" s="113">
        <v>43100</v>
      </c>
      <c r="H23" s="84"/>
      <c r="I23" s="94">
        <v>8.0833333333333339</v>
      </c>
      <c r="J23" s="97" t="s">
        <v>175</v>
      </c>
      <c r="K23" s="98">
        <v>3.4299999999999997E-2</v>
      </c>
      <c r="L23" s="98">
        <v>3.4299999999999997E-2</v>
      </c>
      <c r="M23" s="145">
        <v>1330791.3690621052</v>
      </c>
      <c r="N23" s="146">
        <v>102.17501909929445</v>
      </c>
      <c r="O23" s="94">
        <v>1359.736335510968</v>
      </c>
      <c r="P23" s="95">
        <f t="shared" si="0"/>
        <v>4.5596343140994033E-2</v>
      </c>
      <c r="Q23" s="95">
        <f>O23/'סכום נכסי הקרן'!$C$42</f>
        <v>2.2828296138803026E-3</v>
      </c>
    </row>
    <row r="24" spans="1:47" s="135" customFormat="1">
      <c r="A24" s="144"/>
      <c r="B24" s="87" t="s">
        <v>1811</v>
      </c>
      <c r="C24" s="97" t="s">
        <v>1755</v>
      </c>
      <c r="D24" s="84">
        <v>6027</v>
      </c>
      <c r="E24" s="84"/>
      <c r="F24" s="84" t="s">
        <v>1510</v>
      </c>
      <c r="G24" s="113">
        <v>43100</v>
      </c>
      <c r="H24" s="84"/>
      <c r="I24" s="94">
        <v>11.5</v>
      </c>
      <c r="J24" s="97" t="s">
        <v>175</v>
      </c>
      <c r="K24" s="98">
        <v>8.3999999999999995E-3</v>
      </c>
      <c r="L24" s="98">
        <v>8.3999999999999995E-3</v>
      </c>
      <c r="M24" s="145">
        <v>944872.96804253769</v>
      </c>
      <c r="N24" s="146">
        <v>100.05146617532913</v>
      </c>
      <c r="O24" s="94">
        <v>945.35925802090799</v>
      </c>
      <c r="P24" s="95">
        <f t="shared" si="0"/>
        <v>3.1700943774543369E-2</v>
      </c>
      <c r="Q24" s="95">
        <f>O24/'סכום נכסי הקרן'!$C$42</f>
        <v>1.5871416050340819E-3</v>
      </c>
    </row>
    <row r="25" spans="1:47" s="135" customFormat="1">
      <c r="A25" s="144"/>
      <c r="B25" s="87" t="s">
        <v>1811</v>
      </c>
      <c r="C25" s="97" t="s">
        <v>1755</v>
      </c>
      <c r="D25" s="84">
        <v>6028</v>
      </c>
      <c r="E25" s="84"/>
      <c r="F25" s="84" t="s">
        <v>1510</v>
      </c>
      <c r="G25" s="113">
        <v>43100</v>
      </c>
      <c r="H25" s="84"/>
      <c r="I25" s="94">
        <v>5</v>
      </c>
      <c r="J25" s="97" t="s">
        <v>175</v>
      </c>
      <c r="K25" s="98">
        <v>2.7300000000000001E-2</v>
      </c>
      <c r="L25" s="98">
        <v>2.7300000000000001E-2</v>
      </c>
      <c r="M25" s="145">
        <v>252018.24126301851</v>
      </c>
      <c r="N25" s="146">
        <v>102.31760867491799</v>
      </c>
      <c r="O25" s="94">
        <v>257.859037884906</v>
      </c>
      <c r="P25" s="95">
        <f t="shared" si="0"/>
        <v>8.6468448818707872E-3</v>
      </c>
      <c r="Q25" s="95">
        <f>O25/'סכום נכסי הקרן'!$C$42</f>
        <v>4.3291352339212239E-4</v>
      </c>
    </row>
    <row r="26" spans="1:47" s="135" customFormat="1">
      <c r="A26" s="144"/>
      <c r="B26" s="83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94"/>
      <c r="N26" s="96"/>
      <c r="O26" s="84"/>
      <c r="P26" s="95"/>
      <c r="Q26" s="84"/>
      <c r="AU26" s="135" t="s">
        <v>188</v>
      </c>
    </row>
    <row r="27" spans="1:47" s="135" customFormat="1">
      <c r="A27" s="144"/>
      <c r="B27" s="103" t="s">
        <v>41</v>
      </c>
      <c r="C27" s="82"/>
      <c r="D27" s="82"/>
      <c r="E27" s="82"/>
      <c r="F27" s="82"/>
      <c r="G27" s="82"/>
      <c r="H27" s="82"/>
      <c r="I27" s="91">
        <v>5.3407350633574371</v>
      </c>
      <c r="J27" s="82"/>
      <c r="K27" s="82"/>
      <c r="L27" s="105">
        <v>1.6269143568503446E-2</v>
      </c>
      <c r="M27" s="91"/>
      <c r="N27" s="93"/>
      <c r="O27" s="91">
        <f>SUM(O28:O138)</f>
        <v>20679.383279999998</v>
      </c>
      <c r="P27" s="92">
        <f t="shared" ref="P27:P90" si="1">O27/$O$10</f>
        <v>0.69344639203503056</v>
      </c>
      <c r="Q27" s="92">
        <f>O27/'סכום נכסי הקרן'!$C$42</f>
        <v>3.4718134181966481E-2</v>
      </c>
      <c r="AU27" s="135" t="s">
        <v>30</v>
      </c>
    </row>
    <row r="28" spans="1:47" s="135" customFormat="1">
      <c r="A28" s="144"/>
      <c r="B28" s="87" t="s">
        <v>1812</v>
      </c>
      <c r="C28" s="97" t="s">
        <v>1754</v>
      </c>
      <c r="D28" s="84">
        <v>90148620</v>
      </c>
      <c r="E28" s="84"/>
      <c r="F28" s="84" t="s">
        <v>368</v>
      </c>
      <c r="G28" s="113">
        <v>42368</v>
      </c>
      <c r="H28" s="84" t="s">
        <v>336</v>
      </c>
      <c r="I28" s="94">
        <v>10.239999999999997</v>
      </c>
      <c r="J28" s="97" t="s">
        <v>175</v>
      </c>
      <c r="K28" s="98">
        <v>3.1699999999999999E-2</v>
      </c>
      <c r="L28" s="98">
        <v>1.72E-2</v>
      </c>
      <c r="M28" s="94">
        <v>64961.74</v>
      </c>
      <c r="N28" s="96">
        <v>115.75</v>
      </c>
      <c r="O28" s="94">
        <v>75.193210000000008</v>
      </c>
      <c r="P28" s="95">
        <f t="shared" si="1"/>
        <v>2.521470755390554E-3</v>
      </c>
      <c r="Q28" s="95">
        <f>O28/'סכום נכסי הקרן'!$C$42</f>
        <v>1.2624012616844267E-4</v>
      </c>
    </row>
    <row r="29" spans="1:47" s="135" customFormat="1">
      <c r="A29" s="144"/>
      <c r="B29" s="87" t="s">
        <v>1812</v>
      </c>
      <c r="C29" s="97" t="s">
        <v>1754</v>
      </c>
      <c r="D29" s="84">
        <v>90148621</v>
      </c>
      <c r="E29" s="84"/>
      <c r="F29" s="84" t="s">
        <v>368</v>
      </c>
      <c r="G29" s="113">
        <v>42388</v>
      </c>
      <c r="H29" s="84" t="s">
        <v>336</v>
      </c>
      <c r="I29" s="94">
        <v>10.23</v>
      </c>
      <c r="J29" s="97" t="s">
        <v>175</v>
      </c>
      <c r="K29" s="98">
        <v>3.1899999999999998E-2</v>
      </c>
      <c r="L29" s="98">
        <v>1.72E-2</v>
      </c>
      <c r="M29" s="94">
        <v>90946.44</v>
      </c>
      <c r="N29" s="96">
        <v>116.06</v>
      </c>
      <c r="O29" s="94">
        <v>105.55244</v>
      </c>
      <c r="P29" s="95">
        <f t="shared" si="1"/>
        <v>3.5395136159251093E-3</v>
      </c>
      <c r="Q29" s="95">
        <f>O29/'סכום נכסי הקרן'!$C$42</f>
        <v>1.7720952919800839E-4</v>
      </c>
    </row>
    <row r="30" spans="1:47" s="135" customFormat="1">
      <c r="A30" s="144"/>
      <c r="B30" s="87" t="s">
        <v>1812</v>
      </c>
      <c r="C30" s="97" t="s">
        <v>1754</v>
      </c>
      <c r="D30" s="84">
        <v>90148622</v>
      </c>
      <c r="E30" s="84"/>
      <c r="F30" s="84" t="s">
        <v>368</v>
      </c>
      <c r="G30" s="113">
        <v>42509</v>
      </c>
      <c r="H30" s="84" t="s">
        <v>336</v>
      </c>
      <c r="I30" s="94">
        <v>10.35</v>
      </c>
      <c r="J30" s="97" t="s">
        <v>175</v>
      </c>
      <c r="K30" s="98">
        <v>2.7400000000000001E-2</v>
      </c>
      <c r="L30" s="98">
        <v>1.8299999999999997E-2</v>
      </c>
      <c r="M30" s="94">
        <v>90946.44</v>
      </c>
      <c r="N30" s="96">
        <v>110.61</v>
      </c>
      <c r="O30" s="94">
        <v>100.59586</v>
      </c>
      <c r="P30" s="95">
        <f t="shared" si="1"/>
        <v>3.3733035084333061E-3</v>
      </c>
      <c r="Q30" s="95">
        <f>O30/'סכום נכסי הקרן'!$C$42</f>
        <v>1.6888804266266855E-4</v>
      </c>
    </row>
    <row r="31" spans="1:47" s="135" customFormat="1">
      <c r="A31" s="144"/>
      <c r="B31" s="87" t="s">
        <v>1812</v>
      </c>
      <c r="C31" s="97" t="s">
        <v>1754</v>
      </c>
      <c r="D31" s="84">
        <v>90148623</v>
      </c>
      <c r="E31" s="84"/>
      <c r="F31" s="84" t="s">
        <v>368</v>
      </c>
      <c r="G31" s="113">
        <v>42723</v>
      </c>
      <c r="H31" s="84" t="s">
        <v>336</v>
      </c>
      <c r="I31" s="94">
        <v>10.149999999999999</v>
      </c>
      <c r="J31" s="97" t="s">
        <v>175</v>
      </c>
      <c r="K31" s="98">
        <v>3.15E-2</v>
      </c>
      <c r="L31" s="98">
        <v>2.0499999999999997E-2</v>
      </c>
      <c r="M31" s="94">
        <v>12992.35</v>
      </c>
      <c r="N31" s="96">
        <v>112.12</v>
      </c>
      <c r="O31" s="94">
        <v>14.567030000000001</v>
      </c>
      <c r="P31" s="95">
        <f t="shared" si="1"/>
        <v>4.8847948023361231E-4</v>
      </c>
      <c r="Q31" s="95">
        <f>O31/'סכום נכסי הקרן'!$C$42</f>
        <v>2.445624684861159E-5</v>
      </c>
    </row>
    <row r="32" spans="1:47" s="135" customFormat="1">
      <c r="A32" s="144"/>
      <c r="B32" s="87" t="s">
        <v>1812</v>
      </c>
      <c r="C32" s="97" t="s">
        <v>1754</v>
      </c>
      <c r="D32" s="84">
        <v>90148624</v>
      </c>
      <c r="E32" s="84"/>
      <c r="F32" s="84" t="s">
        <v>368</v>
      </c>
      <c r="G32" s="113">
        <v>42918</v>
      </c>
      <c r="H32" s="84" t="s">
        <v>336</v>
      </c>
      <c r="I32" s="94">
        <v>10.030000000000001</v>
      </c>
      <c r="J32" s="97" t="s">
        <v>175</v>
      </c>
      <c r="K32" s="98">
        <v>3.1899999999999998E-2</v>
      </c>
      <c r="L32" s="98">
        <v>2.46E-2</v>
      </c>
      <c r="M32" s="94">
        <v>64961.74</v>
      </c>
      <c r="N32" s="96">
        <v>107.78</v>
      </c>
      <c r="O32" s="94">
        <v>70.01576</v>
      </c>
      <c r="P32" s="95">
        <f t="shared" si="1"/>
        <v>2.3478541647104002E-3</v>
      </c>
      <c r="Q32" s="95">
        <f>O32/'סכום נכסי הקרן'!$C$42</f>
        <v>1.1754782614253869E-4</v>
      </c>
    </row>
    <row r="33" spans="1:17" s="135" customFormat="1">
      <c r="A33" s="144"/>
      <c r="B33" s="87" t="s">
        <v>1813</v>
      </c>
      <c r="C33" s="97" t="s">
        <v>1754</v>
      </c>
      <c r="D33" s="84">
        <v>90150400</v>
      </c>
      <c r="E33" s="84"/>
      <c r="F33" s="84" t="s">
        <v>392</v>
      </c>
      <c r="G33" s="113">
        <v>42229</v>
      </c>
      <c r="H33" s="84" t="s">
        <v>171</v>
      </c>
      <c r="I33" s="94">
        <v>4.7300000000000004</v>
      </c>
      <c r="J33" s="97" t="s">
        <v>174</v>
      </c>
      <c r="K33" s="98">
        <v>9.8519999999999996E-2</v>
      </c>
      <c r="L33" s="98">
        <v>3.7200000000000004E-2</v>
      </c>
      <c r="M33" s="94">
        <v>124484.3</v>
      </c>
      <c r="N33" s="96">
        <v>130.86000000000001</v>
      </c>
      <c r="O33" s="94">
        <v>564.77481999999998</v>
      </c>
      <c r="P33" s="95">
        <f t="shared" si="1"/>
        <v>1.8938720557494005E-2</v>
      </c>
      <c r="Q33" s="95">
        <f>O33/'סכום נכסי הקרן'!$C$42</f>
        <v>9.4818727028091361E-4</v>
      </c>
    </row>
    <row r="34" spans="1:17" s="135" customFormat="1">
      <c r="A34" s="144"/>
      <c r="B34" s="87" t="s">
        <v>1813</v>
      </c>
      <c r="C34" s="97" t="s">
        <v>1754</v>
      </c>
      <c r="D34" s="84">
        <v>90150520</v>
      </c>
      <c r="E34" s="84"/>
      <c r="F34" s="84" t="s">
        <v>392</v>
      </c>
      <c r="G34" s="113">
        <v>41274</v>
      </c>
      <c r="H34" s="84" t="s">
        <v>171</v>
      </c>
      <c r="I34" s="94">
        <v>4.8500000000000014</v>
      </c>
      <c r="J34" s="97" t="s">
        <v>175</v>
      </c>
      <c r="K34" s="98">
        <v>3.8425000000000001E-2</v>
      </c>
      <c r="L34" s="98">
        <v>6.6E-3</v>
      </c>
      <c r="M34" s="94">
        <v>457290.44</v>
      </c>
      <c r="N34" s="96">
        <v>147.37</v>
      </c>
      <c r="O34" s="94">
        <v>673.90918999999997</v>
      </c>
      <c r="P34" s="95">
        <f t="shared" si="1"/>
        <v>2.2598347834517717E-2</v>
      </c>
      <c r="Q34" s="95">
        <f>O34/'סכום נכסי הקרן'!$C$42</f>
        <v>1.1314104181969755E-3</v>
      </c>
    </row>
    <row r="35" spans="1:17" s="135" customFormat="1">
      <c r="A35" s="144"/>
      <c r="B35" s="87" t="s">
        <v>1814</v>
      </c>
      <c r="C35" s="97" t="s">
        <v>1754</v>
      </c>
      <c r="D35" s="84">
        <v>92321020</v>
      </c>
      <c r="E35" s="84"/>
      <c r="F35" s="84" t="s">
        <v>392</v>
      </c>
      <c r="G35" s="113">
        <v>41416</v>
      </c>
      <c r="H35" s="84" t="s">
        <v>336</v>
      </c>
      <c r="I35" s="94">
        <v>1.0900000000000001</v>
      </c>
      <c r="J35" s="97" t="s">
        <v>174</v>
      </c>
      <c r="K35" s="98">
        <v>4.5850000000000002E-2</v>
      </c>
      <c r="L35" s="98">
        <v>2.8500000000000004E-2</v>
      </c>
      <c r="M35" s="94">
        <v>43079.12</v>
      </c>
      <c r="N35" s="96">
        <v>103.56</v>
      </c>
      <c r="O35" s="94">
        <v>154.67236</v>
      </c>
      <c r="P35" s="95">
        <f t="shared" si="1"/>
        <v>5.186662896919012E-3</v>
      </c>
      <c r="Q35" s="95">
        <f>O35/'סכום נכסי הקרן'!$C$42</f>
        <v>2.5967581702085582E-4</v>
      </c>
    </row>
    <row r="36" spans="1:17" s="135" customFormat="1">
      <c r="A36" s="144"/>
      <c r="B36" s="87" t="s">
        <v>1815</v>
      </c>
      <c r="C36" s="97" t="s">
        <v>1755</v>
      </c>
      <c r="D36" s="84">
        <v>455531</v>
      </c>
      <c r="E36" s="84"/>
      <c r="F36" s="84" t="s">
        <v>1756</v>
      </c>
      <c r="G36" s="113">
        <v>42723</v>
      </c>
      <c r="H36" s="84" t="s">
        <v>1739</v>
      </c>
      <c r="I36" s="94">
        <v>1</v>
      </c>
      <c r="J36" s="97" t="s">
        <v>175</v>
      </c>
      <c r="K36" s="98">
        <v>2.0119999999999999E-2</v>
      </c>
      <c r="L36" s="98">
        <v>1.24E-2</v>
      </c>
      <c r="M36" s="94">
        <v>1214118.3999999999</v>
      </c>
      <c r="N36" s="96">
        <v>100.84</v>
      </c>
      <c r="O36" s="94">
        <v>1224.317</v>
      </c>
      <c r="P36" s="95">
        <f t="shared" si="1"/>
        <v>4.1055296227245734E-2</v>
      </c>
      <c r="Q36" s="95">
        <f>O36/'סכום נכסי הקרן'!$C$42</f>
        <v>2.0554772505412288E-3</v>
      </c>
    </row>
    <row r="37" spans="1:17" s="135" customFormat="1">
      <c r="A37" s="144"/>
      <c r="B37" s="87" t="s">
        <v>1816</v>
      </c>
      <c r="C37" s="97" t="s">
        <v>1755</v>
      </c>
      <c r="D37" s="84">
        <v>14811160</v>
      </c>
      <c r="E37" s="84"/>
      <c r="F37" s="84" t="s">
        <v>1756</v>
      </c>
      <c r="G37" s="113">
        <v>42201</v>
      </c>
      <c r="H37" s="84" t="s">
        <v>1739</v>
      </c>
      <c r="I37" s="94">
        <v>7.84</v>
      </c>
      <c r="J37" s="97" t="s">
        <v>175</v>
      </c>
      <c r="K37" s="98">
        <v>4.2030000000000005E-2</v>
      </c>
      <c r="L37" s="98">
        <v>1.8700000000000001E-2</v>
      </c>
      <c r="M37" s="94">
        <v>35862.42</v>
      </c>
      <c r="N37" s="96">
        <v>120.38</v>
      </c>
      <c r="O37" s="94">
        <v>43.171169999999996</v>
      </c>
      <c r="P37" s="95">
        <f t="shared" si="1"/>
        <v>1.4476685146304299E-3</v>
      </c>
      <c r="Q37" s="95">
        <f>O37/'סכום נכסי הקרן'!$C$42</f>
        <v>7.2479070219761695E-5</v>
      </c>
    </row>
    <row r="38" spans="1:17" s="135" customFormat="1">
      <c r="A38" s="144"/>
      <c r="B38" s="87" t="s">
        <v>1817</v>
      </c>
      <c r="C38" s="97" t="s">
        <v>1754</v>
      </c>
      <c r="D38" s="84">
        <v>14760843</v>
      </c>
      <c r="E38" s="84"/>
      <c r="F38" s="84" t="s">
        <v>1756</v>
      </c>
      <c r="G38" s="113">
        <v>40742</v>
      </c>
      <c r="H38" s="84" t="s">
        <v>1739</v>
      </c>
      <c r="I38" s="94">
        <v>5.8299999999999992</v>
      </c>
      <c r="J38" s="97" t="s">
        <v>175</v>
      </c>
      <c r="K38" s="98">
        <v>4.4999999999999998E-2</v>
      </c>
      <c r="L38" s="98">
        <v>7.6E-3</v>
      </c>
      <c r="M38" s="94">
        <v>469558.48</v>
      </c>
      <c r="N38" s="96">
        <v>127.16</v>
      </c>
      <c r="O38" s="94">
        <v>597.09054000000003</v>
      </c>
      <c r="P38" s="95">
        <f t="shared" si="1"/>
        <v>2.0022370835483066E-2</v>
      </c>
      <c r="Q38" s="95">
        <f>O38/'סכום נכסי הקרן'!$C$42</f>
        <v>1.0024413787306536E-3</v>
      </c>
    </row>
    <row r="39" spans="1:17" s="135" customFormat="1">
      <c r="A39" s="144"/>
      <c r="B39" s="87" t="s">
        <v>1818</v>
      </c>
      <c r="C39" s="97" t="s">
        <v>1755</v>
      </c>
      <c r="D39" s="84">
        <v>472710</v>
      </c>
      <c r="E39" s="84"/>
      <c r="F39" s="84" t="s">
        <v>1757</v>
      </c>
      <c r="G39" s="113">
        <v>42901</v>
      </c>
      <c r="H39" s="84" t="s">
        <v>1739</v>
      </c>
      <c r="I39" s="94">
        <v>4.07</v>
      </c>
      <c r="J39" s="97" t="s">
        <v>175</v>
      </c>
      <c r="K39" s="98">
        <v>0.04</v>
      </c>
      <c r="L39" s="98">
        <v>2.1399999999999995E-2</v>
      </c>
      <c r="M39" s="94">
        <v>677827</v>
      </c>
      <c r="N39" s="96">
        <v>107.92</v>
      </c>
      <c r="O39" s="94">
        <v>731.51089000000002</v>
      </c>
      <c r="P39" s="95">
        <f t="shared" si="1"/>
        <v>2.4529918544303617E-2</v>
      </c>
      <c r="Q39" s="95">
        <f>O39/'סכום נכסי הקרן'!$C$42</f>
        <v>1.2281165685996088E-3</v>
      </c>
    </row>
    <row r="40" spans="1:17" s="135" customFormat="1">
      <c r="A40" s="144"/>
      <c r="B40" s="87" t="s">
        <v>1819</v>
      </c>
      <c r="C40" s="97" t="s">
        <v>1755</v>
      </c>
      <c r="D40" s="84">
        <v>454099</v>
      </c>
      <c r="E40" s="84"/>
      <c r="F40" s="84" t="s">
        <v>1757</v>
      </c>
      <c r="G40" s="113">
        <v>42719</v>
      </c>
      <c r="H40" s="84" t="s">
        <v>1739</v>
      </c>
      <c r="I40" s="94">
        <v>4.05</v>
      </c>
      <c r="J40" s="97" t="s">
        <v>175</v>
      </c>
      <c r="K40" s="98">
        <v>4.1500000000000002E-2</v>
      </c>
      <c r="L40" s="98">
        <v>1.9099999999999999E-2</v>
      </c>
      <c r="M40" s="94">
        <v>1785545</v>
      </c>
      <c r="N40" s="96">
        <v>109.53</v>
      </c>
      <c r="O40" s="94">
        <v>1955.7075199999999</v>
      </c>
      <c r="P40" s="95">
        <f t="shared" si="1"/>
        <v>6.558117837737458E-2</v>
      </c>
      <c r="Q40" s="95">
        <f>O40/'סכום נכסי הקרן'!$C$42</f>
        <v>3.2833917327558183E-3</v>
      </c>
    </row>
    <row r="41" spans="1:17" s="135" customFormat="1">
      <c r="A41" s="144"/>
      <c r="B41" s="87" t="s">
        <v>1820</v>
      </c>
      <c r="C41" s="97" t="s">
        <v>1754</v>
      </c>
      <c r="D41" s="84">
        <v>90145563</v>
      </c>
      <c r="E41" s="84"/>
      <c r="F41" s="84" t="s">
        <v>469</v>
      </c>
      <c r="G41" s="113">
        <v>42122</v>
      </c>
      <c r="H41" s="84" t="s">
        <v>171</v>
      </c>
      <c r="I41" s="94">
        <v>6.53</v>
      </c>
      <c r="J41" s="97" t="s">
        <v>175</v>
      </c>
      <c r="K41" s="98">
        <v>2.4799999999999999E-2</v>
      </c>
      <c r="L41" s="98">
        <v>1.67E-2</v>
      </c>
      <c r="M41" s="94">
        <v>1909850.18</v>
      </c>
      <c r="N41" s="96">
        <v>105.85</v>
      </c>
      <c r="O41" s="94">
        <v>2021.5764799999999</v>
      </c>
      <c r="P41" s="95">
        <f t="shared" si="1"/>
        <v>6.778997696873662E-2</v>
      </c>
      <c r="Q41" s="95">
        <f>O41/'סכום נכסי הקרן'!$C$42</f>
        <v>3.3939775931145408E-3</v>
      </c>
    </row>
    <row r="42" spans="1:17" s="135" customFormat="1">
      <c r="A42" s="144"/>
      <c r="B42" s="87" t="s">
        <v>1821</v>
      </c>
      <c r="C42" s="97" t="s">
        <v>1754</v>
      </c>
      <c r="D42" s="84">
        <v>455954</v>
      </c>
      <c r="E42" s="84"/>
      <c r="F42" s="84" t="s">
        <v>1757</v>
      </c>
      <c r="G42" s="113">
        <v>42732</v>
      </c>
      <c r="H42" s="84" t="s">
        <v>1739</v>
      </c>
      <c r="I42" s="94">
        <v>4.4800000000000004</v>
      </c>
      <c r="J42" s="97" t="s">
        <v>175</v>
      </c>
      <c r="K42" s="98">
        <v>2.1613000000000004E-2</v>
      </c>
      <c r="L42" s="98">
        <v>1.0799999999999999E-2</v>
      </c>
      <c r="M42" s="94">
        <v>364478.86</v>
      </c>
      <c r="N42" s="96">
        <v>105.28</v>
      </c>
      <c r="O42" s="94">
        <v>383.72336999999999</v>
      </c>
      <c r="P42" s="95">
        <f t="shared" si="1"/>
        <v>1.2867481726274338E-2</v>
      </c>
      <c r="Q42" s="95">
        <f>O42/'סכום נכסי הקרן'!$C$42</f>
        <v>6.44224214428138E-4</v>
      </c>
    </row>
    <row r="43" spans="1:17" s="135" customFormat="1">
      <c r="A43" s="144"/>
      <c r="B43" s="87" t="s">
        <v>1822</v>
      </c>
      <c r="C43" s="97" t="s">
        <v>1754</v>
      </c>
      <c r="D43" s="84">
        <v>90145980</v>
      </c>
      <c r="E43" s="84"/>
      <c r="F43" s="84" t="s">
        <v>1757</v>
      </c>
      <c r="G43" s="113">
        <v>42242</v>
      </c>
      <c r="H43" s="84" t="s">
        <v>1739</v>
      </c>
      <c r="I43" s="94">
        <v>5.8900000000000006</v>
      </c>
      <c r="J43" s="97" t="s">
        <v>175</v>
      </c>
      <c r="K43" s="98">
        <v>2.3599999999999999E-2</v>
      </c>
      <c r="L43" s="98">
        <v>9.4999999999999998E-3</v>
      </c>
      <c r="M43" s="94">
        <v>609334.06999999995</v>
      </c>
      <c r="N43" s="96">
        <v>108.5</v>
      </c>
      <c r="O43" s="94">
        <v>661.12752</v>
      </c>
      <c r="P43" s="95">
        <f t="shared" si="1"/>
        <v>2.2169737231112801E-2</v>
      </c>
      <c r="Q43" s="95">
        <f>O43/'סכום נכסי הקרן'!$C$42</f>
        <v>1.1099515706036436E-3</v>
      </c>
    </row>
    <row r="44" spans="1:17" s="135" customFormat="1">
      <c r="A44" s="144"/>
      <c r="B44" s="87" t="s">
        <v>1823</v>
      </c>
      <c r="C44" s="97" t="s">
        <v>1754</v>
      </c>
      <c r="D44" s="84">
        <v>90143221</v>
      </c>
      <c r="E44" s="84"/>
      <c r="F44" s="84" t="s">
        <v>469</v>
      </c>
      <c r="G44" s="113">
        <v>42516</v>
      </c>
      <c r="H44" s="84" t="s">
        <v>336</v>
      </c>
      <c r="I44" s="94">
        <v>6.03</v>
      </c>
      <c r="J44" s="97" t="s">
        <v>175</v>
      </c>
      <c r="K44" s="98">
        <v>2.3269999999999999E-2</v>
      </c>
      <c r="L44" s="98">
        <v>1.32E-2</v>
      </c>
      <c r="M44" s="94">
        <v>588467.23</v>
      </c>
      <c r="N44" s="96">
        <v>107.02</v>
      </c>
      <c r="O44" s="94">
        <v>629.77764000000002</v>
      </c>
      <c r="P44" s="95">
        <f t="shared" si="1"/>
        <v>2.1118474682207077E-2</v>
      </c>
      <c r="Q44" s="95">
        <f>O44/'סכום נכסי הקרן'!$C$42</f>
        <v>1.0573189883988736E-3</v>
      </c>
    </row>
    <row r="45" spans="1:17" s="135" customFormat="1">
      <c r="A45" s="144"/>
      <c r="B45" s="87" t="s">
        <v>1824</v>
      </c>
      <c r="C45" s="97" t="s">
        <v>1754</v>
      </c>
      <c r="D45" s="84">
        <v>95350502</v>
      </c>
      <c r="E45" s="84"/>
      <c r="F45" s="84" t="s">
        <v>469</v>
      </c>
      <c r="G45" s="113">
        <v>41767</v>
      </c>
      <c r="H45" s="84" t="s">
        <v>171</v>
      </c>
      <c r="I45" s="94">
        <v>6.990000000000002</v>
      </c>
      <c r="J45" s="97" t="s">
        <v>175</v>
      </c>
      <c r="K45" s="98">
        <v>5.3499999999999999E-2</v>
      </c>
      <c r="L45" s="98">
        <v>1.6900000000000002E-2</v>
      </c>
      <c r="M45" s="94">
        <v>9600.2199999999993</v>
      </c>
      <c r="N45" s="96">
        <v>128.93</v>
      </c>
      <c r="O45" s="94">
        <v>12.37757</v>
      </c>
      <c r="P45" s="95">
        <f t="shared" si="1"/>
        <v>4.1505982758016923E-4</v>
      </c>
      <c r="Q45" s="95">
        <f>O45/'סכום נכסי הקרן'!$C$42</f>
        <v>2.0780413530140968E-5</v>
      </c>
    </row>
    <row r="46" spans="1:17" s="135" customFormat="1">
      <c r="A46" s="144"/>
      <c r="B46" s="87" t="s">
        <v>1824</v>
      </c>
      <c r="C46" s="97" t="s">
        <v>1754</v>
      </c>
      <c r="D46" s="84">
        <v>95350101</v>
      </c>
      <c r="E46" s="84"/>
      <c r="F46" s="84" t="s">
        <v>469</v>
      </c>
      <c r="G46" s="113">
        <v>41269</v>
      </c>
      <c r="H46" s="84" t="s">
        <v>171</v>
      </c>
      <c r="I46" s="94">
        <v>7.1</v>
      </c>
      <c r="J46" s="97" t="s">
        <v>175</v>
      </c>
      <c r="K46" s="98">
        <v>5.3499999999999999E-2</v>
      </c>
      <c r="L46" s="98">
        <v>1.11E-2</v>
      </c>
      <c r="M46" s="94">
        <v>47679.97</v>
      </c>
      <c r="N46" s="96">
        <v>135.49</v>
      </c>
      <c r="O46" s="94">
        <v>64.601579999999998</v>
      </c>
      <c r="P46" s="95">
        <f t="shared" si="1"/>
        <v>2.1662992539090067E-3</v>
      </c>
      <c r="Q46" s="95">
        <f>O46/'סכום נכסי הקרן'!$C$42</f>
        <v>1.0845808564205123E-4</v>
      </c>
    </row>
    <row r="47" spans="1:17" s="135" customFormat="1">
      <c r="A47" s="144"/>
      <c r="B47" s="87" t="s">
        <v>1824</v>
      </c>
      <c r="C47" s="97" t="s">
        <v>1754</v>
      </c>
      <c r="D47" s="84">
        <v>95350102</v>
      </c>
      <c r="E47" s="84"/>
      <c r="F47" s="84" t="s">
        <v>469</v>
      </c>
      <c r="G47" s="113">
        <v>41767</v>
      </c>
      <c r="H47" s="84" t="s">
        <v>171</v>
      </c>
      <c r="I47" s="94">
        <v>6.9900000000000011</v>
      </c>
      <c r="J47" s="97" t="s">
        <v>175</v>
      </c>
      <c r="K47" s="98">
        <v>5.3499999999999999E-2</v>
      </c>
      <c r="L47" s="98">
        <v>1.6899999999999998E-2</v>
      </c>
      <c r="M47" s="94">
        <v>7513.23</v>
      </c>
      <c r="N47" s="96">
        <v>128.93</v>
      </c>
      <c r="O47" s="94">
        <v>9.6868099999999995</v>
      </c>
      <c r="P47" s="95">
        <f t="shared" si="1"/>
        <v>3.2482996972764915E-4</v>
      </c>
      <c r="Q47" s="95">
        <f>O47/'סכום נכסי הקרן'!$C$42</f>
        <v>1.6262959335952438E-5</v>
      </c>
    </row>
    <row r="48" spans="1:17" s="135" customFormat="1">
      <c r="A48" s="144"/>
      <c r="B48" s="87" t="s">
        <v>1824</v>
      </c>
      <c r="C48" s="97" t="s">
        <v>1754</v>
      </c>
      <c r="D48" s="84">
        <v>95350202</v>
      </c>
      <c r="E48" s="84"/>
      <c r="F48" s="84" t="s">
        <v>469</v>
      </c>
      <c r="G48" s="113">
        <v>41767</v>
      </c>
      <c r="H48" s="84" t="s">
        <v>171</v>
      </c>
      <c r="I48" s="94">
        <v>6.99</v>
      </c>
      <c r="J48" s="97" t="s">
        <v>175</v>
      </c>
      <c r="K48" s="98">
        <v>5.3499999999999999E-2</v>
      </c>
      <c r="L48" s="98">
        <v>1.6900000000000002E-2</v>
      </c>
      <c r="M48" s="94">
        <v>9600.08</v>
      </c>
      <c r="N48" s="96">
        <v>128.93</v>
      </c>
      <c r="O48" s="94">
        <v>12.377379999999999</v>
      </c>
      <c r="P48" s="95">
        <f t="shared" si="1"/>
        <v>4.1505345626760613E-4</v>
      </c>
      <c r="Q48" s="95">
        <f>O48/'סכום נכסי הקרן'!$C$42</f>
        <v>2.0780094543573268E-5</v>
      </c>
    </row>
    <row r="49" spans="1:17" s="135" customFormat="1">
      <c r="A49" s="144"/>
      <c r="B49" s="87" t="s">
        <v>1824</v>
      </c>
      <c r="C49" s="97" t="s">
        <v>1754</v>
      </c>
      <c r="D49" s="84">
        <v>95350201</v>
      </c>
      <c r="E49" s="84"/>
      <c r="F49" s="84" t="s">
        <v>469</v>
      </c>
      <c r="G49" s="113">
        <v>41269</v>
      </c>
      <c r="H49" s="84" t="s">
        <v>171</v>
      </c>
      <c r="I49" s="94">
        <v>7.1</v>
      </c>
      <c r="J49" s="97" t="s">
        <v>175</v>
      </c>
      <c r="K49" s="98">
        <v>5.3499999999999999E-2</v>
      </c>
      <c r="L49" s="98">
        <v>1.11E-2</v>
      </c>
      <c r="M49" s="94">
        <v>50659.33</v>
      </c>
      <c r="N49" s="96">
        <v>135.49</v>
      </c>
      <c r="O49" s="94">
        <v>68.638339999999999</v>
      </c>
      <c r="P49" s="95">
        <f t="shared" si="1"/>
        <v>2.3016648312866768E-3</v>
      </c>
      <c r="Q49" s="95">
        <f>O49/'סכום נכסי הקרן'!$C$42</f>
        <v>1.1523530783687072E-4</v>
      </c>
    </row>
    <row r="50" spans="1:17" s="135" customFormat="1">
      <c r="A50" s="144"/>
      <c r="B50" s="87" t="s">
        <v>1824</v>
      </c>
      <c r="C50" s="97" t="s">
        <v>1754</v>
      </c>
      <c r="D50" s="84">
        <v>95350301</v>
      </c>
      <c r="E50" s="84"/>
      <c r="F50" s="84" t="s">
        <v>469</v>
      </c>
      <c r="G50" s="113">
        <v>41281</v>
      </c>
      <c r="H50" s="84" t="s">
        <v>171</v>
      </c>
      <c r="I50" s="94">
        <v>7.1000000000000005</v>
      </c>
      <c r="J50" s="97" t="s">
        <v>175</v>
      </c>
      <c r="K50" s="98">
        <v>5.3499999999999999E-2</v>
      </c>
      <c r="L50" s="98">
        <v>1.1200000000000002E-2</v>
      </c>
      <c r="M50" s="94">
        <v>63824.25</v>
      </c>
      <c r="N50" s="96">
        <v>135.4</v>
      </c>
      <c r="O50" s="94">
        <v>86.418030000000002</v>
      </c>
      <c r="P50" s="95">
        <f t="shared" si="1"/>
        <v>2.8978751589866097E-3</v>
      </c>
      <c r="Q50" s="95">
        <f>O50/'סכום נכסי הקרן'!$C$42</f>
        <v>1.4508521461483376E-4</v>
      </c>
    </row>
    <row r="51" spans="1:17" s="135" customFormat="1">
      <c r="A51" s="144"/>
      <c r="B51" s="87" t="s">
        <v>1824</v>
      </c>
      <c r="C51" s="97" t="s">
        <v>1754</v>
      </c>
      <c r="D51" s="84">
        <v>95350302</v>
      </c>
      <c r="E51" s="84"/>
      <c r="F51" s="84" t="s">
        <v>469</v>
      </c>
      <c r="G51" s="113">
        <v>41767</v>
      </c>
      <c r="H51" s="84" t="s">
        <v>171</v>
      </c>
      <c r="I51" s="94">
        <v>6.99</v>
      </c>
      <c r="J51" s="97" t="s">
        <v>175</v>
      </c>
      <c r="K51" s="98">
        <v>5.3499999999999999E-2</v>
      </c>
      <c r="L51" s="98">
        <v>1.6899999999999998E-2</v>
      </c>
      <c r="M51" s="94">
        <v>11269.8</v>
      </c>
      <c r="N51" s="96">
        <v>128.93</v>
      </c>
      <c r="O51" s="94">
        <v>14.530149999999999</v>
      </c>
      <c r="P51" s="95">
        <f t="shared" si="1"/>
        <v>4.8724277493191273E-4</v>
      </c>
      <c r="Q51" s="95">
        <f>O51/'סכום נכסי הקרן'!$C$42</f>
        <v>2.4394329876944968E-5</v>
      </c>
    </row>
    <row r="52" spans="1:17" s="135" customFormat="1">
      <c r="A52" s="144"/>
      <c r="B52" s="87" t="s">
        <v>1824</v>
      </c>
      <c r="C52" s="97" t="s">
        <v>1754</v>
      </c>
      <c r="D52" s="84">
        <v>95350401</v>
      </c>
      <c r="E52" s="84"/>
      <c r="F52" s="84" t="s">
        <v>469</v>
      </c>
      <c r="G52" s="113">
        <v>41281</v>
      </c>
      <c r="H52" s="84" t="s">
        <v>171</v>
      </c>
      <c r="I52" s="94">
        <v>7.1000000000000005</v>
      </c>
      <c r="J52" s="97" t="s">
        <v>175</v>
      </c>
      <c r="K52" s="98">
        <v>5.3499999999999999E-2</v>
      </c>
      <c r="L52" s="98">
        <v>1.1200000000000002E-2</v>
      </c>
      <c r="M52" s="94">
        <v>45975.09</v>
      </c>
      <c r="N52" s="96">
        <v>135.4</v>
      </c>
      <c r="O52" s="94">
        <v>62.250269999999993</v>
      </c>
      <c r="P52" s="95">
        <f t="shared" si="1"/>
        <v>2.0874522489486205E-3</v>
      </c>
      <c r="Q52" s="95">
        <f>O52/'סכום נכסי הקרן'!$C$42</f>
        <v>1.0451052613420309E-4</v>
      </c>
    </row>
    <row r="53" spans="1:17" s="135" customFormat="1">
      <c r="A53" s="144"/>
      <c r="B53" s="87" t="s">
        <v>1824</v>
      </c>
      <c r="C53" s="97" t="s">
        <v>1754</v>
      </c>
      <c r="D53" s="84">
        <v>95350402</v>
      </c>
      <c r="E53" s="84"/>
      <c r="F53" s="84" t="s">
        <v>469</v>
      </c>
      <c r="G53" s="113">
        <v>41767</v>
      </c>
      <c r="H53" s="84" t="s">
        <v>171</v>
      </c>
      <c r="I53" s="94">
        <v>6.99</v>
      </c>
      <c r="J53" s="97" t="s">
        <v>175</v>
      </c>
      <c r="K53" s="98">
        <v>5.3499999999999999E-2</v>
      </c>
      <c r="L53" s="98">
        <v>1.6900000000000002E-2</v>
      </c>
      <c r="M53" s="94">
        <v>9182.82</v>
      </c>
      <c r="N53" s="96">
        <v>128.93</v>
      </c>
      <c r="O53" s="94">
        <v>11.839409999999999</v>
      </c>
      <c r="P53" s="95">
        <f t="shared" si="1"/>
        <v>3.9701358774387304E-4</v>
      </c>
      <c r="Q53" s="95">
        <f>O53/'סכום נכסי הקרן'!$C$42</f>
        <v>1.9876909260289881E-5</v>
      </c>
    </row>
    <row r="54" spans="1:17" s="135" customFormat="1">
      <c r="A54" s="144"/>
      <c r="B54" s="87" t="s">
        <v>1824</v>
      </c>
      <c r="C54" s="97" t="s">
        <v>1754</v>
      </c>
      <c r="D54" s="84">
        <v>95350501</v>
      </c>
      <c r="E54" s="84"/>
      <c r="F54" s="84" t="s">
        <v>469</v>
      </c>
      <c r="G54" s="113">
        <v>41281</v>
      </c>
      <c r="H54" s="84" t="s">
        <v>171</v>
      </c>
      <c r="I54" s="94">
        <v>7.0999999999999988</v>
      </c>
      <c r="J54" s="97" t="s">
        <v>175</v>
      </c>
      <c r="K54" s="98">
        <v>5.3499999999999999E-2</v>
      </c>
      <c r="L54" s="98">
        <v>1.1199999999999998E-2</v>
      </c>
      <c r="M54" s="94">
        <v>55215.199999999997</v>
      </c>
      <c r="N54" s="96">
        <v>135.4</v>
      </c>
      <c r="O54" s="94">
        <v>74.761380000000003</v>
      </c>
      <c r="P54" s="95">
        <f t="shared" si="1"/>
        <v>2.5069901032638482E-3</v>
      </c>
      <c r="Q54" s="95">
        <f>O54/'סכום נכסי הקרן'!$C$42</f>
        <v>1.2551513685513476E-4</v>
      </c>
    </row>
    <row r="55" spans="1:17" s="135" customFormat="1">
      <c r="A55" s="144"/>
      <c r="B55" s="87" t="s">
        <v>1825</v>
      </c>
      <c r="C55" s="97" t="s">
        <v>1755</v>
      </c>
      <c r="D55" s="84">
        <v>4069</v>
      </c>
      <c r="E55" s="84"/>
      <c r="F55" s="84" t="s">
        <v>544</v>
      </c>
      <c r="G55" s="113">
        <v>42052</v>
      </c>
      <c r="H55" s="84" t="s">
        <v>171</v>
      </c>
      <c r="I55" s="94">
        <v>6.330000000000001</v>
      </c>
      <c r="J55" s="97" t="s">
        <v>175</v>
      </c>
      <c r="K55" s="98">
        <v>2.9779E-2</v>
      </c>
      <c r="L55" s="98">
        <v>1.21E-2</v>
      </c>
      <c r="M55" s="94">
        <v>278737.81</v>
      </c>
      <c r="N55" s="96">
        <v>112.3</v>
      </c>
      <c r="O55" s="94">
        <v>313.02256</v>
      </c>
      <c r="P55" s="95">
        <f t="shared" si="1"/>
        <v>1.0496655626451974E-2</v>
      </c>
      <c r="Q55" s="95">
        <f>O55/'סכום נכסי הקרן'!$C$42</f>
        <v>5.2552627382138517E-4</v>
      </c>
    </row>
    <row r="56" spans="1:17" s="135" customFormat="1">
      <c r="A56" s="144"/>
      <c r="B56" s="87" t="s">
        <v>1826</v>
      </c>
      <c r="C56" s="97" t="s">
        <v>1755</v>
      </c>
      <c r="D56" s="84">
        <v>2963</v>
      </c>
      <c r="E56" s="84"/>
      <c r="F56" s="84" t="s">
        <v>544</v>
      </c>
      <c r="G56" s="113">
        <v>41423</v>
      </c>
      <c r="H56" s="84" t="s">
        <v>171</v>
      </c>
      <c r="I56" s="94">
        <v>5.46</v>
      </c>
      <c r="J56" s="97" t="s">
        <v>175</v>
      </c>
      <c r="K56" s="98">
        <v>0.05</v>
      </c>
      <c r="L56" s="98">
        <v>1.1300000000000001E-2</v>
      </c>
      <c r="M56" s="94">
        <v>132352.35999999999</v>
      </c>
      <c r="N56" s="96">
        <v>122.53</v>
      </c>
      <c r="O56" s="94">
        <v>162.17133999999999</v>
      </c>
      <c r="P56" s="95">
        <f t="shared" si="1"/>
        <v>5.4381278731483636E-3</v>
      </c>
      <c r="Q56" s="95">
        <f>O56/'סכום נכסי הקרן'!$C$42</f>
        <v>2.7226567960731313E-4</v>
      </c>
    </row>
    <row r="57" spans="1:17" s="135" customFormat="1">
      <c r="A57" s="144"/>
      <c r="B57" s="87" t="s">
        <v>1826</v>
      </c>
      <c r="C57" s="97" t="s">
        <v>1755</v>
      </c>
      <c r="D57" s="84">
        <v>2968</v>
      </c>
      <c r="E57" s="84"/>
      <c r="F57" s="84" t="s">
        <v>544</v>
      </c>
      <c r="G57" s="113">
        <v>41423</v>
      </c>
      <c r="H57" s="84" t="s">
        <v>171</v>
      </c>
      <c r="I57" s="94">
        <v>5.46</v>
      </c>
      <c r="J57" s="97" t="s">
        <v>175</v>
      </c>
      <c r="K57" s="98">
        <v>0.05</v>
      </c>
      <c r="L57" s="98">
        <v>1.1299999999999999E-2</v>
      </c>
      <c r="M57" s="94">
        <v>42567.15</v>
      </c>
      <c r="N57" s="96">
        <v>122.53</v>
      </c>
      <c r="O57" s="94">
        <v>52.157530000000001</v>
      </c>
      <c r="P57" s="95">
        <f t="shared" si="1"/>
        <v>1.7490101375962732E-3</v>
      </c>
      <c r="Q57" s="95">
        <f>O57/'סכום נכסי הקרן'!$C$42</f>
        <v>8.7566060390749823E-5</v>
      </c>
    </row>
    <row r="58" spans="1:17" s="135" customFormat="1">
      <c r="A58" s="144"/>
      <c r="B58" s="87" t="s">
        <v>1826</v>
      </c>
      <c r="C58" s="97" t="s">
        <v>1755</v>
      </c>
      <c r="D58" s="84">
        <v>4605</v>
      </c>
      <c r="E58" s="84"/>
      <c r="F58" s="84" t="s">
        <v>544</v>
      </c>
      <c r="G58" s="113">
        <v>42352</v>
      </c>
      <c r="H58" s="84" t="s">
        <v>171</v>
      </c>
      <c r="I58" s="94">
        <v>7.4900000000000011</v>
      </c>
      <c r="J58" s="97" t="s">
        <v>175</v>
      </c>
      <c r="K58" s="98">
        <v>0.05</v>
      </c>
      <c r="L58" s="98">
        <v>1.8799999999999997E-2</v>
      </c>
      <c r="M58" s="94">
        <v>125466.13</v>
      </c>
      <c r="N58" s="96">
        <v>124.58</v>
      </c>
      <c r="O58" s="94">
        <v>156.30571</v>
      </c>
      <c r="P58" s="95">
        <f t="shared" si="1"/>
        <v>5.2414343883650776E-3</v>
      </c>
      <c r="Q58" s="95">
        <f>O58/'סכום נכסי הקרן'!$C$42</f>
        <v>2.6241801023321135E-4</v>
      </c>
    </row>
    <row r="59" spans="1:17" s="135" customFormat="1">
      <c r="A59" s="144"/>
      <c r="B59" s="87" t="s">
        <v>1826</v>
      </c>
      <c r="C59" s="97" t="s">
        <v>1755</v>
      </c>
      <c r="D59" s="84">
        <v>4606</v>
      </c>
      <c r="E59" s="84"/>
      <c r="F59" s="84" t="s">
        <v>544</v>
      </c>
      <c r="G59" s="113">
        <v>42352</v>
      </c>
      <c r="H59" s="84" t="s">
        <v>171</v>
      </c>
      <c r="I59" s="94">
        <v>9.6</v>
      </c>
      <c r="J59" s="97" t="s">
        <v>175</v>
      </c>
      <c r="K59" s="98">
        <v>4.0999999999999995E-2</v>
      </c>
      <c r="L59" s="98">
        <v>1.9799999999999998E-2</v>
      </c>
      <c r="M59" s="94">
        <v>324327.15999999997</v>
      </c>
      <c r="N59" s="96">
        <v>121.38</v>
      </c>
      <c r="O59" s="94">
        <v>393.66831000000002</v>
      </c>
      <c r="P59" s="95">
        <f t="shared" si="1"/>
        <v>1.3200967627117165E-2</v>
      </c>
      <c r="Q59" s="95">
        <f>O59/'סכום נכסי הקרן'!$C$42</f>
        <v>6.6092054219945662E-4</v>
      </c>
    </row>
    <row r="60" spans="1:17" s="135" customFormat="1">
      <c r="A60" s="144"/>
      <c r="B60" s="87" t="s">
        <v>1826</v>
      </c>
      <c r="C60" s="97" t="s">
        <v>1755</v>
      </c>
      <c r="D60" s="84">
        <v>5150</v>
      </c>
      <c r="E60" s="84"/>
      <c r="F60" s="84" t="s">
        <v>544</v>
      </c>
      <c r="G60" s="113">
        <v>42631</v>
      </c>
      <c r="H60" s="84" t="s">
        <v>171</v>
      </c>
      <c r="I60" s="94">
        <v>9.41</v>
      </c>
      <c r="J60" s="97" t="s">
        <v>175</v>
      </c>
      <c r="K60" s="98">
        <v>4.0999999999999995E-2</v>
      </c>
      <c r="L60" s="98">
        <v>2.5799999999999997E-2</v>
      </c>
      <c r="M60" s="94">
        <v>96244.32</v>
      </c>
      <c r="N60" s="96">
        <v>114.87</v>
      </c>
      <c r="O60" s="94">
        <v>110.55585000000001</v>
      </c>
      <c r="P60" s="95">
        <f t="shared" si="1"/>
        <v>3.7072940842975679E-3</v>
      </c>
      <c r="Q60" s="95">
        <f>O60/'סכום נכסי הקרן'!$C$42</f>
        <v>1.856096375279021E-4</v>
      </c>
    </row>
    <row r="61" spans="1:17" s="135" customFormat="1">
      <c r="A61" s="144"/>
      <c r="B61" s="87" t="s">
        <v>1827</v>
      </c>
      <c r="C61" s="97" t="s">
        <v>1754</v>
      </c>
      <c r="D61" s="84">
        <v>90135664</v>
      </c>
      <c r="E61" s="84"/>
      <c r="F61" s="84" t="s">
        <v>1758</v>
      </c>
      <c r="G61" s="113">
        <v>42093</v>
      </c>
      <c r="H61" s="84" t="s">
        <v>1739</v>
      </c>
      <c r="I61" s="94">
        <v>2.13</v>
      </c>
      <c r="J61" s="97" t="s">
        <v>175</v>
      </c>
      <c r="K61" s="98">
        <v>4.4000000000000004E-2</v>
      </c>
      <c r="L61" s="98">
        <v>2.9500000000000002E-2</v>
      </c>
      <c r="M61" s="94">
        <v>30944.16</v>
      </c>
      <c r="N61" s="96">
        <v>103.24</v>
      </c>
      <c r="O61" s="94">
        <v>31.946750000000002</v>
      </c>
      <c r="P61" s="95">
        <f t="shared" si="1"/>
        <v>1.0712775243239805E-3</v>
      </c>
      <c r="Q61" s="95">
        <f>O61/'סכום נכסי הקרן'!$C$42</f>
        <v>5.3634653324039449E-5</v>
      </c>
    </row>
    <row r="62" spans="1:17" s="135" customFormat="1">
      <c r="A62" s="144"/>
      <c r="B62" s="87" t="s">
        <v>1827</v>
      </c>
      <c r="C62" s="97" t="s">
        <v>1754</v>
      </c>
      <c r="D62" s="84">
        <v>90135667</v>
      </c>
      <c r="E62" s="84"/>
      <c r="F62" s="84" t="s">
        <v>1758</v>
      </c>
      <c r="G62" s="113">
        <v>42093</v>
      </c>
      <c r="H62" s="84" t="s">
        <v>1739</v>
      </c>
      <c r="I62" s="94">
        <v>2.12</v>
      </c>
      <c r="J62" s="97" t="s">
        <v>175</v>
      </c>
      <c r="K62" s="98">
        <v>4.4500000000000005E-2</v>
      </c>
      <c r="L62" s="98">
        <v>2.98E-2</v>
      </c>
      <c r="M62" s="94">
        <v>18202.45</v>
      </c>
      <c r="N62" s="96">
        <v>104.34</v>
      </c>
      <c r="O62" s="94">
        <v>18.992439999999998</v>
      </c>
      <c r="P62" s="95">
        <f t="shared" si="1"/>
        <v>6.3687774512498883E-4</v>
      </c>
      <c r="Q62" s="95">
        <f>O62/'סכום נכסי הקרן'!$C$42</f>
        <v>3.1885964462038225E-5</v>
      </c>
    </row>
    <row r="63" spans="1:17" s="135" customFormat="1">
      <c r="A63" s="144"/>
      <c r="B63" s="87" t="s">
        <v>1827</v>
      </c>
      <c r="C63" s="97" t="s">
        <v>1754</v>
      </c>
      <c r="D63" s="84">
        <v>4985</v>
      </c>
      <c r="E63" s="84"/>
      <c r="F63" s="84" t="s">
        <v>1758</v>
      </c>
      <c r="G63" s="113">
        <v>42551</v>
      </c>
      <c r="H63" s="84" t="s">
        <v>1739</v>
      </c>
      <c r="I63" s="94">
        <v>2.12</v>
      </c>
      <c r="J63" s="97" t="s">
        <v>175</v>
      </c>
      <c r="K63" s="98">
        <v>4.4500000000000005E-2</v>
      </c>
      <c r="L63" s="98">
        <v>2.98E-2</v>
      </c>
      <c r="M63" s="94">
        <v>20840.080000000002</v>
      </c>
      <c r="N63" s="96">
        <v>104.34</v>
      </c>
      <c r="O63" s="94">
        <v>21.744540000000001</v>
      </c>
      <c r="P63" s="95">
        <f t="shared" si="1"/>
        <v>7.2916453093863271E-4</v>
      </c>
      <c r="Q63" s="95">
        <f>O63/'סכום נכסי הקרן'!$C$42</f>
        <v>3.6506400951292654E-5</v>
      </c>
    </row>
    <row r="64" spans="1:17" s="135" customFormat="1">
      <c r="A64" s="144"/>
      <c r="B64" s="87" t="s">
        <v>1827</v>
      </c>
      <c r="C64" s="97" t="s">
        <v>1754</v>
      </c>
      <c r="D64" s="84">
        <v>4987</v>
      </c>
      <c r="E64" s="84"/>
      <c r="F64" s="84" t="s">
        <v>1758</v>
      </c>
      <c r="G64" s="113">
        <v>42551</v>
      </c>
      <c r="H64" s="84" t="s">
        <v>1739</v>
      </c>
      <c r="I64" s="94">
        <v>2.7699999999999996</v>
      </c>
      <c r="J64" s="97" t="s">
        <v>175</v>
      </c>
      <c r="K64" s="98">
        <v>3.4000000000000002E-2</v>
      </c>
      <c r="L64" s="98">
        <v>1.9199999999999998E-2</v>
      </c>
      <c r="M64" s="94">
        <v>77371.78</v>
      </c>
      <c r="N64" s="96">
        <v>105.79</v>
      </c>
      <c r="O64" s="94">
        <v>81.851609999999994</v>
      </c>
      <c r="P64" s="95">
        <f t="shared" si="1"/>
        <v>2.7447483741767768E-3</v>
      </c>
      <c r="Q64" s="95">
        <f>O64/'סכום נכסי הקרן'!$C$42</f>
        <v>1.3741875860187594E-4</v>
      </c>
    </row>
    <row r="65" spans="1:17" s="135" customFormat="1">
      <c r="A65" s="144"/>
      <c r="B65" s="87" t="s">
        <v>1827</v>
      </c>
      <c r="C65" s="97" t="s">
        <v>1754</v>
      </c>
      <c r="D65" s="84">
        <v>90135663</v>
      </c>
      <c r="E65" s="84"/>
      <c r="F65" s="84" t="s">
        <v>1758</v>
      </c>
      <c r="G65" s="113">
        <v>42093</v>
      </c>
      <c r="H65" s="84" t="s">
        <v>1739</v>
      </c>
      <c r="I65" s="94">
        <v>2.7699999999999996</v>
      </c>
      <c r="J65" s="97" t="s">
        <v>175</v>
      </c>
      <c r="K65" s="98">
        <v>3.4000000000000002E-2</v>
      </c>
      <c r="L65" s="98">
        <v>1.9199999999999998E-2</v>
      </c>
      <c r="M65" s="94">
        <v>70351.64</v>
      </c>
      <c r="N65" s="96">
        <v>105.79</v>
      </c>
      <c r="O65" s="94">
        <v>74.424990000000008</v>
      </c>
      <c r="P65" s="95">
        <f t="shared" si="1"/>
        <v>2.4957098620372029E-3</v>
      </c>
      <c r="Q65" s="95">
        <f>O65/'סכום נכסי הקרן'!$C$42</f>
        <v>1.2495037953141094E-4</v>
      </c>
    </row>
    <row r="66" spans="1:17" s="135" customFormat="1">
      <c r="A66" s="144"/>
      <c r="B66" s="87" t="s">
        <v>1827</v>
      </c>
      <c r="C66" s="97" t="s">
        <v>1754</v>
      </c>
      <c r="D66" s="84">
        <v>90135666</v>
      </c>
      <c r="E66" s="84"/>
      <c r="F66" s="84" t="s">
        <v>1758</v>
      </c>
      <c r="G66" s="113">
        <v>42093</v>
      </c>
      <c r="H66" s="84" t="s">
        <v>1739</v>
      </c>
      <c r="I66" s="94">
        <v>2.13</v>
      </c>
      <c r="J66" s="97" t="s">
        <v>175</v>
      </c>
      <c r="K66" s="98">
        <v>4.4000000000000004E-2</v>
      </c>
      <c r="L66" s="98">
        <v>2.9499999999999998E-2</v>
      </c>
      <c r="M66" s="94">
        <v>13752.92</v>
      </c>
      <c r="N66" s="96">
        <v>103.24</v>
      </c>
      <c r="O66" s="94">
        <v>14.19852</v>
      </c>
      <c r="P66" s="95">
        <f t="shared" si="1"/>
        <v>4.7612215185158187E-4</v>
      </c>
      <c r="Q66" s="95">
        <f>O66/'סכום נכסי הקרן'!$C$42</f>
        <v>2.38375640061803E-5</v>
      </c>
    </row>
    <row r="67" spans="1:17" s="135" customFormat="1">
      <c r="A67" s="144"/>
      <c r="B67" s="87" t="s">
        <v>1827</v>
      </c>
      <c r="C67" s="97" t="s">
        <v>1754</v>
      </c>
      <c r="D67" s="84">
        <v>4983</v>
      </c>
      <c r="E67" s="84"/>
      <c r="F67" s="84" t="s">
        <v>1758</v>
      </c>
      <c r="G67" s="113">
        <v>42551</v>
      </c>
      <c r="H67" s="84" t="s">
        <v>1739</v>
      </c>
      <c r="I67" s="94">
        <v>2.1300000000000003</v>
      </c>
      <c r="J67" s="97" t="s">
        <v>175</v>
      </c>
      <c r="K67" s="98">
        <v>4.4000000000000004E-2</v>
      </c>
      <c r="L67" s="98">
        <v>2.9500000000000002E-2</v>
      </c>
      <c r="M67" s="94">
        <v>16430.419999999998</v>
      </c>
      <c r="N67" s="96">
        <v>103.24</v>
      </c>
      <c r="O67" s="94">
        <v>16.962759999999999</v>
      </c>
      <c r="P67" s="95">
        <f t="shared" si="1"/>
        <v>5.6881603100477642E-4</v>
      </c>
      <c r="Q67" s="95">
        <f>O67/'סכום נכסי הקרן'!$C$42</f>
        <v>2.8478382058233883E-5</v>
      </c>
    </row>
    <row r="68" spans="1:17" s="135" customFormat="1">
      <c r="A68" s="144"/>
      <c r="B68" s="87" t="s">
        <v>1827</v>
      </c>
      <c r="C68" s="97" t="s">
        <v>1754</v>
      </c>
      <c r="D68" s="84">
        <v>90135661</v>
      </c>
      <c r="E68" s="84"/>
      <c r="F68" s="84" t="s">
        <v>1758</v>
      </c>
      <c r="G68" s="113">
        <v>42093</v>
      </c>
      <c r="H68" s="84" t="s">
        <v>1739</v>
      </c>
      <c r="I68" s="94">
        <v>2.6900000000000004</v>
      </c>
      <c r="J68" s="97" t="s">
        <v>175</v>
      </c>
      <c r="K68" s="98">
        <v>3.5000000000000003E-2</v>
      </c>
      <c r="L68" s="98">
        <v>1.2999999999999998E-2</v>
      </c>
      <c r="M68" s="94">
        <v>28314.9</v>
      </c>
      <c r="N68" s="96">
        <v>116.87</v>
      </c>
      <c r="O68" s="94">
        <v>33.091629999999995</v>
      </c>
      <c r="P68" s="95">
        <f t="shared" si="1"/>
        <v>1.1096690418350898E-3</v>
      </c>
      <c r="Q68" s="95">
        <f>O68/'סכום נכסי הקרן'!$C$42</f>
        <v>5.5556765648379978E-5</v>
      </c>
    </row>
    <row r="69" spans="1:17" s="135" customFormat="1">
      <c r="A69" s="144"/>
      <c r="B69" s="87" t="s">
        <v>1827</v>
      </c>
      <c r="C69" s="97" t="s">
        <v>1754</v>
      </c>
      <c r="D69" s="84">
        <v>4989</v>
      </c>
      <c r="E69" s="84"/>
      <c r="F69" s="84" t="s">
        <v>1758</v>
      </c>
      <c r="G69" s="113">
        <v>42551</v>
      </c>
      <c r="H69" s="84" t="s">
        <v>1739</v>
      </c>
      <c r="I69" s="94">
        <v>2.69</v>
      </c>
      <c r="J69" s="97" t="s">
        <v>175</v>
      </c>
      <c r="K69" s="98">
        <v>3.5000000000000003E-2</v>
      </c>
      <c r="L69" s="98">
        <v>1.3000000000000001E-2</v>
      </c>
      <c r="M69" s="94">
        <v>27786.77</v>
      </c>
      <c r="N69" s="96">
        <v>116.87</v>
      </c>
      <c r="O69" s="94">
        <v>32.47439</v>
      </c>
      <c r="P69" s="95">
        <f t="shared" si="1"/>
        <v>1.0889709946436312E-3</v>
      </c>
      <c r="Q69" s="95">
        <f>O69/'סכום נכסי הקרן'!$C$42</f>
        <v>5.4520495811300158E-5</v>
      </c>
    </row>
    <row r="70" spans="1:17" s="135" customFormat="1">
      <c r="A70" s="144"/>
      <c r="B70" s="87" t="s">
        <v>1827</v>
      </c>
      <c r="C70" s="97" t="s">
        <v>1754</v>
      </c>
      <c r="D70" s="84">
        <v>4986</v>
      </c>
      <c r="E70" s="84"/>
      <c r="F70" s="84" t="s">
        <v>1758</v>
      </c>
      <c r="G70" s="113">
        <v>42551</v>
      </c>
      <c r="H70" s="84" t="s">
        <v>1739</v>
      </c>
      <c r="I70" s="94">
        <v>2.13</v>
      </c>
      <c r="J70" s="97" t="s">
        <v>175</v>
      </c>
      <c r="K70" s="98">
        <v>4.4000000000000004E-2</v>
      </c>
      <c r="L70" s="98">
        <v>2.9500000000000002E-2</v>
      </c>
      <c r="M70" s="94">
        <v>36968.47</v>
      </c>
      <c r="N70" s="96">
        <v>103.24</v>
      </c>
      <c r="O70" s="94">
        <v>38.166249999999998</v>
      </c>
      <c r="P70" s="95">
        <f t="shared" si="1"/>
        <v>1.2798374110897074E-3</v>
      </c>
      <c r="Q70" s="95">
        <f>O70/'סכום נכסי הקרן'!$C$42</f>
        <v>6.4076426786093121E-5</v>
      </c>
    </row>
    <row r="71" spans="1:17" s="135" customFormat="1">
      <c r="A71" s="144"/>
      <c r="B71" s="87" t="s">
        <v>1827</v>
      </c>
      <c r="C71" s="97" t="s">
        <v>1755</v>
      </c>
      <c r="D71" s="84">
        <v>469284</v>
      </c>
      <c r="E71" s="84"/>
      <c r="F71" s="84" t="s">
        <v>1758</v>
      </c>
      <c r="G71" s="113">
        <v>42871</v>
      </c>
      <c r="H71" s="84" t="s">
        <v>1739</v>
      </c>
      <c r="I71" s="94">
        <v>0.23</v>
      </c>
      <c r="J71" s="97" t="s">
        <v>175</v>
      </c>
      <c r="K71" s="98">
        <v>0.03</v>
      </c>
      <c r="L71" s="98">
        <v>2.5000000000000001E-2</v>
      </c>
      <c r="M71" s="94">
        <v>140254.16</v>
      </c>
      <c r="N71" s="96">
        <v>100.49</v>
      </c>
      <c r="O71" s="94">
        <v>140.94139999999999</v>
      </c>
      <c r="P71" s="95">
        <f t="shared" si="1"/>
        <v>4.7262195392882168E-3</v>
      </c>
      <c r="Q71" s="95">
        <f>O71/'סכום נכסי הקרן'!$C$42</f>
        <v>2.3662322859147714E-4</v>
      </c>
    </row>
    <row r="72" spans="1:17" s="135" customFormat="1">
      <c r="A72" s="144"/>
      <c r="B72" s="87" t="s">
        <v>1827</v>
      </c>
      <c r="C72" s="97" t="s">
        <v>1755</v>
      </c>
      <c r="D72" s="84">
        <v>469285</v>
      </c>
      <c r="E72" s="84"/>
      <c r="F72" s="84" t="s">
        <v>1758</v>
      </c>
      <c r="G72" s="113">
        <v>42871</v>
      </c>
      <c r="H72" s="84" t="s">
        <v>1739</v>
      </c>
      <c r="I72" s="94">
        <v>3.29</v>
      </c>
      <c r="J72" s="97" t="s">
        <v>175</v>
      </c>
      <c r="K72" s="98">
        <v>4.7E-2</v>
      </c>
      <c r="L72" s="98">
        <v>3.6899999999999995E-2</v>
      </c>
      <c r="M72" s="94">
        <v>168321.19</v>
      </c>
      <c r="N72" s="96">
        <v>104.7</v>
      </c>
      <c r="O72" s="94">
        <v>176.23229000000001</v>
      </c>
      <c r="P72" s="95">
        <f t="shared" si="1"/>
        <v>5.9096368593721041E-3</v>
      </c>
      <c r="Q72" s="95">
        <f>O72/'סכום נכסי הקרן'!$C$42</f>
        <v>2.9587228054971424E-4</v>
      </c>
    </row>
    <row r="73" spans="1:17" s="135" customFormat="1">
      <c r="A73" s="144"/>
      <c r="B73" s="87" t="s">
        <v>1828</v>
      </c>
      <c r="C73" s="97" t="s">
        <v>1755</v>
      </c>
      <c r="D73" s="84">
        <v>4099</v>
      </c>
      <c r="E73" s="84"/>
      <c r="F73" s="84" t="s">
        <v>544</v>
      </c>
      <c r="G73" s="113">
        <v>42052</v>
      </c>
      <c r="H73" s="84" t="s">
        <v>171</v>
      </c>
      <c r="I73" s="94">
        <v>6.33</v>
      </c>
      <c r="J73" s="97" t="s">
        <v>175</v>
      </c>
      <c r="K73" s="98">
        <v>2.9779E-2</v>
      </c>
      <c r="L73" s="98">
        <v>1.2100000000000001E-2</v>
      </c>
      <c r="M73" s="94">
        <v>203921.57</v>
      </c>
      <c r="N73" s="96">
        <v>112.26</v>
      </c>
      <c r="O73" s="94">
        <v>228.92236</v>
      </c>
      <c r="P73" s="95">
        <f t="shared" si="1"/>
        <v>7.676504780085705E-3</v>
      </c>
      <c r="Q73" s="95">
        <f>O73/'סכום נכסי הקרן'!$C$42</f>
        <v>3.84332409923418E-4</v>
      </c>
    </row>
    <row r="74" spans="1:17" s="135" customFormat="1">
      <c r="A74" s="144"/>
      <c r="B74" s="87" t="s">
        <v>1828</v>
      </c>
      <c r="C74" s="97" t="s">
        <v>1755</v>
      </c>
      <c r="D74" s="84">
        <v>40999</v>
      </c>
      <c r="E74" s="84"/>
      <c r="F74" s="84" t="s">
        <v>544</v>
      </c>
      <c r="G74" s="113">
        <v>42054</v>
      </c>
      <c r="H74" s="84" t="s">
        <v>171</v>
      </c>
      <c r="I74" s="94">
        <v>6.330000000000001</v>
      </c>
      <c r="J74" s="97" t="s">
        <v>175</v>
      </c>
      <c r="K74" s="98">
        <v>2.9779E-2</v>
      </c>
      <c r="L74" s="98">
        <v>1.2200000000000003E-2</v>
      </c>
      <c r="M74" s="94">
        <v>5767.01</v>
      </c>
      <c r="N74" s="96">
        <v>112.22</v>
      </c>
      <c r="O74" s="94">
        <v>6.4717399999999996</v>
      </c>
      <c r="P74" s="95">
        <f t="shared" si="1"/>
        <v>2.1701830719145066E-4</v>
      </c>
      <c r="Q74" s="95">
        <f>O74/'סכום נכסי הקרן'!$C$42</f>
        <v>1.086525331382125E-5</v>
      </c>
    </row>
    <row r="75" spans="1:17" s="135" customFormat="1">
      <c r="A75" s="144"/>
      <c r="B75" s="87" t="s">
        <v>1817</v>
      </c>
      <c r="C75" s="97" t="s">
        <v>1755</v>
      </c>
      <c r="D75" s="84">
        <v>14760844</v>
      </c>
      <c r="E75" s="84"/>
      <c r="F75" s="84" t="s">
        <v>1758</v>
      </c>
      <c r="G75" s="113">
        <v>40742</v>
      </c>
      <c r="H75" s="84" t="s">
        <v>1739</v>
      </c>
      <c r="I75" s="94">
        <v>8.7399999999999984</v>
      </c>
      <c r="J75" s="97" t="s">
        <v>175</v>
      </c>
      <c r="K75" s="98">
        <v>0.06</v>
      </c>
      <c r="L75" s="98">
        <v>1.1900000000000004E-2</v>
      </c>
      <c r="M75" s="94">
        <v>434910.97</v>
      </c>
      <c r="N75" s="96">
        <v>154.19</v>
      </c>
      <c r="O75" s="94">
        <v>670.58920000000001</v>
      </c>
      <c r="P75" s="95">
        <f t="shared" si="1"/>
        <v>2.248701786611779E-2</v>
      </c>
      <c r="Q75" s="95">
        <f>O75/'סכום נכסי הקרן'!$C$42</f>
        <v>1.1258365644344088E-3</v>
      </c>
    </row>
    <row r="76" spans="1:17" s="135" customFormat="1">
      <c r="A76" s="144"/>
      <c r="B76" s="87" t="s">
        <v>1829</v>
      </c>
      <c r="C76" s="97" t="s">
        <v>1754</v>
      </c>
      <c r="D76" s="84">
        <v>90136004</v>
      </c>
      <c r="E76" s="84"/>
      <c r="F76" s="84" t="s">
        <v>1758</v>
      </c>
      <c r="G76" s="113">
        <v>42680</v>
      </c>
      <c r="H76" s="84" t="s">
        <v>1739</v>
      </c>
      <c r="I76" s="94">
        <v>4.58</v>
      </c>
      <c r="J76" s="97" t="s">
        <v>175</v>
      </c>
      <c r="K76" s="98">
        <v>2.3E-2</v>
      </c>
      <c r="L76" s="98">
        <v>1.8799999999999997E-2</v>
      </c>
      <c r="M76" s="94">
        <v>60291.47</v>
      </c>
      <c r="N76" s="96">
        <v>102.82</v>
      </c>
      <c r="O76" s="94">
        <v>61.991690000000006</v>
      </c>
      <c r="P76" s="95">
        <f t="shared" si="1"/>
        <v>2.0787812278826377E-3</v>
      </c>
      <c r="Q76" s="95">
        <f>O76/'סכום נכסי הקרן'!$C$42</f>
        <v>1.0407640220433449E-4</v>
      </c>
    </row>
    <row r="77" spans="1:17" s="135" customFormat="1">
      <c r="A77" s="144"/>
      <c r="B77" s="87" t="s">
        <v>1830</v>
      </c>
      <c r="C77" s="97" t="s">
        <v>1755</v>
      </c>
      <c r="D77" s="84">
        <v>4100</v>
      </c>
      <c r="E77" s="84"/>
      <c r="F77" s="84" t="s">
        <v>544</v>
      </c>
      <c r="G77" s="113">
        <v>42052</v>
      </c>
      <c r="H77" s="84" t="s">
        <v>171</v>
      </c>
      <c r="I77" s="94">
        <v>6.3099999999999987</v>
      </c>
      <c r="J77" s="97" t="s">
        <v>175</v>
      </c>
      <c r="K77" s="98">
        <v>2.9779E-2</v>
      </c>
      <c r="L77" s="98">
        <v>1.21E-2</v>
      </c>
      <c r="M77" s="94">
        <v>232296.6</v>
      </c>
      <c r="N77" s="96">
        <v>112.25</v>
      </c>
      <c r="O77" s="94">
        <v>260.75294000000002</v>
      </c>
      <c r="P77" s="95">
        <f t="shared" si="1"/>
        <v>8.7438867497757807E-3</v>
      </c>
      <c r="Q77" s="95">
        <f>O77/'סכום נכסי הקרן'!$C$42</f>
        <v>4.37772028144461E-4</v>
      </c>
    </row>
    <row r="78" spans="1:17" s="135" customFormat="1">
      <c r="A78" s="144"/>
      <c r="B78" s="87" t="s">
        <v>1831</v>
      </c>
      <c r="C78" s="97" t="s">
        <v>1755</v>
      </c>
      <c r="D78" s="84">
        <v>482154</v>
      </c>
      <c r="E78" s="84"/>
      <c r="F78" s="84" t="s">
        <v>1758</v>
      </c>
      <c r="G78" s="113">
        <v>42978</v>
      </c>
      <c r="H78" s="84" t="s">
        <v>1739</v>
      </c>
      <c r="I78" s="94">
        <v>3.7399999999999998</v>
      </c>
      <c r="J78" s="97" t="s">
        <v>175</v>
      </c>
      <c r="K78" s="98">
        <v>2.3E-2</v>
      </c>
      <c r="L78" s="98">
        <v>1.67E-2</v>
      </c>
      <c r="M78" s="94">
        <v>58334.09</v>
      </c>
      <c r="N78" s="96">
        <v>103.18</v>
      </c>
      <c r="O78" s="94">
        <v>60.189109999999999</v>
      </c>
      <c r="P78" s="95">
        <f t="shared" si="1"/>
        <v>2.0183349089363937E-3</v>
      </c>
      <c r="Q78" s="95">
        <f>O78/'סכום נכסי הקרן'!$C$42</f>
        <v>1.0105009269276142E-4</v>
      </c>
    </row>
    <row r="79" spans="1:17" s="135" customFormat="1">
      <c r="A79" s="144"/>
      <c r="B79" s="87" t="s">
        <v>1831</v>
      </c>
      <c r="C79" s="97" t="s">
        <v>1755</v>
      </c>
      <c r="D79" s="84">
        <v>482153</v>
      </c>
      <c r="E79" s="84"/>
      <c r="F79" s="84" t="s">
        <v>1758</v>
      </c>
      <c r="G79" s="113">
        <v>42978</v>
      </c>
      <c r="H79" s="84" t="s">
        <v>1739</v>
      </c>
      <c r="I79" s="94">
        <v>3.68</v>
      </c>
      <c r="J79" s="97" t="s">
        <v>175</v>
      </c>
      <c r="K79" s="98">
        <v>2.76E-2</v>
      </c>
      <c r="L79" s="98">
        <v>2.4500000000000001E-2</v>
      </c>
      <c r="M79" s="94">
        <v>136112.89000000001</v>
      </c>
      <c r="N79" s="96">
        <v>102.11</v>
      </c>
      <c r="O79" s="94">
        <v>138.98487</v>
      </c>
      <c r="P79" s="95">
        <f t="shared" si="1"/>
        <v>4.6606107805047545E-3</v>
      </c>
      <c r="Q79" s="95">
        <f>O79/'סכום נכסי הקרן'!$C$42</f>
        <v>2.3333845601623609E-4</v>
      </c>
    </row>
    <row r="80" spans="1:17" s="135" customFormat="1">
      <c r="A80" s="144"/>
      <c r="B80" s="87" t="s">
        <v>1832</v>
      </c>
      <c r="C80" s="97" t="s">
        <v>1754</v>
      </c>
      <c r="D80" s="84">
        <v>90839511</v>
      </c>
      <c r="E80" s="84"/>
      <c r="F80" s="84" t="s">
        <v>544</v>
      </c>
      <c r="G80" s="113">
        <v>41816</v>
      </c>
      <c r="H80" s="84" t="s">
        <v>171</v>
      </c>
      <c r="I80" s="94">
        <v>8.7899999999999991</v>
      </c>
      <c r="J80" s="97" t="s">
        <v>175</v>
      </c>
      <c r="K80" s="98">
        <v>4.4999999999999998E-2</v>
      </c>
      <c r="L80" s="98">
        <v>1.66E-2</v>
      </c>
      <c r="M80" s="94">
        <v>74531.23</v>
      </c>
      <c r="N80" s="96">
        <v>125.74</v>
      </c>
      <c r="O80" s="94">
        <v>93.715570000000014</v>
      </c>
      <c r="P80" s="95">
        <f t="shared" si="1"/>
        <v>3.1425852025702364E-3</v>
      </c>
      <c r="Q80" s="95">
        <f>O80/'סכום נכסי הקרן'!$C$42</f>
        <v>1.5733688428446561E-4</v>
      </c>
    </row>
    <row r="81" spans="1:17" s="135" customFormat="1">
      <c r="A81" s="144"/>
      <c r="B81" s="87" t="s">
        <v>1832</v>
      </c>
      <c r="C81" s="97" t="s">
        <v>1754</v>
      </c>
      <c r="D81" s="84">
        <v>90839541</v>
      </c>
      <c r="E81" s="84"/>
      <c r="F81" s="84" t="s">
        <v>544</v>
      </c>
      <c r="G81" s="113">
        <v>42625</v>
      </c>
      <c r="H81" s="84" t="s">
        <v>171</v>
      </c>
      <c r="I81" s="94">
        <v>8.5499999999999989</v>
      </c>
      <c r="J81" s="97" t="s">
        <v>175</v>
      </c>
      <c r="K81" s="98">
        <v>4.4999999999999998E-2</v>
      </c>
      <c r="L81" s="98">
        <v>2.75E-2</v>
      </c>
      <c r="M81" s="94">
        <v>20753.87</v>
      </c>
      <c r="N81" s="96">
        <v>115.94</v>
      </c>
      <c r="O81" s="94">
        <v>24.06204</v>
      </c>
      <c r="P81" s="95">
        <f t="shared" si="1"/>
        <v>8.0687777759504771E-4</v>
      </c>
      <c r="Q81" s="95">
        <f>O81/'סכום נכסי הקרן'!$C$42</f>
        <v>4.0397197638857475E-5</v>
      </c>
    </row>
    <row r="82" spans="1:17" s="135" customFormat="1">
      <c r="A82" s="144"/>
      <c r="B82" s="87" t="s">
        <v>1832</v>
      </c>
      <c r="C82" s="97" t="s">
        <v>1754</v>
      </c>
      <c r="D82" s="84">
        <v>90839542</v>
      </c>
      <c r="E82" s="84"/>
      <c r="F82" s="84" t="s">
        <v>544</v>
      </c>
      <c r="G82" s="113">
        <v>42716</v>
      </c>
      <c r="H82" s="84" t="s">
        <v>171</v>
      </c>
      <c r="I82" s="94">
        <v>8.59</v>
      </c>
      <c r="J82" s="97" t="s">
        <v>175</v>
      </c>
      <c r="K82" s="98">
        <v>4.4999999999999998E-2</v>
      </c>
      <c r="L82" s="98">
        <v>2.5499999999999995E-2</v>
      </c>
      <c r="M82" s="94">
        <v>15701.51</v>
      </c>
      <c r="N82" s="96">
        <v>117.9</v>
      </c>
      <c r="O82" s="94">
        <v>18.512080000000001</v>
      </c>
      <c r="P82" s="95">
        <f t="shared" si="1"/>
        <v>6.2076972563680094E-4</v>
      </c>
      <c r="Q82" s="95">
        <f>O82/'סכום נכסי הקרן'!$C$42</f>
        <v>3.1079499263833853E-5</v>
      </c>
    </row>
    <row r="83" spans="1:17" s="135" customFormat="1">
      <c r="A83" s="144"/>
      <c r="B83" s="87" t="s">
        <v>1832</v>
      </c>
      <c r="C83" s="97" t="s">
        <v>1754</v>
      </c>
      <c r="D83" s="84">
        <v>90839544</v>
      </c>
      <c r="E83" s="84"/>
      <c r="F83" s="84" t="s">
        <v>544</v>
      </c>
      <c r="G83" s="113">
        <v>42803</v>
      </c>
      <c r="H83" s="84" t="s">
        <v>171</v>
      </c>
      <c r="I83" s="94">
        <v>8.4899999999999984</v>
      </c>
      <c r="J83" s="97" t="s">
        <v>175</v>
      </c>
      <c r="K83" s="98">
        <v>4.4999999999999998E-2</v>
      </c>
      <c r="L83" s="98">
        <v>3.0300000000000004E-2</v>
      </c>
      <c r="M83" s="94">
        <v>100626.99</v>
      </c>
      <c r="N83" s="96">
        <v>113.85</v>
      </c>
      <c r="O83" s="94">
        <v>114.56383</v>
      </c>
      <c r="P83" s="95">
        <f t="shared" si="1"/>
        <v>3.8416945754880653E-3</v>
      </c>
      <c r="Q83" s="95">
        <f>O83/'סכום נכסי הקרן'!$C$42</f>
        <v>1.9233854165209887E-4</v>
      </c>
    </row>
    <row r="84" spans="1:17" s="135" customFormat="1">
      <c r="A84" s="144"/>
      <c r="B84" s="87" t="s">
        <v>1832</v>
      </c>
      <c r="C84" s="97" t="s">
        <v>1754</v>
      </c>
      <c r="D84" s="84">
        <v>90839545</v>
      </c>
      <c r="E84" s="84"/>
      <c r="F84" s="84" t="s">
        <v>544</v>
      </c>
      <c r="G84" s="113">
        <v>42898</v>
      </c>
      <c r="H84" s="84" t="s">
        <v>171</v>
      </c>
      <c r="I84" s="94">
        <v>8.3800000000000008</v>
      </c>
      <c r="J84" s="97" t="s">
        <v>175</v>
      </c>
      <c r="K84" s="98">
        <v>4.4999999999999998E-2</v>
      </c>
      <c r="L84" s="98">
        <v>3.5500000000000004E-2</v>
      </c>
      <c r="M84" s="94">
        <v>18925.38</v>
      </c>
      <c r="N84" s="96">
        <v>108.59</v>
      </c>
      <c r="O84" s="94">
        <v>20.551069999999999</v>
      </c>
      <c r="P84" s="95">
        <f t="shared" si="1"/>
        <v>6.8914363407259968E-4</v>
      </c>
      <c r="Q84" s="95">
        <f>O84/'סכום נכסי הקרן'!$C$42</f>
        <v>3.4502712009455338E-5</v>
      </c>
    </row>
    <row r="85" spans="1:17" s="135" customFormat="1">
      <c r="A85" s="144"/>
      <c r="B85" s="87" t="s">
        <v>1832</v>
      </c>
      <c r="C85" s="97" t="s">
        <v>1754</v>
      </c>
      <c r="D85" s="84">
        <v>90839546</v>
      </c>
      <c r="E85" s="84"/>
      <c r="F85" s="84" t="s">
        <v>544</v>
      </c>
      <c r="G85" s="113">
        <v>42989</v>
      </c>
      <c r="H85" s="84" t="s">
        <v>171</v>
      </c>
      <c r="I85" s="94">
        <v>8.34</v>
      </c>
      <c r="J85" s="97" t="s">
        <v>175</v>
      </c>
      <c r="K85" s="98">
        <v>4.4999999999999998E-2</v>
      </c>
      <c r="L85" s="98">
        <v>3.7499999999999999E-2</v>
      </c>
      <c r="M85" s="94">
        <v>23848.36</v>
      </c>
      <c r="N85" s="96">
        <v>107.26</v>
      </c>
      <c r="O85" s="94">
        <v>25.579750000000001</v>
      </c>
      <c r="P85" s="95">
        <f t="shared" si="1"/>
        <v>8.5777148701593551E-4</v>
      </c>
      <c r="Q85" s="95">
        <f>O85/'סכום נכסי הקרן'!$C$42</f>
        <v>4.2945245552852733E-5</v>
      </c>
    </row>
    <row r="86" spans="1:17" s="135" customFormat="1">
      <c r="A86" s="144"/>
      <c r="B86" s="87" t="s">
        <v>1832</v>
      </c>
      <c r="C86" s="97" t="s">
        <v>1754</v>
      </c>
      <c r="D86" s="84">
        <v>90839547</v>
      </c>
      <c r="E86" s="84"/>
      <c r="F86" s="84" t="s">
        <v>544</v>
      </c>
      <c r="G86" s="113">
        <v>43080</v>
      </c>
      <c r="H86" s="84" t="s">
        <v>171</v>
      </c>
      <c r="I86" s="94">
        <v>8.23</v>
      </c>
      <c r="J86" s="97" t="s">
        <v>175</v>
      </c>
      <c r="K86" s="98">
        <v>4.4999999999999998E-2</v>
      </c>
      <c r="L86" s="98">
        <v>4.2800000000000005E-2</v>
      </c>
      <c r="M86" s="94">
        <v>7389.04</v>
      </c>
      <c r="N86" s="96">
        <v>102.4</v>
      </c>
      <c r="O86" s="94">
        <v>7.5663800000000005</v>
      </c>
      <c r="P86" s="95">
        <f t="shared" si="1"/>
        <v>2.5372511552801082E-4</v>
      </c>
      <c r="Q86" s="95">
        <f>O86/'סכום נכסי הקרן'!$C$42</f>
        <v>1.2703018874156075E-5</v>
      </c>
    </row>
    <row r="87" spans="1:17" s="135" customFormat="1">
      <c r="A87" s="144"/>
      <c r="B87" s="87" t="s">
        <v>1832</v>
      </c>
      <c r="C87" s="97" t="s">
        <v>1754</v>
      </c>
      <c r="D87" s="84">
        <v>90839512</v>
      </c>
      <c r="E87" s="84"/>
      <c r="F87" s="84" t="s">
        <v>544</v>
      </c>
      <c r="G87" s="113">
        <v>41893</v>
      </c>
      <c r="H87" s="84" t="s">
        <v>171</v>
      </c>
      <c r="I87" s="94">
        <v>8.7799999999999994</v>
      </c>
      <c r="J87" s="97" t="s">
        <v>175</v>
      </c>
      <c r="K87" s="98">
        <v>4.4999999999999998E-2</v>
      </c>
      <c r="L87" s="98">
        <v>1.7399999999999999E-2</v>
      </c>
      <c r="M87" s="94">
        <v>14622.22</v>
      </c>
      <c r="N87" s="96">
        <v>126.29</v>
      </c>
      <c r="O87" s="94">
        <v>18.4664</v>
      </c>
      <c r="P87" s="95">
        <f t="shared" si="1"/>
        <v>6.1923792796376314E-4</v>
      </c>
      <c r="Q87" s="95">
        <f>O87/'סכום נכסי הקרן'!$C$42</f>
        <v>3.1002808177452856E-5</v>
      </c>
    </row>
    <row r="88" spans="1:17" s="135" customFormat="1">
      <c r="A88" s="144"/>
      <c r="B88" s="87" t="s">
        <v>1833</v>
      </c>
      <c r="C88" s="97" t="s">
        <v>1754</v>
      </c>
      <c r="D88" s="84">
        <v>90839513</v>
      </c>
      <c r="E88" s="84"/>
      <c r="F88" s="84" t="s">
        <v>544</v>
      </c>
      <c r="G88" s="113">
        <v>42151</v>
      </c>
      <c r="H88" s="84" t="s">
        <v>171</v>
      </c>
      <c r="I88" s="94">
        <v>8.75</v>
      </c>
      <c r="J88" s="97" t="s">
        <v>175</v>
      </c>
      <c r="K88" s="98">
        <v>4.4999999999999998E-2</v>
      </c>
      <c r="L88" s="98">
        <v>1.8499999999999999E-2</v>
      </c>
      <c r="M88" s="94">
        <v>53549.25</v>
      </c>
      <c r="N88" s="96">
        <v>125.12</v>
      </c>
      <c r="O88" s="94">
        <v>67.000820000000004</v>
      </c>
      <c r="P88" s="95">
        <f t="shared" si="1"/>
        <v>2.2467535062964663E-3</v>
      </c>
      <c r="Q88" s="95">
        <f>O88/'סכום נכסי הקרן'!$C$42</f>
        <v>1.1248611370879256E-4</v>
      </c>
    </row>
    <row r="89" spans="1:17" s="135" customFormat="1">
      <c r="A89" s="144"/>
      <c r="B89" s="87" t="s">
        <v>1833</v>
      </c>
      <c r="C89" s="97" t="s">
        <v>1754</v>
      </c>
      <c r="D89" s="84">
        <v>90839515</v>
      </c>
      <c r="E89" s="84"/>
      <c r="F89" s="84" t="s">
        <v>544</v>
      </c>
      <c r="G89" s="113">
        <v>42166</v>
      </c>
      <c r="H89" s="84" t="s">
        <v>171</v>
      </c>
      <c r="I89" s="94">
        <v>8.76</v>
      </c>
      <c r="J89" s="97" t="s">
        <v>175</v>
      </c>
      <c r="K89" s="98">
        <v>4.4999999999999998E-2</v>
      </c>
      <c r="L89" s="98">
        <v>1.8000000000000002E-2</v>
      </c>
      <c r="M89" s="94">
        <v>50383.98</v>
      </c>
      <c r="N89" s="96">
        <v>125.61</v>
      </c>
      <c r="O89" s="94">
        <v>63.287320000000001</v>
      </c>
      <c r="P89" s="95">
        <f t="shared" si="1"/>
        <v>2.1222278789141159E-3</v>
      </c>
      <c r="Q89" s="95">
        <f>O89/'סכום נכסי הקרן'!$C$42</f>
        <v>1.0625160518699235E-4</v>
      </c>
    </row>
    <row r="90" spans="1:17" s="135" customFormat="1">
      <c r="A90" s="144"/>
      <c r="B90" s="87" t="s">
        <v>1833</v>
      </c>
      <c r="C90" s="97" t="s">
        <v>1754</v>
      </c>
      <c r="D90" s="84">
        <v>90839516</v>
      </c>
      <c r="E90" s="84"/>
      <c r="F90" s="84" t="s">
        <v>544</v>
      </c>
      <c r="G90" s="113">
        <v>42257</v>
      </c>
      <c r="H90" s="84" t="s">
        <v>171</v>
      </c>
      <c r="I90" s="94">
        <v>8.76</v>
      </c>
      <c r="J90" s="97" t="s">
        <v>175</v>
      </c>
      <c r="K90" s="98">
        <v>4.4999999999999998E-2</v>
      </c>
      <c r="L90" s="98">
        <v>1.8199999999999997E-2</v>
      </c>
      <c r="M90" s="94">
        <v>26774.28</v>
      </c>
      <c r="N90" s="96">
        <v>125.47</v>
      </c>
      <c r="O90" s="94">
        <v>33.593690000000002</v>
      </c>
      <c r="P90" s="95">
        <f t="shared" si="1"/>
        <v>1.1265047322844188E-3</v>
      </c>
      <c r="Q90" s="95">
        <f>O90/'סכום נכסי הקרן'!$C$42</f>
        <v>5.6399662470368682E-5</v>
      </c>
    </row>
    <row r="91" spans="1:17" s="135" customFormat="1">
      <c r="A91" s="144"/>
      <c r="B91" s="87" t="s">
        <v>1832</v>
      </c>
      <c r="C91" s="97" t="s">
        <v>1754</v>
      </c>
      <c r="D91" s="84">
        <v>90839517</v>
      </c>
      <c r="E91" s="84"/>
      <c r="F91" s="84" t="s">
        <v>544</v>
      </c>
      <c r="G91" s="113">
        <v>42348</v>
      </c>
      <c r="H91" s="84" t="s">
        <v>171</v>
      </c>
      <c r="I91" s="94">
        <v>8.74</v>
      </c>
      <c r="J91" s="97" t="s">
        <v>175</v>
      </c>
      <c r="K91" s="98">
        <v>4.4999999999999998E-2</v>
      </c>
      <c r="L91" s="98">
        <v>1.8799999999999997E-2</v>
      </c>
      <c r="M91" s="94">
        <v>46364.67</v>
      </c>
      <c r="N91" s="96">
        <v>124.79</v>
      </c>
      <c r="O91" s="94">
        <v>57.858470000000004</v>
      </c>
      <c r="P91" s="95">
        <f t="shared" ref="P91:P138" si="2">O91/$O$10</f>
        <v>1.9401810357164123E-3</v>
      </c>
      <c r="Q91" s="95">
        <f>O91/'סכום נכסי הקרן'!$C$42</f>
        <v>9.7137235565725362E-5</v>
      </c>
    </row>
    <row r="92" spans="1:17" s="135" customFormat="1">
      <c r="A92" s="144"/>
      <c r="B92" s="87" t="s">
        <v>1832</v>
      </c>
      <c r="C92" s="97" t="s">
        <v>1754</v>
      </c>
      <c r="D92" s="84">
        <v>90839518</v>
      </c>
      <c r="E92" s="84"/>
      <c r="F92" s="84" t="s">
        <v>544</v>
      </c>
      <c r="G92" s="113">
        <v>42439</v>
      </c>
      <c r="H92" s="84" t="s">
        <v>171</v>
      </c>
      <c r="I92" s="94">
        <v>8.73</v>
      </c>
      <c r="J92" s="97" t="s">
        <v>175</v>
      </c>
      <c r="K92" s="98">
        <v>4.4999999999999998E-2</v>
      </c>
      <c r="L92" s="98">
        <v>1.9600000000000003E-2</v>
      </c>
      <c r="M92" s="94">
        <v>55066.62</v>
      </c>
      <c r="N92" s="96">
        <v>124.64</v>
      </c>
      <c r="O92" s="94">
        <v>68.63503</v>
      </c>
      <c r="P92" s="95">
        <f t="shared" si="2"/>
        <v>2.3015538363151847E-3</v>
      </c>
      <c r="Q92" s="95">
        <f>O92/'סכום נכסי הקרן'!$C$42</f>
        <v>1.152297507550861E-4</v>
      </c>
    </row>
    <row r="93" spans="1:17" s="135" customFormat="1">
      <c r="A93" s="144"/>
      <c r="B93" s="87" t="s">
        <v>1832</v>
      </c>
      <c r="C93" s="97" t="s">
        <v>1754</v>
      </c>
      <c r="D93" s="84">
        <v>90839519</v>
      </c>
      <c r="E93" s="84"/>
      <c r="F93" s="84" t="s">
        <v>544</v>
      </c>
      <c r="G93" s="113">
        <v>42549</v>
      </c>
      <c r="H93" s="84" t="s">
        <v>171</v>
      </c>
      <c r="I93" s="94">
        <v>8.620000000000001</v>
      </c>
      <c r="J93" s="97" t="s">
        <v>175</v>
      </c>
      <c r="K93" s="98">
        <v>4.4999999999999998E-2</v>
      </c>
      <c r="L93" s="98">
        <v>2.4500000000000001E-2</v>
      </c>
      <c r="M93" s="94">
        <v>38733.230000000003</v>
      </c>
      <c r="N93" s="96">
        <v>119.37</v>
      </c>
      <c r="O93" s="94">
        <v>46.235849999999999</v>
      </c>
      <c r="P93" s="95">
        <f t="shared" si="2"/>
        <v>1.5504371156069056E-3</v>
      </c>
      <c r="Q93" s="95">
        <f>O93/'סכום נכסי הקרן'!$C$42</f>
        <v>7.7624289979177512E-5</v>
      </c>
    </row>
    <row r="94" spans="1:17" s="135" customFormat="1">
      <c r="A94" s="144"/>
      <c r="B94" s="87" t="s">
        <v>1832</v>
      </c>
      <c r="C94" s="97" t="s">
        <v>1754</v>
      </c>
      <c r="D94" s="84">
        <v>90839520</v>
      </c>
      <c r="E94" s="84"/>
      <c r="F94" s="84" t="s">
        <v>544</v>
      </c>
      <c r="G94" s="113">
        <v>42604</v>
      </c>
      <c r="H94" s="84" t="s">
        <v>171</v>
      </c>
      <c r="I94" s="94">
        <v>8.5499999999999989</v>
      </c>
      <c r="J94" s="97" t="s">
        <v>175</v>
      </c>
      <c r="K94" s="98">
        <v>4.4999999999999998E-2</v>
      </c>
      <c r="L94" s="98">
        <v>2.75E-2</v>
      </c>
      <c r="M94" s="94">
        <v>50650.45</v>
      </c>
      <c r="N94" s="96">
        <v>115.97</v>
      </c>
      <c r="O94" s="94">
        <v>58.739330000000002</v>
      </c>
      <c r="P94" s="95">
        <f t="shared" si="2"/>
        <v>1.969719111422893E-3</v>
      </c>
      <c r="Q94" s="95">
        <f>O94/'סכום נכסי הקרן'!$C$42</f>
        <v>9.8616090871101123E-5</v>
      </c>
    </row>
    <row r="95" spans="1:17" s="135" customFormat="1">
      <c r="A95" s="144"/>
      <c r="B95" s="87" t="s">
        <v>1829</v>
      </c>
      <c r="C95" s="97" t="s">
        <v>1754</v>
      </c>
      <c r="D95" s="84">
        <v>90136001</v>
      </c>
      <c r="E95" s="84"/>
      <c r="F95" s="84" t="s">
        <v>1758</v>
      </c>
      <c r="G95" s="113">
        <v>42680</v>
      </c>
      <c r="H95" s="84" t="s">
        <v>1739</v>
      </c>
      <c r="I95" s="94">
        <v>3.3700000000000006</v>
      </c>
      <c r="J95" s="97" t="s">
        <v>175</v>
      </c>
      <c r="K95" s="98">
        <v>2.2000000000000002E-2</v>
      </c>
      <c r="L95" s="98">
        <v>1.44E-2</v>
      </c>
      <c r="M95" s="94">
        <v>133586.44</v>
      </c>
      <c r="N95" s="96">
        <v>102.72</v>
      </c>
      <c r="O95" s="94">
        <v>137.21999</v>
      </c>
      <c r="P95" s="95">
        <f t="shared" si="2"/>
        <v>4.6014286641039024E-3</v>
      </c>
      <c r="Q95" s="95">
        <f>O95/'סכום נכסי הקרן'!$C$42</f>
        <v>2.3037544015520073E-4</v>
      </c>
    </row>
    <row r="96" spans="1:17" s="135" customFormat="1">
      <c r="A96" s="144"/>
      <c r="B96" s="87" t="s">
        <v>1829</v>
      </c>
      <c r="C96" s="97" t="s">
        <v>1754</v>
      </c>
      <c r="D96" s="84">
        <v>90136005</v>
      </c>
      <c r="E96" s="84"/>
      <c r="F96" s="84" t="s">
        <v>1758</v>
      </c>
      <c r="G96" s="113">
        <v>42680</v>
      </c>
      <c r="H96" s="84" t="s">
        <v>1739</v>
      </c>
      <c r="I96" s="94">
        <v>4.5100000000000007</v>
      </c>
      <c r="J96" s="97" t="s">
        <v>175</v>
      </c>
      <c r="K96" s="98">
        <v>3.3700000000000001E-2</v>
      </c>
      <c r="L96" s="98">
        <v>2.9100000000000001E-2</v>
      </c>
      <c r="M96" s="94">
        <v>30445</v>
      </c>
      <c r="N96" s="96">
        <v>102.42</v>
      </c>
      <c r="O96" s="94">
        <v>31.18177</v>
      </c>
      <c r="P96" s="95">
        <f t="shared" si="2"/>
        <v>1.0456252786164401E-3</v>
      </c>
      <c r="Q96" s="95">
        <f>O96/'סכום נכסי הקרן'!$C$42</f>
        <v>5.2350346247425275E-5</v>
      </c>
    </row>
    <row r="97" spans="1:17" s="135" customFormat="1">
      <c r="A97" s="144"/>
      <c r="B97" s="87" t="s">
        <v>1829</v>
      </c>
      <c r="C97" s="97" t="s">
        <v>1754</v>
      </c>
      <c r="D97" s="84">
        <v>90136035</v>
      </c>
      <c r="E97" s="84"/>
      <c r="F97" s="84" t="s">
        <v>1758</v>
      </c>
      <c r="G97" s="113">
        <v>42717</v>
      </c>
      <c r="H97" s="84" t="s">
        <v>1739</v>
      </c>
      <c r="I97" s="94">
        <v>4.0299999999999994</v>
      </c>
      <c r="J97" s="97" t="s">
        <v>175</v>
      </c>
      <c r="K97" s="98">
        <v>3.85E-2</v>
      </c>
      <c r="L97" s="98">
        <v>3.719999999999999E-2</v>
      </c>
      <c r="M97" s="94">
        <v>8532</v>
      </c>
      <c r="N97" s="96">
        <v>100.94</v>
      </c>
      <c r="O97" s="94">
        <v>8.6122000000000014</v>
      </c>
      <c r="P97" s="95">
        <f t="shared" si="2"/>
        <v>2.8879483186812385E-4</v>
      </c>
      <c r="Q97" s="95">
        <f>O97/'סכום נכסי הקרן'!$C$42</f>
        <v>1.4458821675359545E-5</v>
      </c>
    </row>
    <row r="98" spans="1:17" s="135" customFormat="1">
      <c r="A98" s="144"/>
      <c r="B98" s="87" t="s">
        <v>1829</v>
      </c>
      <c r="C98" s="97" t="s">
        <v>1754</v>
      </c>
      <c r="D98" s="84">
        <v>90136025</v>
      </c>
      <c r="E98" s="84"/>
      <c r="F98" s="84" t="s">
        <v>1758</v>
      </c>
      <c r="G98" s="113">
        <v>42710</v>
      </c>
      <c r="H98" s="84" t="s">
        <v>1739</v>
      </c>
      <c r="I98" s="94">
        <v>4.0400000000000009</v>
      </c>
      <c r="J98" s="97" t="s">
        <v>175</v>
      </c>
      <c r="K98" s="98">
        <v>3.8399999999999997E-2</v>
      </c>
      <c r="L98" s="98">
        <v>3.5799999999999998E-2</v>
      </c>
      <c r="M98" s="94">
        <v>25508.3</v>
      </c>
      <c r="N98" s="96">
        <v>101.44</v>
      </c>
      <c r="O98" s="94">
        <v>25.875619999999998</v>
      </c>
      <c r="P98" s="95">
        <f t="shared" si="2"/>
        <v>8.6769296200546442E-4</v>
      </c>
      <c r="Q98" s="95">
        <f>O98/'סכום נכסי הקרן'!$C$42</f>
        <v>4.3441974793823514E-5</v>
      </c>
    </row>
    <row r="99" spans="1:17" s="135" customFormat="1">
      <c r="A99" s="144"/>
      <c r="B99" s="87" t="s">
        <v>1829</v>
      </c>
      <c r="C99" s="97" t="s">
        <v>1754</v>
      </c>
      <c r="D99" s="84">
        <v>90136003</v>
      </c>
      <c r="E99" s="84"/>
      <c r="F99" s="84" t="s">
        <v>1758</v>
      </c>
      <c r="G99" s="113">
        <v>42680</v>
      </c>
      <c r="H99" s="84" t="s">
        <v>1739</v>
      </c>
      <c r="I99" s="94">
        <v>5.47</v>
      </c>
      <c r="J99" s="97" t="s">
        <v>175</v>
      </c>
      <c r="K99" s="98">
        <v>3.6699999999999997E-2</v>
      </c>
      <c r="L99" s="98">
        <v>3.3100000000000004E-2</v>
      </c>
      <c r="M99" s="94">
        <v>97706.97</v>
      </c>
      <c r="N99" s="96">
        <v>102.39</v>
      </c>
      <c r="O99" s="94">
        <v>100.04217</v>
      </c>
      <c r="P99" s="95">
        <f t="shared" si="2"/>
        <v>3.3547364976280461E-3</v>
      </c>
      <c r="Q99" s="95">
        <f>O99/'סכום נכסי הקרן'!$C$42</f>
        <v>1.6795846543809993E-4</v>
      </c>
    </row>
    <row r="100" spans="1:17" s="135" customFormat="1">
      <c r="A100" s="144"/>
      <c r="B100" s="87" t="s">
        <v>1829</v>
      </c>
      <c r="C100" s="97" t="s">
        <v>1754</v>
      </c>
      <c r="D100" s="84">
        <v>90136002</v>
      </c>
      <c r="E100" s="84"/>
      <c r="F100" s="84" t="s">
        <v>1758</v>
      </c>
      <c r="G100" s="113">
        <v>42680</v>
      </c>
      <c r="H100" s="84" t="s">
        <v>1739</v>
      </c>
      <c r="I100" s="94">
        <v>3.32</v>
      </c>
      <c r="J100" s="97" t="s">
        <v>175</v>
      </c>
      <c r="K100" s="98">
        <v>3.1800000000000002E-2</v>
      </c>
      <c r="L100" s="98">
        <v>2.7600000000000003E-2</v>
      </c>
      <c r="M100" s="94">
        <v>134865.57</v>
      </c>
      <c r="N100" s="96">
        <v>101.66</v>
      </c>
      <c r="O100" s="94">
        <v>137.10434000000001</v>
      </c>
      <c r="P100" s="95">
        <f t="shared" si="2"/>
        <v>4.5975505467464855E-3</v>
      </c>
      <c r="Q100" s="95">
        <f>O100/'סכום נכסי הקרן'!$C$42</f>
        <v>2.3018127806807373E-4</v>
      </c>
    </row>
    <row r="101" spans="1:17" s="135" customFormat="1">
      <c r="A101" s="144"/>
      <c r="B101" s="87" t="s">
        <v>1834</v>
      </c>
      <c r="C101" s="97" t="s">
        <v>1755</v>
      </c>
      <c r="D101" s="84">
        <v>470540</v>
      </c>
      <c r="E101" s="84"/>
      <c r="F101" s="84" t="s">
        <v>1758</v>
      </c>
      <c r="G101" s="113">
        <v>42884</v>
      </c>
      <c r="H101" s="84" t="s">
        <v>1739</v>
      </c>
      <c r="I101" s="94">
        <v>1.75</v>
      </c>
      <c r="J101" s="97" t="s">
        <v>175</v>
      </c>
      <c r="K101" s="98">
        <v>2.2099999999999998E-2</v>
      </c>
      <c r="L101" s="98">
        <v>1.7600000000000001E-2</v>
      </c>
      <c r="M101" s="94">
        <v>132794.15</v>
      </c>
      <c r="N101" s="96">
        <v>101</v>
      </c>
      <c r="O101" s="94">
        <v>134.12208999999999</v>
      </c>
      <c r="P101" s="95">
        <f t="shared" si="2"/>
        <v>4.4975460894256247E-3</v>
      </c>
      <c r="Q101" s="95">
        <f>O101/'סכום נכסי הקרן'!$C$42</f>
        <v>2.2517444811273813E-4</v>
      </c>
    </row>
    <row r="102" spans="1:17" s="135" customFormat="1">
      <c r="A102" s="144"/>
      <c r="B102" s="87" t="s">
        <v>1834</v>
      </c>
      <c r="C102" s="97" t="s">
        <v>1755</v>
      </c>
      <c r="D102" s="84">
        <v>484097</v>
      </c>
      <c r="E102" s="84"/>
      <c r="F102" s="84" t="s">
        <v>1758</v>
      </c>
      <c r="G102" s="113">
        <v>43006</v>
      </c>
      <c r="H102" s="84" t="s">
        <v>1739</v>
      </c>
      <c r="I102" s="94">
        <v>1.94</v>
      </c>
      <c r="J102" s="97" t="s">
        <v>175</v>
      </c>
      <c r="K102" s="98">
        <v>2.0799999999999999E-2</v>
      </c>
      <c r="L102" s="98">
        <v>2.0100000000000003E-2</v>
      </c>
      <c r="M102" s="94">
        <v>142279.45000000001</v>
      </c>
      <c r="N102" s="96">
        <v>100.18</v>
      </c>
      <c r="O102" s="94">
        <v>142.53556</v>
      </c>
      <c r="P102" s="95">
        <f t="shared" si="2"/>
        <v>4.7796768636851061E-3</v>
      </c>
      <c r="Q102" s="95">
        <f>O102/'סכום נכסי הקרן'!$C$42</f>
        <v>2.3929962662705358E-4</v>
      </c>
    </row>
    <row r="103" spans="1:17" s="135" customFormat="1">
      <c r="A103" s="144"/>
      <c r="B103" s="87" t="s">
        <v>1834</v>
      </c>
      <c r="C103" s="97" t="s">
        <v>1755</v>
      </c>
      <c r="D103" s="84">
        <v>465782</v>
      </c>
      <c r="E103" s="84"/>
      <c r="F103" s="84" t="s">
        <v>1758</v>
      </c>
      <c r="G103" s="113">
        <v>42828</v>
      </c>
      <c r="H103" s="84" t="s">
        <v>1739</v>
      </c>
      <c r="I103" s="94">
        <v>1.59</v>
      </c>
      <c r="J103" s="97" t="s">
        <v>175</v>
      </c>
      <c r="K103" s="98">
        <v>2.2700000000000001E-2</v>
      </c>
      <c r="L103" s="98">
        <v>1.6900000000000002E-2</v>
      </c>
      <c r="M103" s="94">
        <v>132794.15</v>
      </c>
      <c r="N103" s="96">
        <v>101.49</v>
      </c>
      <c r="O103" s="94">
        <v>134.77276999999998</v>
      </c>
      <c r="P103" s="95">
        <f t="shared" si="2"/>
        <v>4.5193654876281688E-3</v>
      </c>
      <c r="Q103" s="95">
        <f>O103/'סכום נכסי הקרן'!$C$42</f>
        <v>2.262668595857326E-4</v>
      </c>
    </row>
    <row r="104" spans="1:17" s="135" customFormat="1">
      <c r="A104" s="144"/>
      <c r="B104" s="87" t="s">
        <v>1834</v>
      </c>
      <c r="C104" s="97" t="s">
        <v>1755</v>
      </c>
      <c r="D104" s="84">
        <v>467404</v>
      </c>
      <c r="E104" s="84"/>
      <c r="F104" s="84" t="s">
        <v>1758</v>
      </c>
      <c r="G104" s="113">
        <v>42859</v>
      </c>
      <c r="H104" s="84" t="s">
        <v>1739</v>
      </c>
      <c r="I104" s="94">
        <v>1.6799999999999997</v>
      </c>
      <c r="J104" s="97" t="s">
        <v>175</v>
      </c>
      <c r="K104" s="98">
        <v>2.2799999999999997E-2</v>
      </c>
      <c r="L104" s="98">
        <v>1.7000000000000001E-2</v>
      </c>
      <c r="M104" s="94">
        <v>132794.15</v>
      </c>
      <c r="N104" s="96">
        <v>101.34</v>
      </c>
      <c r="O104" s="94">
        <v>134.5736</v>
      </c>
      <c r="P104" s="95">
        <f t="shared" si="2"/>
        <v>4.5126866754009592E-3</v>
      </c>
      <c r="Q104" s="95">
        <f>O104/'סכום נכסי הקרן'!$C$42</f>
        <v>2.2593247771895278E-4</v>
      </c>
    </row>
    <row r="105" spans="1:17" s="135" customFormat="1">
      <c r="A105" s="144"/>
      <c r="B105" s="87" t="s">
        <v>1835</v>
      </c>
      <c r="C105" s="97" t="s">
        <v>1754</v>
      </c>
      <c r="D105" s="84">
        <v>485289</v>
      </c>
      <c r="E105" s="84"/>
      <c r="F105" s="84" t="s">
        <v>1758</v>
      </c>
      <c r="G105" s="113">
        <v>43009</v>
      </c>
      <c r="H105" s="84" t="s">
        <v>1739</v>
      </c>
      <c r="I105" s="94">
        <v>4.49</v>
      </c>
      <c r="J105" s="97" t="s">
        <v>175</v>
      </c>
      <c r="K105" s="98">
        <v>0</v>
      </c>
      <c r="L105" s="98">
        <v>0</v>
      </c>
      <c r="M105" s="94">
        <v>0.3</v>
      </c>
      <c r="N105" s="96">
        <v>100</v>
      </c>
      <c r="O105" s="94">
        <v>2.9999999999999997E-4</v>
      </c>
      <c r="P105" s="95">
        <f t="shared" si="2"/>
        <v>1.005996720471391E-8</v>
      </c>
      <c r="Q105" s="95">
        <f>O105/'סכום נכסי הקרן'!$C$42</f>
        <v>5.036630016265139E-10</v>
      </c>
    </row>
    <row r="106" spans="1:17" s="135" customFormat="1">
      <c r="A106" s="144"/>
      <c r="B106" s="87" t="s">
        <v>1836</v>
      </c>
      <c r="C106" s="97" t="s">
        <v>1755</v>
      </c>
      <c r="D106" s="84">
        <v>22333</v>
      </c>
      <c r="E106" s="84"/>
      <c r="F106" s="84" t="s">
        <v>544</v>
      </c>
      <c r="G106" s="113">
        <v>41639</v>
      </c>
      <c r="H106" s="84" t="s">
        <v>336</v>
      </c>
      <c r="I106" s="94">
        <v>2.8600000000000003</v>
      </c>
      <c r="J106" s="97" t="s">
        <v>175</v>
      </c>
      <c r="K106" s="98">
        <v>3.7000000000000005E-2</v>
      </c>
      <c r="L106" s="98">
        <v>7.1000000000000004E-3</v>
      </c>
      <c r="M106" s="94">
        <v>774492.92</v>
      </c>
      <c r="N106" s="96">
        <v>110.69</v>
      </c>
      <c r="O106" s="94">
        <v>857.28620000000001</v>
      </c>
      <c r="P106" s="95">
        <f t="shared" si="2"/>
        <v>2.8747570190179369E-2</v>
      </c>
      <c r="Q106" s="95">
        <f>O106/'סכום נכסי הקרן'!$C$42</f>
        <v>1.439277802483293E-3</v>
      </c>
    </row>
    <row r="107" spans="1:17" s="135" customFormat="1">
      <c r="A107" s="144"/>
      <c r="B107" s="87" t="s">
        <v>1836</v>
      </c>
      <c r="C107" s="97" t="s">
        <v>1755</v>
      </c>
      <c r="D107" s="84">
        <v>22334</v>
      </c>
      <c r="E107" s="84"/>
      <c r="F107" s="84" t="s">
        <v>544</v>
      </c>
      <c r="G107" s="113">
        <v>42004</v>
      </c>
      <c r="H107" s="84" t="s">
        <v>336</v>
      </c>
      <c r="I107" s="94">
        <v>3.31</v>
      </c>
      <c r="J107" s="97" t="s">
        <v>175</v>
      </c>
      <c r="K107" s="98">
        <v>3.7000000000000005E-2</v>
      </c>
      <c r="L107" s="98">
        <v>8.3000000000000001E-3</v>
      </c>
      <c r="M107" s="94">
        <v>297881.90999999997</v>
      </c>
      <c r="N107" s="96">
        <v>111.68</v>
      </c>
      <c r="O107" s="94">
        <v>332.67451</v>
      </c>
      <c r="P107" s="95">
        <f t="shared" si="2"/>
        <v>1.1155648868147567E-2</v>
      </c>
      <c r="Q107" s="95">
        <f>O107/'סכום נכסי הקרן'!$C$42</f>
        <v>5.5851947423743236E-4</v>
      </c>
    </row>
    <row r="108" spans="1:17" s="135" customFormat="1">
      <c r="A108" s="144"/>
      <c r="B108" s="87" t="s">
        <v>1837</v>
      </c>
      <c r="C108" s="97" t="s">
        <v>1755</v>
      </c>
      <c r="D108" s="84">
        <v>458870</v>
      </c>
      <c r="E108" s="84"/>
      <c r="F108" s="84" t="s">
        <v>544</v>
      </c>
      <c r="G108" s="113">
        <v>42759</v>
      </c>
      <c r="H108" s="84" t="s">
        <v>336</v>
      </c>
      <c r="I108" s="94">
        <v>5.1100000000000003</v>
      </c>
      <c r="J108" s="97" t="s">
        <v>175</v>
      </c>
      <c r="K108" s="98">
        <v>2.4E-2</v>
      </c>
      <c r="L108" s="98">
        <v>1.2400000000000001E-2</v>
      </c>
      <c r="M108" s="94">
        <v>149287.09</v>
      </c>
      <c r="N108" s="96">
        <v>107.15</v>
      </c>
      <c r="O108" s="94">
        <v>159.96111999999999</v>
      </c>
      <c r="P108" s="95">
        <f t="shared" si="2"/>
        <v>5.364012070764354E-3</v>
      </c>
      <c r="Q108" s="95">
        <f>O108/'סכום נכסי הקרן'!$C$42</f>
        <v>2.6855499280912994E-4</v>
      </c>
    </row>
    <row r="109" spans="1:17" s="135" customFormat="1">
      <c r="A109" s="144"/>
      <c r="B109" s="87" t="s">
        <v>1837</v>
      </c>
      <c r="C109" s="97" t="s">
        <v>1755</v>
      </c>
      <c r="D109" s="84">
        <v>458869</v>
      </c>
      <c r="E109" s="84"/>
      <c r="F109" s="84" t="s">
        <v>544</v>
      </c>
      <c r="G109" s="113">
        <v>42759</v>
      </c>
      <c r="H109" s="84" t="s">
        <v>336</v>
      </c>
      <c r="I109" s="94">
        <v>4.879999999999999</v>
      </c>
      <c r="J109" s="97" t="s">
        <v>175</v>
      </c>
      <c r="K109" s="98">
        <v>3.8800000000000001E-2</v>
      </c>
      <c r="L109" s="98">
        <v>2.5699999999999997E-2</v>
      </c>
      <c r="M109" s="94">
        <v>149287.09</v>
      </c>
      <c r="N109" s="96">
        <v>108.33</v>
      </c>
      <c r="O109" s="94">
        <v>161.7227</v>
      </c>
      <c r="P109" s="95">
        <f t="shared" si="2"/>
        <v>5.4230835275259548E-3</v>
      </c>
      <c r="Q109" s="95">
        <f>O109/'סכום נכסי הקרן'!$C$42</f>
        <v>2.7151246837714741E-4</v>
      </c>
    </row>
    <row r="110" spans="1:17" s="135" customFormat="1">
      <c r="A110" s="144"/>
      <c r="B110" s="87" t="s">
        <v>1838</v>
      </c>
      <c r="C110" s="97" t="s">
        <v>1754</v>
      </c>
      <c r="D110" s="84">
        <v>91102700</v>
      </c>
      <c r="E110" s="84"/>
      <c r="F110" s="84" t="s">
        <v>1759</v>
      </c>
      <c r="G110" s="113">
        <v>43100</v>
      </c>
      <c r="H110" s="84" t="s">
        <v>1739</v>
      </c>
      <c r="I110" s="94">
        <v>5.3199999999999994</v>
      </c>
      <c r="J110" s="97" t="s">
        <v>175</v>
      </c>
      <c r="K110" s="98">
        <v>2.6089999999999999E-2</v>
      </c>
      <c r="L110" s="98">
        <v>2.5399999999999995E-2</v>
      </c>
      <c r="M110" s="94">
        <v>157795</v>
      </c>
      <c r="N110" s="96">
        <v>100.4</v>
      </c>
      <c r="O110" s="94">
        <v>158.42617000000001</v>
      </c>
      <c r="P110" s="95">
        <f t="shared" si="2"/>
        <v>5.3125402485614363E-3</v>
      </c>
      <c r="Q110" s="95">
        <f>O110/'סכום נכסי הקרן'!$C$42</f>
        <v>2.6597800106130794E-4</v>
      </c>
    </row>
    <row r="111" spans="1:17" s="135" customFormat="1">
      <c r="A111" s="144"/>
      <c r="B111" s="87" t="s">
        <v>1839</v>
      </c>
      <c r="C111" s="97" t="s">
        <v>1754</v>
      </c>
      <c r="D111" s="84">
        <v>91040000</v>
      </c>
      <c r="E111" s="84"/>
      <c r="F111" s="84" t="s">
        <v>592</v>
      </c>
      <c r="G111" s="113">
        <v>43027</v>
      </c>
      <c r="H111" s="84" t="s">
        <v>336</v>
      </c>
      <c r="I111" s="94">
        <v>2.89</v>
      </c>
      <c r="J111" s="97" t="s">
        <v>174</v>
      </c>
      <c r="K111" s="98">
        <v>4.6073000000000003E-2</v>
      </c>
      <c r="L111" s="98">
        <v>5.67E-2</v>
      </c>
      <c r="M111" s="94">
        <v>61555.23</v>
      </c>
      <c r="N111" s="96">
        <v>101.02</v>
      </c>
      <c r="O111" s="94">
        <v>215.58881</v>
      </c>
      <c r="P111" s="95">
        <f t="shared" si="2"/>
        <v>7.2293878610109946E-3</v>
      </c>
      <c r="Q111" s="95">
        <f>O111/'סכום נכסי הקרן'!$C$42</f>
        <v>3.61947023872294E-4</v>
      </c>
    </row>
    <row r="112" spans="1:17" s="135" customFormat="1">
      <c r="A112" s="144"/>
      <c r="B112" s="87" t="s">
        <v>1839</v>
      </c>
      <c r="C112" s="97" t="s">
        <v>1754</v>
      </c>
      <c r="D112" s="84">
        <v>91050010</v>
      </c>
      <c r="E112" s="84"/>
      <c r="F112" s="84" t="s">
        <v>592</v>
      </c>
      <c r="G112" s="113">
        <v>43096</v>
      </c>
      <c r="H112" s="84" t="s">
        <v>336</v>
      </c>
      <c r="I112" s="94">
        <v>2.91</v>
      </c>
      <c r="J112" s="97" t="s">
        <v>174</v>
      </c>
      <c r="K112" s="98">
        <v>4.7725999999999998E-2</v>
      </c>
      <c r="L112" s="98">
        <v>5.6900000000000006E-2</v>
      </c>
      <c r="M112" s="94">
        <v>11855.92</v>
      </c>
      <c r="N112" s="96">
        <v>100.1</v>
      </c>
      <c r="O112" s="94">
        <v>41.145589999999999</v>
      </c>
      <c r="P112" s="95">
        <f t="shared" si="2"/>
        <v>1.3797442867286821E-3</v>
      </c>
      <c r="Q112" s="95">
        <f>O112/'סכום נכסי הקרן'!$C$42</f>
        <v>6.9078371210312914E-5</v>
      </c>
    </row>
    <row r="113" spans="1:17" s="135" customFormat="1">
      <c r="A113" s="144"/>
      <c r="B113" s="87" t="s">
        <v>1839</v>
      </c>
      <c r="C113" s="97" t="s">
        <v>1754</v>
      </c>
      <c r="D113" s="84">
        <v>91050008</v>
      </c>
      <c r="E113" s="84"/>
      <c r="F113" s="84" t="s">
        <v>592</v>
      </c>
      <c r="G113" s="113">
        <v>43027</v>
      </c>
      <c r="H113" s="84" t="s">
        <v>336</v>
      </c>
      <c r="I113" s="94">
        <v>2.89</v>
      </c>
      <c r="J113" s="97" t="s">
        <v>174</v>
      </c>
      <c r="K113" s="98">
        <v>4.6073000000000003E-2</v>
      </c>
      <c r="L113" s="98">
        <v>5.6499999999999995E-2</v>
      </c>
      <c r="M113" s="94">
        <v>1483.46</v>
      </c>
      <c r="N113" s="96">
        <v>101.06</v>
      </c>
      <c r="O113" s="94">
        <v>5.1976899999999997</v>
      </c>
      <c r="P113" s="95">
        <f t="shared" si="2"/>
        <v>1.7429530313423149E-4</v>
      </c>
      <c r="Q113" s="95">
        <f>O113/'סכום נכסי הקרן'!$C$42</f>
        <v>8.7262804897470505E-6</v>
      </c>
    </row>
    <row r="114" spans="1:17" s="135" customFormat="1">
      <c r="A114" s="144"/>
      <c r="B114" s="87" t="s">
        <v>1839</v>
      </c>
      <c r="C114" s="97" t="s">
        <v>1754</v>
      </c>
      <c r="D114" s="84">
        <v>91050009</v>
      </c>
      <c r="E114" s="84"/>
      <c r="F114" s="84" t="s">
        <v>592</v>
      </c>
      <c r="G114" s="113">
        <v>43045</v>
      </c>
      <c r="H114" s="84" t="s">
        <v>336</v>
      </c>
      <c r="I114" s="94">
        <v>2.9000000000000004</v>
      </c>
      <c r="J114" s="97" t="s">
        <v>174</v>
      </c>
      <c r="K114" s="98">
        <v>4.6049E-2</v>
      </c>
      <c r="L114" s="98">
        <v>5.6699999999999993E-2</v>
      </c>
      <c r="M114" s="94">
        <v>8331.35</v>
      </c>
      <c r="N114" s="96">
        <v>100.78</v>
      </c>
      <c r="O114" s="94">
        <v>29.110080000000004</v>
      </c>
      <c r="P114" s="95">
        <f t="shared" si="2"/>
        <v>9.7615483375532782E-4</v>
      </c>
      <c r="Q114" s="95">
        <f>O114/'סכום נכסי הקרן'!$C$42</f>
        <v>4.8872234234626509E-5</v>
      </c>
    </row>
    <row r="115" spans="1:17" s="135" customFormat="1">
      <c r="A115" s="144"/>
      <c r="B115" s="87" t="s">
        <v>1840</v>
      </c>
      <c r="C115" s="97" t="s">
        <v>1754</v>
      </c>
      <c r="D115" s="84">
        <v>91102799</v>
      </c>
      <c r="E115" s="84"/>
      <c r="F115" s="84" t="s">
        <v>1759</v>
      </c>
      <c r="G115" s="113">
        <v>41339</v>
      </c>
      <c r="H115" s="84" t="s">
        <v>1739</v>
      </c>
      <c r="I115" s="94">
        <v>3.3699999999999992</v>
      </c>
      <c r="J115" s="97" t="s">
        <v>175</v>
      </c>
      <c r="K115" s="98">
        <v>4.7500000000000001E-2</v>
      </c>
      <c r="L115" s="98">
        <v>2.8999999999999998E-3</v>
      </c>
      <c r="M115" s="94">
        <v>94659.839999999997</v>
      </c>
      <c r="N115" s="96">
        <v>116.66</v>
      </c>
      <c r="O115" s="94">
        <v>110.43016</v>
      </c>
      <c r="P115" s="95">
        <f t="shared" si="2"/>
        <v>3.7030792933710329E-3</v>
      </c>
      <c r="Q115" s="95">
        <f>O115/'סכום נכסי הקרן'!$C$42</f>
        <v>1.853986195189873E-4</v>
      </c>
    </row>
    <row r="116" spans="1:17" s="135" customFormat="1">
      <c r="A116" s="144"/>
      <c r="B116" s="87" t="s">
        <v>1840</v>
      </c>
      <c r="C116" s="97" t="s">
        <v>1754</v>
      </c>
      <c r="D116" s="84">
        <v>91102798</v>
      </c>
      <c r="E116" s="84"/>
      <c r="F116" s="84" t="s">
        <v>1759</v>
      </c>
      <c r="G116" s="113">
        <v>41338</v>
      </c>
      <c r="H116" s="84" t="s">
        <v>1739</v>
      </c>
      <c r="I116" s="94">
        <v>3.38</v>
      </c>
      <c r="J116" s="97" t="s">
        <v>175</v>
      </c>
      <c r="K116" s="98">
        <v>4.4999999999999998E-2</v>
      </c>
      <c r="L116" s="98">
        <v>3.0000000000000001E-3</v>
      </c>
      <c r="M116" s="94">
        <v>161004.82</v>
      </c>
      <c r="N116" s="96">
        <v>115.74</v>
      </c>
      <c r="O116" s="94">
        <v>186.34698</v>
      </c>
      <c r="P116" s="95">
        <f t="shared" si="2"/>
        <v>6.2488150249915969E-3</v>
      </c>
      <c r="Q116" s="95">
        <f>O116/'סכום נכסי הקרן'!$C$42</f>
        <v>3.1285359763611983E-4</v>
      </c>
    </row>
    <row r="117" spans="1:17" s="135" customFormat="1">
      <c r="A117" s="144"/>
      <c r="B117" s="87" t="s">
        <v>1841</v>
      </c>
      <c r="C117" s="97" t="s">
        <v>1755</v>
      </c>
      <c r="D117" s="84">
        <v>414968</v>
      </c>
      <c r="E117" s="84"/>
      <c r="F117" s="84" t="s">
        <v>592</v>
      </c>
      <c r="G117" s="113">
        <v>42432</v>
      </c>
      <c r="H117" s="84" t="s">
        <v>171</v>
      </c>
      <c r="I117" s="94">
        <v>6.8</v>
      </c>
      <c r="J117" s="97" t="s">
        <v>175</v>
      </c>
      <c r="K117" s="98">
        <v>2.5399999999999999E-2</v>
      </c>
      <c r="L117" s="98">
        <v>1.32E-2</v>
      </c>
      <c r="M117" s="94">
        <v>317126.06</v>
      </c>
      <c r="N117" s="96">
        <v>109.79</v>
      </c>
      <c r="O117" s="94">
        <v>348.17271999999997</v>
      </c>
      <c r="P117" s="95">
        <f t="shared" si="2"/>
        <v>1.1675353815920129E-2</v>
      </c>
      <c r="Q117" s="95">
        <f>O117/'סכום נכסי הקרן'!$C$42</f>
        <v>5.8453905746555924E-4</v>
      </c>
    </row>
    <row r="118" spans="1:17" s="135" customFormat="1">
      <c r="A118" s="144"/>
      <c r="B118" s="87" t="s">
        <v>1842</v>
      </c>
      <c r="C118" s="97" t="s">
        <v>1755</v>
      </c>
      <c r="D118" s="84">
        <v>487742</v>
      </c>
      <c r="E118" s="84"/>
      <c r="F118" s="84" t="s">
        <v>592</v>
      </c>
      <c r="G118" s="113">
        <v>43072</v>
      </c>
      <c r="H118" s="84" t="s">
        <v>171</v>
      </c>
      <c r="I118" s="94">
        <v>0.42999999999999994</v>
      </c>
      <c r="J118" s="97" t="s">
        <v>175</v>
      </c>
      <c r="K118" s="98">
        <v>3.5000000000000003E-2</v>
      </c>
      <c r="L118" s="98">
        <v>1.54E-2</v>
      </c>
      <c r="M118" s="94">
        <v>435088.4</v>
      </c>
      <c r="N118" s="96">
        <v>104.17</v>
      </c>
      <c r="O118" s="94">
        <v>453.23157000000003</v>
      </c>
      <c r="P118" s="95">
        <f t="shared" si="2"/>
        <v>1.5198315767803325E-2</v>
      </c>
      <c r="Q118" s="95">
        <f>O118/'סכום נכסי הקרן'!$C$42</f>
        <v>7.6091990992699159E-4</v>
      </c>
    </row>
    <row r="119" spans="1:17" s="135" customFormat="1">
      <c r="A119" s="144"/>
      <c r="B119" s="87" t="s">
        <v>1843</v>
      </c>
      <c r="C119" s="97" t="s">
        <v>1754</v>
      </c>
      <c r="D119" s="84">
        <v>90240690</v>
      </c>
      <c r="E119" s="84"/>
      <c r="F119" s="84" t="s">
        <v>592</v>
      </c>
      <c r="G119" s="113">
        <v>42326</v>
      </c>
      <c r="H119" s="84" t="s">
        <v>171</v>
      </c>
      <c r="I119" s="94">
        <v>11.2</v>
      </c>
      <c r="J119" s="97" t="s">
        <v>175</v>
      </c>
      <c r="K119" s="98">
        <v>3.4000000000000002E-2</v>
      </c>
      <c r="L119" s="98">
        <v>2.0299999999999999E-2</v>
      </c>
      <c r="M119" s="94">
        <v>9081.9599999999991</v>
      </c>
      <c r="N119" s="96">
        <v>117.02</v>
      </c>
      <c r="O119" s="94">
        <v>10.627700000000001</v>
      </c>
      <c r="P119" s="95">
        <f t="shared" si="2"/>
        <v>3.5638104487179347E-4</v>
      </c>
      <c r="Q119" s="95">
        <f>O119/'סכום נכסי הקרן'!$C$42</f>
        <v>1.7842597607953676E-5</v>
      </c>
    </row>
    <row r="120" spans="1:17" s="135" customFormat="1">
      <c r="A120" s="144"/>
      <c r="B120" s="87" t="s">
        <v>1843</v>
      </c>
      <c r="C120" s="97" t="s">
        <v>1754</v>
      </c>
      <c r="D120" s="84">
        <v>90240692</v>
      </c>
      <c r="E120" s="84"/>
      <c r="F120" s="84" t="s">
        <v>592</v>
      </c>
      <c r="G120" s="113">
        <v>42606</v>
      </c>
      <c r="H120" s="84" t="s">
        <v>171</v>
      </c>
      <c r="I120" s="94">
        <v>11.120000000000001</v>
      </c>
      <c r="J120" s="97" t="s">
        <v>175</v>
      </c>
      <c r="K120" s="98">
        <v>3.4000000000000002E-2</v>
      </c>
      <c r="L120" s="98">
        <v>2.2399999999999996E-2</v>
      </c>
      <c r="M120" s="94">
        <v>38201.25</v>
      </c>
      <c r="N120" s="96">
        <v>114.47</v>
      </c>
      <c r="O120" s="94">
        <v>43.728970000000004</v>
      </c>
      <c r="P120" s="95">
        <f t="shared" si="2"/>
        <v>1.4663733469863949E-3</v>
      </c>
      <c r="Q120" s="95">
        <f>O120/'סכום נכסי הקרן'!$C$42</f>
        <v>7.3415547627452596E-5</v>
      </c>
    </row>
    <row r="121" spans="1:17" s="135" customFormat="1">
      <c r="A121" s="144"/>
      <c r="B121" s="87" t="s">
        <v>1843</v>
      </c>
      <c r="C121" s="97" t="s">
        <v>1754</v>
      </c>
      <c r="D121" s="84">
        <v>90240693</v>
      </c>
      <c r="E121" s="84"/>
      <c r="F121" s="84" t="s">
        <v>592</v>
      </c>
      <c r="G121" s="113">
        <v>42648</v>
      </c>
      <c r="H121" s="84" t="s">
        <v>171</v>
      </c>
      <c r="I121" s="94">
        <v>11.13</v>
      </c>
      <c r="J121" s="97" t="s">
        <v>175</v>
      </c>
      <c r="K121" s="98">
        <v>3.4000000000000002E-2</v>
      </c>
      <c r="L121" s="98">
        <v>2.1999999999999999E-2</v>
      </c>
      <c r="M121" s="94">
        <v>35042.22</v>
      </c>
      <c r="N121" s="96">
        <v>114.96</v>
      </c>
      <c r="O121" s="94">
        <v>40.28454</v>
      </c>
      <c r="P121" s="95">
        <f t="shared" si="2"/>
        <v>1.3508705041899523E-3</v>
      </c>
      <c r="Q121" s="95">
        <f>O121/'סכום נכסי הקרן'!$C$42</f>
        <v>6.7632774451811212E-5</v>
      </c>
    </row>
    <row r="122" spans="1:17" s="135" customFormat="1">
      <c r="A122" s="144"/>
      <c r="B122" s="87" t="s">
        <v>1843</v>
      </c>
      <c r="C122" s="97" t="s">
        <v>1754</v>
      </c>
      <c r="D122" s="84">
        <v>90240694</v>
      </c>
      <c r="E122" s="84"/>
      <c r="F122" s="84" t="s">
        <v>592</v>
      </c>
      <c r="G122" s="113">
        <v>42718</v>
      </c>
      <c r="H122" s="84" t="s">
        <v>171</v>
      </c>
      <c r="I122" s="94">
        <v>11.09</v>
      </c>
      <c r="J122" s="97" t="s">
        <v>175</v>
      </c>
      <c r="K122" s="98">
        <v>3.4000000000000002E-2</v>
      </c>
      <c r="L122" s="98">
        <v>2.3E-2</v>
      </c>
      <c r="M122" s="94">
        <v>24483.119999999999</v>
      </c>
      <c r="N122" s="96">
        <v>113.63</v>
      </c>
      <c r="O122" s="94">
        <v>27.820180000000001</v>
      </c>
      <c r="P122" s="95">
        <f t="shared" si="2"/>
        <v>9.3290032809745943E-4</v>
      </c>
      <c r="Q122" s="95">
        <f>O122/'סכום נכסי הקרן'!$C$42</f>
        <v>4.6706651215299699E-5</v>
      </c>
    </row>
    <row r="123" spans="1:17" s="135" customFormat="1">
      <c r="A123" s="144"/>
      <c r="B123" s="87" t="s">
        <v>1843</v>
      </c>
      <c r="C123" s="97" t="s">
        <v>1754</v>
      </c>
      <c r="D123" s="84">
        <v>90240695</v>
      </c>
      <c r="E123" s="84"/>
      <c r="F123" s="84" t="s">
        <v>592</v>
      </c>
      <c r="G123" s="113">
        <v>42900</v>
      </c>
      <c r="H123" s="84" t="s">
        <v>171</v>
      </c>
      <c r="I123" s="94">
        <v>10.82</v>
      </c>
      <c r="J123" s="97" t="s">
        <v>175</v>
      </c>
      <c r="K123" s="98">
        <v>3.4000000000000002E-2</v>
      </c>
      <c r="L123" s="98">
        <v>2.9699999999999997E-2</v>
      </c>
      <c r="M123" s="94">
        <v>29001.18</v>
      </c>
      <c r="N123" s="96">
        <v>105.77</v>
      </c>
      <c r="O123" s="94">
        <v>30.67455</v>
      </c>
      <c r="P123" s="95">
        <f t="shared" si="2"/>
        <v>1.0286165567311902E-3</v>
      </c>
      <c r="Q123" s="95">
        <f>O123/'סכום נכסי הקרן'!$C$42</f>
        <v>5.1498786421808609E-5</v>
      </c>
    </row>
    <row r="124" spans="1:17" s="135" customFormat="1">
      <c r="A124" s="144"/>
      <c r="B124" s="87" t="s">
        <v>1843</v>
      </c>
      <c r="C124" s="97" t="s">
        <v>1754</v>
      </c>
      <c r="D124" s="84">
        <v>90240696</v>
      </c>
      <c r="E124" s="84"/>
      <c r="F124" s="84" t="s">
        <v>592</v>
      </c>
      <c r="G124" s="113">
        <v>43075</v>
      </c>
      <c r="H124" s="84" t="s">
        <v>171</v>
      </c>
      <c r="I124" s="94">
        <v>10.729999999999999</v>
      </c>
      <c r="J124" s="97" t="s">
        <v>175</v>
      </c>
      <c r="K124" s="98">
        <v>3.4000000000000002E-2</v>
      </c>
      <c r="L124" s="98">
        <v>3.3399999999999999E-2</v>
      </c>
      <c r="M124" s="94">
        <v>17995.400000000001</v>
      </c>
      <c r="N124" s="96">
        <v>101.24</v>
      </c>
      <c r="O124" s="94">
        <v>18.218540000000001</v>
      </c>
      <c r="P124" s="95">
        <f t="shared" si="2"/>
        <v>6.1092638305922857E-4</v>
      </c>
      <c r="Q124" s="95">
        <f>O124/'סכום נכסי הקרן'!$C$42</f>
        <v>3.0586681805509032E-5</v>
      </c>
    </row>
    <row r="125" spans="1:17" s="135" customFormat="1">
      <c r="A125" s="144"/>
      <c r="B125" s="87" t="s">
        <v>1844</v>
      </c>
      <c r="C125" s="97" t="s">
        <v>1754</v>
      </c>
      <c r="D125" s="84">
        <v>90240790</v>
      </c>
      <c r="E125" s="84"/>
      <c r="F125" s="84" t="s">
        <v>592</v>
      </c>
      <c r="G125" s="113">
        <v>42326</v>
      </c>
      <c r="H125" s="84" t="s">
        <v>171</v>
      </c>
      <c r="I125" s="94">
        <v>11.23</v>
      </c>
      <c r="J125" s="97" t="s">
        <v>175</v>
      </c>
      <c r="K125" s="98">
        <v>3.4000000000000002E-2</v>
      </c>
      <c r="L125" s="98">
        <v>1.9700000000000002E-2</v>
      </c>
      <c r="M125" s="94">
        <v>20214.669999999998</v>
      </c>
      <c r="N125" s="96">
        <v>117.87</v>
      </c>
      <c r="O125" s="94">
        <v>23.827030000000001</v>
      </c>
      <c r="P125" s="95">
        <f t="shared" si="2"/>
        <v>7.9899713461911498E-4</v>
      </c>
      <c r="Q125" s="95">
        <f>O125/'סכום נכסי הקרן'!$C$42</f>
        <v>4.0002644832149985E-5</v>
      </c>
    </row>
    <row r="126" spans="1:17" s="135" customFormat="1">
      <c r="A126" s="144"/>
      <c r="B126" s="87" t="s">
        <v>1844</v>
      </c>
      <c r="C126" s="97" t="s">
        <v>1754</v>
      </c>
      <c r="D126" s="84">
        <v>90240792</v>
      </c>
      <c r="E126" s="84"/>
      <c r="F126" s="84" t="s">
        <v>592</v>
      </c>
      <c r="G126" s="113">
        <v>42606</v>
      </c>
      <c r="H126" s="84" t="s">
        <v>171</v>
      </c>
      <c r="I126" s="94">
        <v>11.13</v>
      </c>
      <c r="J126" s="97" t="s">
        <v>175</v>
      </c>
      <c r="K126" s="98">
        <v>3.4000000000000002E-2</v>
      </c>
      <c r="L126" s="98">
        <v>2.2000000000000002E-2</v>
      </c>
      <c r="M126" s="94">
        <v>85028.51</v>
      </c>
      <c r="N126" s="96">
        <v>114.86</v>
      </c>
      <c r="O126" s="94">
        <v>97.663749999999993</v>
      </c>
      <c r="P126" s="95">
        <f t="shared" si="2"/>
        <v>3.2749804069645938E-3</v>
      </c>
      <c r="Q126" s="95">
        <f>O126/'סכום נכסי הקרן'!$C$42</f>
        <v>1.6396539158367149E-4</v>
      </c>
    </row>
    <row r="127" spans="1:17" s="135" customFormat="1">
      <c r="A127" s="144"/>
      <c r="B127" s="87" t="s">
        <v>1844</v>
      </c>
      <c r="C127" s="97" t="s">
        <v>1754</v>
      </c>
      <c r="D127" s="84">
        <v>90240793</v>
      </c>
      <c r="E127" s="84"/>
      <c r="F127" s="84" t="s">
        <v>592</v>
      </c>
      <c r="G127" s="113">
        <v>42648</v>
      </c>
      <c r="H127" s="84" t="s">
        <v>171</v>
      </c>
      <c r="I127" s="94">
        <v>11.14</v>
      </c>
      <c r="J127" s="97" t="s">
        <v>175</v>
      </c>
      <c r="K127" s="98">
        <v>3.4000000000000002E-2</v>
      </c>
      <c r="L127" s="98">
        <v>2.18E-2</v>
      </c>
      <c r="M127" s="94">
        <v>77997.14</v>
      </c>
      <c r="N127" s="96">
        <v>115.11</v>
      </c>
      <c r="O127" s="94">
        <v>89.782509999999988</v>
      </c>
      <c r="P127" s="95">
        <f t="shared" si="2"/>
        <v>3.0106970205229953E-3</v>
      </c>
      <c r="Q127" s="95">
        <f>O127/'סכום נכסי הקרן'!$C$42</f>
        <v>1.5073376160054165E-4</v>
      </c>
    </row>
    <row r="128" spans="1:17" s="135" customFormat="1">
      <c r="A128" s="144"/>
      <c r="B128" s="87" t="s">
        <v>1844</v>
      </c>
      <c r="C128" s="97" t="s">
        <v>1754</v>
      </c>
      <c r="D128" s="84">
        <v>90240794</v>
      </c>
      <c r="E128" s="84"/>
      <c r="F128" s="84" t="s">
        <v>592</v>
      </c>
      <c r="G128" s="113">
        <v>42718</v>
      </c>
      <c r="H128" s="84" t="s">
        <v>171</v>
      </c>
      <c r="I128" s="94">
        <v>11.110000000000001</v>
      </c>
      <c r="J128" s="97" t="s">
        <v>175</v>
      </c>
      <c r="K128" s="98">
        <v>3.4000000000000002E-2</v>
      </c>
      <c r="L128" s="98">
        <v>2.2399999999999996E-2</v>
      </c>
      <c r="M128" s="94">
        <v>54494.64</v>
      </c>
      <c r="N128" s="96">
        <v>114.4</v>
      </c>
      <c r="O128" s="94">
        <v>62.341860000000004</v>
      </c>
      <c r="P128" s="95">
        <f t="shared" si="2"/>
        <v>2.0905235569362197E-3</v>
      </c>
      <c r="Q128" s="95">
        <f>O128/'סכום נכסי הקרן'!$C$42</f>
        <v>1.0466429444859968E-4</v>
      </c>
    </row>
    <row r="129" spans="1:17" s="135" customFormat="1">
      <c r="A129" s="144"/>
      <c r="B129" s="87" t="s">
        <v>1844</v>
      </c>
      <c r="C129" s="97" t="s">
        <v>1754</v>
      </c>
      <c r="D129" s="84">
        <v>90240795</v>
      </c>
      <c r="E129" s="84"/>
      <c r="F129" s="84" t="s">
        <v>592</v>
      </c>
      <c r="G129" s="113">
        <v>42900</v>
      </c>
      <c r="H129" s="84" t="s">
        <v>171</v>
      </c>
      <c r="I129" s="94">
        <v>10.84</v>
      </c>
      <c r="J129" s="97" t="s">
        <v>175</v>
      </c>
      <c r="K129" s="98">
        <v>3.4000000000000002E-2</v>
      </c>
      <c r="L129" s="98">
        <v>2.92E-2</v>
      </c>
      <c r="M129" s="94">
        <v>64550.97</v>
      </c>
      <c r="N129" s="96">
        <v>106.39</v>
      </c>
      <c r="O129" s="94">
        <v>68.67577</v>
      </c>
      <c r="P129" s="95">
        <f t="shared" si="2"/>
        <v>2.3029199798615847E-3</v>
      </c>
      <c r="Q129" s="95">
        <f>O129/'סכום נכסי הקרן'!$C$42</f>
        <v>1.1529814819070699E-4</v>
      </c>
    </row>
    <row r="130" spans="1:17" s="135" customFormat="1">
      <c r="A130" s="144"/>
      <c r="B130" s="87" t="s">
        <v>1844</v>
      </c>
      <c r="C130" s="97" t="s">
        <v>1754</v>
      </c>
      <c r="D130" s="84">
        <v>90240796</v>
      </c>
      <c r="E130" s="84"/>
      <c r="F130" s="84" t="s">
        <v>592</v>
      </c>
      <c r="G130" s="113">
        <v>43075</v>
      </c>
      <c r="H130" s="84" t="s">
        <v>171</v>
      </c>
      <c r="I130" s="94">
        <v>10.74</v>
      </c>
      <c r="J130" s="97" t="s">
        <v>175</v>
      </c>
      <c r="K130" s="98">
        <v>3.4000000000000002E-2</v>
      </c>
      <c r="L130" s="98">
        <v>3.3099999999999997E-2</v>
      </c>
      <c r="M130" s="94">
        <v>40054.239999999998</v>
      </c>
      <c r="N130" s="96">
        <v>101.61</v>
      </c>
      <c r="O130" s="94">
        <v>40.699109999999997</v>
      </c>
      <c r="P130" s="95">
        <f t="shared" si="2"/>
        <v>1.3647723728701464E-3</v>
      </c>
      <c r="Q130" s="95">
        <f>O130/'סכום נכסי הקרן'!$C$42</f>
        <v>6.8328786353758896E-5</v>
      </c>
    </row>
    <row r="131" spans="1:17" s="135" customFormat="1">
      <c r="A131" s="144"/>
      <c r="B131" s="87" t="s">
        <v>1845</v>
      </c>
      <c r="C131" s="97" t="s">
        <v>1754</v>
      </c>
      <c r="D131" s="84">
        <v>4180</v>
      </c>
      <c r="E131" s="84"/>
      <c r="F131" s="84" t="s">
        <v>1759</v>
      </c>
      <c r="G131" s="113">
        <v>42082</v>
      </c>
      <c r="H131" s="84" t="s">
        <v>1739</v>
      </c>
      <c r="I131" s="94">
        <v>1.8200000000000003</v>
      </c>
      <c r="J131" s="97" t="s">
        <v>174</v>
      </c>
      <c r="K131" s="98">
        <v>5.6142999999999998E-2</v>
      </c>
      <c r="L131" s="98">
        <v>5.04E-2</v>
      </c>
      <c r="M131" s="94">
        <v>35811.730000000003</v>
      </c>
      <c r="N131" s="96">
        <v>101.69</v>
      </c>
      <c r="O131" s="94">
        <v>126.25756</v>
      </c>
      <c r="P131" s="95">
        <f t="shared" si="2"/>
        <v>4.2338230431573295E-3</v>
      </c>
      <c r="Q131" s="95">
        <f>O131/'סכום נכסי הקרן'!$C$42</f>
        <v>2.1197087215879892E-4</v>
      </c>
    </row>
    <row r="132" spans="1:17" s="135" customFormat="1">
      <c r="A132" s="144"/>
      <c r="B132" s="87" t="s">
        <v>1845</v>
      </c>
      <c r="C132" s="97" t="s">
        <v>1754</v>
      </c>
      <c r="D132" s="84">
        <v>4179</v>
      </c>
      <c r="E132" s="84"/>
      <c r="F132" s="84" t="s">
        <v>1759</v>
      </c>
      <c r="G132" s="113">
        <v>42082</v>
      </c>
      <c r="H132" s="84" t="s">
        <v>1739</v>
      </c>
      <c r="I132" s="94">
        <v>1.86</v>
      </c>
      <c r="J132" s="97" t="s">
        <v>176</v>
      </c>
      <c r="K132" s="98">
        <v>0</v>
      </c>
      <c r="L132" s="98">
        <v>3.1200000000000002E-2</v>
      </c>
      <c r="M132" s="94">
        <v>33918.82</v>
      </c>
      <c r="N132" s="96">
        <v>101.62</v>
      </c>
      <c r="O132" s="94">
        <v>143.13306</v>
      </c>
      <c r="P132" s="95">
        <f t="shared" si="2"/>
        <v>4.7997129650344944E-3</v>
      </c>
      <c r="Q132" s="95">
        <f>O132/'סכום נכסי הקרן'!$C$42</f>
        <v>2.4030275543862639E-4</v>
      </c>
    </row>
    <row r="133" spans="1:17" s="135" customFormat="1">
      <c r="A133" s="144"/>
      <c r="B133" s="87" t="s">
        <v>1846</v>
      </c>
      <c r="C133" s="97" t="s">
        <v>1754</v>
      </c>
      <c r="D133" s="84">
        <v>90145362</v>
      </c>
      <c r="E133" s="84"/>
      <c r="F133" s="84" t="s">
        <v>634</v>
      </c>
      <c r="G133" s="113">
        <v>42825</v>
      </c>
      <c r="H133" s="84" t="s">
        <v>171</v>
      </c>
      <c r="I133" s="94">
        <v>7.5100000000000007</v>
      </c>
      <c r="J133" s="97" t="s">
        <v>175</v>
      </c>
      <c r="K133" s="98">
        <v>2.8999999999999998E-2</v>
      </c>
      <c r="L133" s="98">
        <v>2.07E-2</v>
      </c>
      <c r="M133" s="94">
        <v>685573.49</v>
      </c>
      <c r="N133" s="96">
        <v>107.67</v>
      </c>
      <c r="O133" s="94">
        <v>738.15700000000004</v>
      </c>
      <c r="P133" s="95">
        <f t="shared" si="2"/>
        <v>2.4752784039766686E-2</v>
      </c>
      <c r="Q133" s="95">
        <f>O133/'סכום נכסי הקרן'!$C$42</f>
        <v>1.2392745676387421E-3</v>
      </c>
    </row>
    <row r="134" spans="1:17" s="135" customFormat="1">
      <c r="A134" s="144"/>
      <c r="B134" s="87" t="s">
        <v>1847</v>
      </c>
      <c r="C134" s="97" t="s">
        <v>1755</v>
      </c>
      <c r="D134" s="84">
        <v>90141407</v>
      </c>
      <c r="E134" s="84"/>
      <c r="F134" s="84" t="s">
        <v>812</v>
      </c>
      <c r="G134" s="113">
        <v>42372</v>
      </c>
      <c r="H134" s="84" t="s">
        <v>171</v>
      </c>
      <c r="I134" s="94">
        <v>11.08</v>
      </c>
      <c r="J134" s="97" t="s">
        <v>175</v>
      </c>
      <c r="K134" s="98">
        <v>6.7000000000000004E-2</v>
      </c>
      <c r="L134" s="98">
        <v>2.9999999999999995E-2</v>
      </c>
      <c r="M134" s="94">
        <v>314335.96999999997</v>
      </c>
      <c r="N134" s="96">
        <v>147.34</v>
      </c>
      <c r="O134" s="94">
        <v>463.14263</v>
      </c>
      <c r="P134" s="95">
        <f t="shared" si="2"/>
        <v>1.5530665563016495E-2</v>
      </c>
      <c r="Q134" s="95">
        <f>O134/'סכום נכסי הקרן'!$C$42</f>
        <v>7.7755935735665971E-4</v>
      </c>
    </row>
    <row r="135" spans="1:17" s="135" customFormat="1">
      <c r="A135" s="144"/>
      <c r="B135" s="87" t="s">
        <v>1848</v>
      </c>
      <c r="C135" s="97" t="s">
        <v>1754</v>
      </c>
      <c r="D135" s="84">
        <v>90800100</v>
      </c>
      <c r="E135" s="84"/>
      <c r="F135" s="84" t="s">
        <v>1760</v>
      </c>
      <c r="G135" s="113">
        <v>41529</v>
      </c>
      <c r="H135" s="84" t="s">
        <v>1739</v>
      </c>
      <c r="I135" s="94">
        <v>0</v>
      </c>
      <c r="J135" s="97" t="s">
        <v>175</v>
      </c>
      <c r="K135" s="98">
        <v>0</v>
      </c>
      <c r="L135" s="98">
        <v>0</v>
      </c>
      <c r="M135" s="94">
        <v>490777.76</v>
      </c>
      <c r="N135" s="96">
        <v>0</v>
      </c>
      <c r="O135" s="94">
        <v>1.0000000000000001E-5</v>
      </c>
      <c r="P135" s="95">
        <f t="shared" si="2"/>
        <v>3.3533224015713037E-10</v>
      </c>
      <c r="Q135" s="95">
        <f>O135/'סכום נכסי הקרן'!$C$42</f>
        <v>1.67887667208838E-11</v>
      </c>
    </row>
    <row r="136" spans="1:17" s="135" customFormat="1">
      <c r="A136" s="144"/>
      <c r="B136" s="87" t="s">
        <v>1849</v>
      </c>
      <c r="C136" s="97" t="s">
        <v>1754</v>
      </c>
      <c r="D136" s="84">
        <v>90840003</v>
      </c>
      <c r="E136" s="84"/>
      <c r="F136" s="84" t="s">
        <v>1510</v>
      </c>
      <c r="G136" s="113">
        <v>43011</v>
      </c>
      <c r="H136" s="84"/>
      <c r="I136" s="94">
        <v>0.01</v>
      </c>
      <c r="J136" s="97" t="s">
        <v>175</v>
      </c>
      <c r="K136" s="98">
        <v>3.1E-2</v>
      </c>
      <c r="L136" s="98">
        <v>2.3000000000000003E-2</v>
      </c>
      <c r="M136" s="94">
        <v>16362.99</v>
      </c>
      <c r="N136" s="96">
        <v>100.06</v>
      </c>
      <c r="O136" s="94">
        <v>16.372810000000001</v>
      </c>
      <c r="P136" s="95">
        <f t="shared" si="2"/>
        <v>5.4903310549670663E-4</v>
      </c>
      <c r="Q136" s="95">
        <f>O136/'סכום נכסי הקרן'!$C$42</f>
        <v>2.7487928765535345E-5</v>
      </c>
    </row>
    <row r="137" spans="1:17" s="135" customFormat="1">
      <c r="A137" s="144"/>
      <c r="B137" s="87" t="s">
        <v>1849</v>
      </c>
      <c r="C137" s="97" t="s">
        <v>1754</v>
      </c>
      <c r="D137" s="84">
        <v>90840002</v>
      </c>
      <c r="E137" s="84"/>
      <c r="F137" s="84" t="s">
        <v>1510</v>
      </c>
      <c r="G137" s="113">
        <v>43011</v>
      </c>
      <c r="H137" s="84"/>
      <c r="I137" s="94">
        <v>10.4</v>
      </c>
      <c r="J137" s="97" t="s">
        <v>175</v>
      </c>
      <c r="K137" s="98">
        <v>4.0800000000000003E-2</v>
      </c>
      <c r="L137" s="98">
        <v>3.5799999999999998E-2</v>
      </c>
      <c r="M137" s="94">
        <v>24768.71</v>
      </c>
      <c r="N137" s="96">
        <v>105.97</v>
      </c>
      <c r="O137" s="94">
        <v>26.247400000000003</v>
      </c>
      <c r="P137" s="95">
        <f t="shared" si="2"/>
        <v>8.8015994403002639E-4</v>
      </c>
      <c r="Q137" s="95">
        <f>O137/'סכום נכסי הקרן'!$C$42</f>
        <v>4.4066147562972544E-5</v>
      </c>
    </row>
    <row r="138" spans="1:17" s="135" customFormat="1">
      <c r="A138" s="144"/>
      <c r="B138" s="87" t="s">
        <v>1849</v>
      </c>
      <c r="C138" s="97" t="s">
        <v>1754</v>
      </c>
      <c r="D138" s="84">
        <v>90840000</v>
      </c>
      <c r="E138" s="84"/>
      <c r="F138" s="84" t="s">
        <v>1510</v>
      </c>
      <c r="G138" s="113">
        <v>42935</v>
      </c>
      <c r="H138" s="84"/>
      <c r="I138" s="94">
        <v>11.989999999999998</v>
      </c>
      <c r="J138" s="97" t="s">
        <v>175</v>
      </c>
      <c r="K138" s="98">
        <v>4.0800000000000003E-2</v>
      </c>
      <c r="L138" s="98">
        <v>3.1799999999999995E-2</v>
      </c>
      <c r="M138" s="94">
        <v>115607.47</v>
      </c>
      <c r="N138" s="96">
        <v>109.38</v>
      </c>
      <c r="O138" s="94">
        <v>126.45146000000001</v>
      </c>
      <c r="P138" s="95">
        <f t="shared" si="2"/>
        <v>4.2403251352939762E-3</v>
      </c>
      <c r="Q138" s="95">
        <f>O138/'סכום נכסי הקרן'!$C$42</f>
        <v>2.1229640634551689E-4</v>
      </c>
    </row>
    <row r="139" spans="1:17" s="135" customFormat="1">
      <c r="A139" s="144"/>
      <c r="B139" s="83"/>
      <c r="C139" s="84"/>
      <c r="D139" s="84"/>
      <c r="E139" s="84"/>
      <c r="F139" s="84"/>
      <c r="G139" s="84"/>
      <c r="H139" s="84"/>
      <c r="I139" s="84"/>
      <c r="J139" s="84"/>
      <c r="K139" s="84"/>
      <c r="L139" s="84"/>
      <c r="M139" s="94"/>
      <c r="N139" s="96"/>
      <c r="O139" s="84"/>
      <c r="P139" s="95"/>
      <c r="Q139" s="84"/>
    </row>
    <row r="140" spans="1:17" s="135" customFormat="1">
      <c r="A140" s="144"/>
      <c r="B140" s="103" t="s">
        <v>40</v>
      </c>
      <c r="C140" s="82"/>
      <c r="D140" s="82"/>
      <c r="E140" s="82"/>
      <c r="F140" s="82"/>
      <c r="G140" s="82"/>
      <c r="H140" s="82"/>
      <c r="I140" s="91">
        <v>0.95049936941764968</v>
      </c>
      <c r="J140" s="82"/>
      <c r="K140" s="82"/>
      <c r="L140" s="105">
        <v>1.4826468934361283E-2</v>
      </c>
      <c r="M140" s="91"/>
      <c r="N140" s="93"/>
      <c r="O140" s="91">
        <v>357.50286999999997</v>
      </c>
      <c r="P140" s="92">
        <f t="shared" ref="P140:P143" si="3">O140/$O$10</f>
        <v>1.1988223825970335E-2</v>
      </c>
      <c r="Q140" s="92">
        <f>O140/'סכום נכסי הקרן'!$C$42</f>
        <v>6.0020322864764455E-4</v>
      </c>
    </row>
    <row r="141" spans="1:17" s="135" customFormat="1">
      <c r="A141" s="144"/>
      <c r="B141" s="87" t="s">
        <v>1850</v>
      </c>
      <c r="C141" s="97" t="s">
        <v>1755</v>
      </c>
      <c r="D141" s="84">
        <v>4351</v>
      </c>
      <c r="E141" s="84"/>
      <c r="F141" s="84" t="s">
        <v>1759</v>
      </c>
      <c r="G141" s="113">
        <v>42183</v>
      </c>
      <c r="H141" s="84" t="s">
        <v>1739</v>
      </c>
      <c r="I141" s="94">
        <v>1.17</v>
      </c>
      <c r="J141" s="97" t="s">
        <v>175</v>
      </c>
      <c r="K141" s="98">
        <v>3.61E-2</v>
      </c>
      <c r="L141" s="98">
        <v>1.3199999999999998E-2</v>
      </c>
      <c r="M141" s="94">
        <v>215977.54</v>
      </c>
      <c r="N141" s="96">
        <v>102.75</v>
      </c>
      <c r="O141" s="94">
        <v>221.91692999999998</v>
      </c>
      <c r="P141" s="95">
        <f t="shared" si="3"/>
        <v>7.4415901265693076E-3</v>
      </c>
      <c r="Q141" s="95">
        <f>O141/'סכום נכסי הקרן'!$C$42</f>
        <v>3.725711569184699E-4</v>
      </c>
    </row>
    <row r="142" spans="1:17" s="135" customFormat="1">
      <c r="A142" s="144"/>
      <c r="B142" s="87" t="s">
        <v>1851</v>
      </c>
      <c r="C142" s="97" t="s">
        <v>1755</v>
      </c>
      <c r="D142" s="84">
        <v>10510</v>
      </c>
      <c r="E142" s="84"/>
      <c r="F142" s="84" t="s">
        <v>1759</v>
      </c>
      <c r="G142" s="113">
        <v>41781</v>
      </c>
      <c r="H142" s="84" t="s">
        <v>1739</v>
      </c>
      <c r="I142" s="94">
        <v>0.21999999999999997</v>
      </c>
      <c r="J142" s="97" t="s">
        <v>175</v>
      </c>
      <c r="K142" s="98">
        <v>4.2500000000000003E-2</v>
      </c>
      <c r="L142" s="98">
        <v>2.53E-2</v>
      </c>
      <c r="M142" s="94">
        <v>30569.47</v>
      </c>
      <c r="N142" s="96">
        <v>100.5</v>
      </c>
      <c r="O142" s="94">
        <v>30.72232</v>
      </c>
      <c r="P142" s="95">
        <f t="shared" si="3"/>
        <v>1.0302184388424208E-3</v>
      </c>
      <c r="Q142" s="95">
        <f>O142/'סכום נכסי הקרן'!$C$42</f>
        <v>5.1578986360434268E-5</v>
      </c>
    </row>
    <row r="143" spans="1:17" s="135" customFormat="1">
      <c r="A143" s="144"/>
      <c r="B143" s="87" t="s">
        <v>1851</v>
      </c>
      <c r="C143" s="97" t="s">
        <v>1755</v>
      </c>
      <c r="D143" s="84">
        <v>3880</v>
      </c>
      <c r="E143" s="84"/>
      <c r="F143" s="84" t="s">
        <v>1761</v>
      </c>
      <c r="G143" s="113">
        <v>41959</v>
      </c>
      <c r="H143" s="84" t="s">
        <v>1739</v>
      </c>
      <c r="I143" s="94">
        <v>0.70000000000000007</v>
      </c>
      <c r="J143" s="97" t="s">
        <v>175</v>
      </c>
      <c r="K143" s="98">
        <v>4.4999999999999998E-2</v>
      </c>
      <c r="L143" s="98">
        <v>1.5200000000000002E-2</v>
      </c>
      <c r="M143" s="94">
        <v>102495.96</v>
      </c>
      <c r="N143" s="96">
        <v>102.31</v>
      </c>
      <c r="O143" s="94">
        <v>104.86362</v>
      </c>
      <c r="P143" s="95">
        <f t="shared" si="3"/>
        <v>3.5164152605586057E-3</v>
      </c>
      <c r="Q143" s="95">
        <f>O143/'סכום נכסי הקרן'!$C$42</f>
        <v>1.7605308536874044E-4</v>
      </c>
    </row>
    <row r="144" spans="1:17" s="135" customFormat="1">
      <c r="A144" s="144"/>
      <c r="B144" s="83"/>
      <c r="C144" s="84"/>
      <c r="D144" s="84"/>
      <c r="E144" s="84"/>
      <c r="F144" s="84"/>
      <c r="G144" s="84"/>
      <c r="H144" s="84"/>
      <c r="I144" s="84"/>
      <c r="J144" s="84"/>
      <c r="K144" s="84"/>
      <c r="L144" s="84"/>
      <c r="M144" s="94"/>
      <c r="N144" s="96"/>
      <c r="O144" s="84"/>
      <c r="P144" s="95"/>
      <c r="Q144" s="84"/>
    </row>
    <row r="145" spans="1:17" s="135" customFormat="1">
      <c r="A145" s="144"/>
      <c r="B145" s="81" t="s">
        <v>43</v>
      </c>
      <c r="C145" s="82"/>
      <c r="D145" s="82"/>
      <c r="E145" s="82"/>
      <c r="F145" s="82"/>
      <c r="G145" s="82"/>
      <c r="H145" s="82"/>
      <c r="I145" s="91">
        <v>4.2255721201818259</v>
      </c>
      <c r="J145" s="82"/>
      <c r="K145" s="82"/>
      <c r="L145" s="105">
        <v>5.148030480533311E-2</v>
      </c>
      <c r="M145" s="91"/>
      <c r="N145" s="93"/>
      <c r="O145" s="91">
        <v>1330.34024</v>
      </c>
      <c r="P145" s="92">
        <f t="shared" ref="P145:P151" si="4">O145/$O$10</f>
        <v>4.461059728503744E-2</v>
      </c>
      <c r="Q145" s="92">
        <f>O145/'סכום נכסי הקרן'!$C$42</f>
        <v>2.2334771948764563E-3</v>
      </c>
    </row>
    <row r="146" spans="1:17" s="135" customFormat="1">
      <c r="A146" s="144"/>
      <c r="B146" s="103" t="s">
        <v>41</v>
      </c>
      <c r="C146" s="82"/>
      <c r="D146" s="82"/>
      <c r="E146" s="82"/>
      <c r="F146" s="82"/>
      <c r="G146" s="82"/>
      <c r="H146" s="82"/>
      <c r="I146" s="91">
        <v>4.2255721201818259</v>
      </c>
      <c r="J146" s="82"/>
      <c r="K146" s="82"/>
      <c r="L146" s="105">
        <v>5.148030480533311E-2</v>
      </c>
      <c r="M146" s="91"/>
      <c r="N146" s="93"/>
      <c r="O146" s="91">
        <v>1330.34024</v>
      </c>
      <c r="P146" s="92">
        <f t="shared" si="4"/>
        <v>4.461059728503744E-2</v>
      </c>
      <c r="Q146" s="92">
        <f>O146/'סכום נכסי הקרן'!$C$42</f>
        <v>2.2334771948764563E-3</v>
      </c>
    </row>
    <row r="147" spans="1:17" s="135" customFormat="1">
      <c r="A147" s="144"/>
      <c r="B147" s="87" t="s">
        <v>1852</v>
      </c>
      <c r="C147" s="97" t="s">
        <v>1754</v>
      </c>
      <c r="D147" s="84">
        <v>4623</v>
      </c>
      <c r="E147" s="84"/>
      <c r="F147" s="84" t="s">
        <v>1615</v>
      </c>
      <c r="G147" s="113">
        <v>42354</v>
      </c>
      <c r="H147" s="84" t="s">
        <v>1762</v>
      </c>
      <c r="I147" s="94">
        <v>6.18</v>
      </c>
      <c r="J147" s="97" t="s">
        <v>174</v>
      </c>
      <c r="K147" s="98">
        <v>5.0199999999999995E-2</v>
      </c>
      <c r="L147" s="98">
        <v>4.420000000000001E-2</v>
      </c>
      <c r="M147" s="94">
        <v>81339</v>
      </c>
      <c r="N147" s="96">
        <v>106.55</v>
      </c>
      <c r="O147" s="94">
        <v>300.47348</v>
      </c>
      <c r="P147" s="95">
        <f t="shared" si="4"/>
        <v>1.0075844515620869E-2</v>
      </c>
      <c r="Q147" s="95">
        <f>O147/'סכום נכסי הקרן'!$C$42</f>
        <v>5.0445791615321431E-4</v>
      </c>
    </row>
    <row r="148" spans="1:17" s="135" customFormat="1">
      <c r="A148" s="144"/>
      <c r="B148" s="87" t="s">
        <v>1853</v>
      </c>
      <c r="C148" s="97" t="s">
        <v>1754</v>
      </c>
      <c r="D148" s="84">
        <v>487557</v>
      </c>
      <c r="E148" s="84"/>
      <c r="F148" s="84" t="s">
        <v>1510</v>
      </c>
      <c r="G148" s="113">
        <v>43053</v>
      </c>
      <c r="H148" s="84"/>
      <c r="I148" s="94">
        <v>3.64</v>
      </c>
      <c r="J148" s="97" t="s">
        <v>174</v>
      </c>
      <c r="K148" s="98">
        <v>5.3190000000000001E-2</v>
      </c>
      <c r="L148" s="98">
        <v>5.1799999999999999E-2</v>
      </c>
      <c r="M148" s="94">
        <v>101673.52</v>
      </c>
      <c r="N148" s="96">
        <v>101.22</v>
      </c>
      <c r="O148" s="94">
        <v>356.80263000000002</v>
      </c>
      <c r="P148" s="95">
        <f t="shared" si="4"/>
        <v>1.1964742521185573E-2</v>
      </c>
      <c r="Q148" s="95">
        <f>O148/'סכום נכסי הקרן'!$C$42</f>
        <v>5.9902761204678155E-4</v>
      </c>
    </row>
    <row r="149" spans="1:17" s="135" customFormat="1">
      <c r="A149" s="144"/>
      <c r="B149" s="87" t="s">
        <v>1853</v>
      </c>
      <c r="C149" s="97" t="s">
        <v>1754</v>
      </c>
      <c r="D149" s="84">
        <v>487556</v>
      </c>
      <c r="E149" s="84"/>
      <c r="F149" s="84" t="s">
        <v>1510</v>
      </c>
      <c r="G149" s="113">
        <v>43051</v>
      </c>
      <c r="H149" s="84"/>
      <c r="I149" s="94">
        <v>4</v>
      </c>
      <c r="J149" s="97" t="s">
        <v>174</v>
      </c>
      <c r="K149" s="98">
        <v>7.5689999999999993E-2</v>
      </c>
      <c r="L149" s="98">
        <v>6.8100000000000008E-2</v>
      </c>
      <c r="M149" s="94">
        <v>33891.19</v>
      </c>
      <c r="N149" s="96">
        <v>104.34</v>
      </c>
      <c r="O149" s="94">
        <v>122.60028999999999</v>
      </c>
      <c r="P149" s="95">
        <f t="shared" si="4"/>
        <v>4.1111829889613821E-3</v>
      </c>
      <c r="Q149" s="95">
        <f>O149/'סכום נכסי הקרן'!$C$42</f>
        <v>2.0583076687227025E-4</v>
      </c>
    </row>
    <row r="150" spans="1:17" s="135" customFormat="1">
      <c r="A150" s="144"/>
      <c r="B150" s="87" t="s">
        <v>1854</v>
      </c>
      <c r="C150" s="97" t="s">
        <v>1754</v>
      </c>
      <c r="D150" s="84">
        <v>474437</v>
      </c>
      <c r="E150" s="84"/>
      <c r="F150" s="84" t="s">
        <v>1510</v>
      </c>
      <c r="G150" s="113">
        <v>42887</v>
      </c>
      <c r="H150" s="84"/>
      <c r="I150" s="94">
        <v>3.58</v>
      </c>
      <c r="J150" s="97" t="s">
        <v>174</v>
      </c>
      <c r="K150" s="98">
        <v>4.7300000000000002E-2</v>
      </c>
      <c r="L150" s="98">
        <v>5.2199999999999996E-2</v>
      </c>
      <c r="M150" s="94">
        <v>113591.7</v>
      </c>
      <c r="N150" s="96">
        <v>100</v>
      </c>
      <c r="O150" s="94">
        <v>393.82245</v>
      </c>
      <c r="P150" s="95">
        <f t="shared" si="4"/>
        <v>1.3206136438266946E-2</v>
      </c>
      <c r="Q150" s="95">
        <f>O150/'סכום נכסי הקרן'!$C$42</f>
        <v>6.6117932424969233E-4</v>
      </c>
    </row>
    <row r="151" spans="1:17" s="135" customFormat="1">
      <c r="A151" s="144"/>
      <c r="B151" s="87" t="s">
        <v>1854</v>
      </c>
      <c r="C151" s="97" t="s">
        <v>1754</v>
      </c>
      <c r="D151" s="84">
        <v>474436</v>
      </c>
      <c r="E151" s="84"/>
      <c r="F151" s="84" t="s">
        <v>1510</v>
      </c>
      <c r="G151" s="113">
        <v>42887</v>
      </c>
      <c r="H151" s="84"/>
      <c r="I151" s="94">
        <v>3.61</v>
      </c>
      <c r="J151" s="97" t="s">
        <v>174</v>
      </c>
      <c r="K151" s="98">
        <v>4.82E-2</v>
      </c>
      <c r="L151" s="98">
        <v>4.9899999999999993E-2</v>
      </c>
      <c r="M151" s="94">
        <v>45179.839999999997</v>
      </c>
      <c r="N151" s="96">
        <v>100</v>
      </c>
      <c r="O151" s="94">
        <v>156.64139</v>
      </c>
      <c r="P151" s="95">
        <f t="shared" si="4"/>
        <v>5.2526908210026721E-3</v>
      </c>
      <c r="Q151" s="95">
        <f>O151/'סכום נכסי הקרן'!$C$42</f>
        <v>2.6298157555449802E-4</v>
      </c>
    </row>
    <row r="152" spans="1:17" s="135" customFormat="1">
      <c r="B152" s="136"/>
      <c r="C152" s="136"/>
      <c r="D152" s="136"/>
      <c r="E152" s="136"/>
    </row>
    <row r="153" spans="1:17" s="135" customFormat="1">
      <c r="B153" s="136"/>
      <c r="C153" s="136"/>
      <c r="D153" s="136"/>
      <c r="E153" s="136"/>
    </row>
    <row r="154" spans="1:17" s="135" customFormat="1">
      <c r="B154" s="136"/>
      <c r="C154" s="136"/>
      <c r="D154" s="136"/>
      <c r="E154" s="136"/>
    </row>
    <row r="155" spans="1:17" s="135" customFormat="1">
      <c r="B155" s="137" t="s">
        <v>265</v>
      </c>
      <c r="C155" s="136"/>
      <c r="D155" s="136"/>
      <c r="E155" s="136"/>
    </row>
    <row r="156" spans="1:17" s="135" customFormat="1">
      <c r="B156" s="137" t="s">
        <v>123</v>
      </c>
      <c r="C156" s="136"/>
      <c r="D156" s="136"/>
      <c r="E156" s="136"/>
    </row>
    <row r="157" spans="1:17" s="135" customFormat="1">
      <c r="B157" s="137" t="s">
        <v>248</v>
      </c>
      <c r="C157" s="136"/>
      <c r="D157" s="136"/>
      <c r="E157" s="136"/>
    </row>
    <row r="158" spans="1:17" s="135" customFormat="1">
      <c r="B158" s="137" t="s">
        <v>256</v>
      </c>
      <c r="C158" s="136"/>
      <c r="D158" s="136"/>
      <c r="E158" s="136"/>
    </row>
    <row r="159" spans="1:17" s="135" customFormat="1">
      <c r="B159" s="136"/>
      <c r="C159" s="136"/>
      <c r="D159" s="136"/>
      <c r="E159" s="136"/>
    </row>
  </sheetData>
  <sheetProtection sheet="1" objects="1" scenarios="1"/>
  <mergeCells count="1">
    <mergeCell ref="B6:Q6"/>
  </mergeCells>
  <phoneticPr fontId="3" type="noConversion"/>
  <conditionalFormatting sqref="B63:B147 B149:B151">
    <cfRule type="cellIs" dxfId="11" priority="17" operator="equal">
      <formula>2958465</formula>
    </cfRule>
    <cfRule type="cellIs" dxfId="10" priority="18" operator="equal">
      <formula>"NR3"</formula>
    </cfRule>
    <cfRule type="cellIs" dxfId="9" priority="19" operator="equal">
      <formula>"דירוג פנימי"</formula>
    </cfRule>
  </conditionalFormatting>
  <conditionalFormatting sqref="B63:B147 B149:B151">
    <cfRule type="cellIs" dxfId="8" priority="16" operator="equal">
      <formula>2958465</formula>
    </cfRule>
  </conditionalFormatting>
  <conditionalFormatting sqref="B11:B48">
    <cfRule type="cellIs" dxfId="7" priority="15" operator="equal">
      <formula>"NR3"</formula>
    </cfRule>
  </conditionalFormatting>
  <conditionalFormatting sqref="B148">
    <cfRule type="cellIs" dxfId="6" priority="12" operator="equal">
      <formula>2958465</formula>
    </cfRule>
    <cfRule type="cellIs" dxfId="5" priority="13" operator="equal">
      <formula>"NR3"</formula>
    </cfRule>
    <cfRule type="cellIs" dxfId="4" priority="14" operator="equal">
      <formula>"דירוג פנימי"</formula>
    </cfRule>
  </conditionalFormatting>
  <conditionalFormatting sqref="B148">
    <cfRule type="cellIs" dxfId="3" priority="11" operator="equal">
      <formula>2958465</formula>
    </cfRule>
  </conditionalFormatting>
  <dataValidations count="1">
    <dataValidation allowBlank="1" showInputMessage="1" showErrorMessage="1" sqref="D1:Q9 C5:C9 B1:B9 B152:Q1048576 D21:D25 T58:XFD61 R58:R61 B21:B25 A1:A1048576 R62:XFD1048576 R1:XFD57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B1:BL123"/>
  <sheetViews>
    <sheetView rightToLeft="1" workbookViewId="0">
      <selection activeCell="J26" sqref="J26"/>
    </sheetView>
  </sheetViews>
  <sheetFormatPr defaultColWidth="9.140625" defaultRowHeight="18"/>
  <cols>
    <col min="1" max="1" width="6.28515625" style="1" customWidth="1"/>
    <col min="2" max="2" width="29.85546875" style="2" bestFit="1" customWidth="1"/>
    <col min="3" max="3" width="41.7109375" style="2" bestFit="1" customWidth="1"/>
    <col min="4" max="4" width="11.28515625" style="2" bestFit="1" customWidth="1"/>
    <col min="5" max="5" width="7" style="1" bestFit="1" customWidth="1"/>
    <col min="6" max="6" width="11.140625" style="1" bestFit="1" customWidth="1"/>
    <col min="7" max="7" width="5.140625" style="1" bestFit="1" customWidth="1"/>
    <col min="8" max="8" width="9" style="1" bestFit="1" customWidth="1"/>
    <col min="9" max="9" width="7.28515625" style="1" bestFit="1" customWidth="1"/>
    <col min="10" max="10" width="7.5703125" style="1" bestFit="1" customWidth="1"/>
    <col min="11" max="11" width="13.140625" style="1" bestFit="1" customWidth="1"/>
    <col min="12" max="12" width="7.28515625" style="1" bestFit="1" customWidth="1"/>
    <col min="13" max="13" width="10.140625" style="1" bestFit="1" customWidth="1"/>
    <col min="14" max="14" width="9.140625" style="1" bestFit="1" customWidth="1"/>
    <col min="15" max="15" width="10.42578125" style="1" bestFit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57" t="s">
        <v>190</v>
      </c>
      <c r="C1" s="78" t="s" vm="1">
        <v>266</v>
      </c>
    </row>
    <row r="2" spans="2:64">
      <c r="B2" s="57" t="s">
        <v>189</v>
      </c>
      <c r="C2" s="78" t="s">
        <v>267</v>
      </c>
    </row>
    <row r="3" spans="2:64">
      <c r="B3" s="57" t="s">
        <v>191</v>
      </c>
      <c r="C3" s="78" t="s">
        <v>268</v>
      </c>
    </row>
    <row r="4" spans="2:64">
      <c r="B4" s="57" t="s">
        <v>192</v>
      </c>
      <c r="C4" s="78">
        <v>2145</v>
      </c>
    </row>
    <row r="6" spans="2:64" ht="26.25" customHeight="1">
      <c r="B6" s="163" t="s">
        <v>223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64" s="3" customFormat="1" ht="63">
      <c r="B7" s="60" t="s">
        <v>127</v>
      </c>
      <c r="C7" s="61" t="s">
        <v>50</v>
      </c>
      <c r="D7" s="61" t="s">
        <v>128</v>
      </c>
      <c r="E7" s="61" t="s">
        <v>15</v>
      </c>
      <c r="F7" s="61" t="s">
        <v>72</v>
      </c>
      <c r="G7" s="61" t="s">
        <v>18</v>
      </c>
      <c r="H7" s="61" t="s">
        <v>112</v>
      </c>
      <c r="I7" s="61" t="s">
        <v>58</v>
      </c>
      <c r="J7" s="61" t="s">
        <v>19</v>
      </c>
      <c r="K7" s="61" t="s">
        <v>250</v>
      </c>
      <c r="L7" s="61" t="s">
        <v>249</v>
      </c>
      <c r="M7" s="61" t="s">
        <v>121</v>
      </c>
      <c r="N7" s="61" t="s">
        <v>193</v>
      </c>
      <c r="O7" s="63" t="s">
        <v>195</v>
      </c>
      <c r="P7" s="1"/>
      <c r="Q7" s="1"/>
      <c r="R7" s="1"/>
      <c r="S7" s="1"/>
      <c r="T7" s="1"/>
      <c r="U7" s="1"/>
    </row>
    <row r="8" spans="2:64" s="3" customFormat="1" ht="24.75" customHeight="1">
      <c r="B8" s="16"/>
      <c r="C8" s="33"/>
      <c r="D8" s="33"/>
      <c r="E8" s="33"/>
      <c r="F8" s="33"/>
      <c r="G8" s="33" t="s">
        <v>21</v>
      </c>
      <c r="H8" s="33"/>
      <c r="I8" s="33" t="s">
        <v>20</v>
      </c>
      <c r="J8" s="33" t="s">
        <v>20</v>
      </c>
      <c r="K8" s="33" t="s">
        <v>257</v>
      </c>
      <c r="L8" s="33"/>
      <c r="M8" s="33" t="s">
        <v>253</v>
      </c>
      <c r="N8" s="33" t="s">
        <v>20</v>
      </c>
      <c r="O8" s="18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1" t="s">
        <v>12</v>
      </c>
      <c r="O9" s="21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122" t="s">
        <v>45</v>
      </c>
      <c r="C10" s="118"/>
      <c r="D10" s="118"/>
      <c r="E10" s="118"/>
      <c r="F10" s="118"/>
      <c r="G10" s="119">
        <v>0.60767695212993733</v>
      </c>
      <c r="H10" s="118"/>
      <c r="I10" s="118"/>
      <c r="J10" s="120">
        <v>4.5991366385841502E-3</v>
      </c>
      <c r="K10" s="119"/>
      <c r="L10" s="121"/>
      <c r="M10" s="119">
        <v>22432.16994</v>
      </c>
      <c r="N10" s="120">
        <v>1</v>
      </c>
      <c r="O10" s="120">
        <f>M10/'סכום נכסי הקרן'!$C$42</f>
        <v>3.7660846816588191E-2</v>
      </c>
      <c r="P10" s="100"/>
      <c r="Q10" s="100"/>
      <c r="R10" s="100"/>
      <c r="S10" s="100"/>
      <c r="T10" s="100"/>
      <c r="U10" s="100"/>
      <c r="BL10" s="100"/>
    </row>
    <row r="11" spans="2:64" s="100" customFormat="1" ht="20.25" customHeight="1">
      <c r="B11" s="123" t="s">
        <v>244</v>
      </c>
      <c r="C11" s="118"/>
      <c r="D11" s="118"/>
      <c r="E11" s="118"/>
      <c r="F11" s="118"/>
      <c r="G11" s="119">
        <v>0.60767695212993733</v>
      </c>
      <c r="H11" s="118"/>
      <c r="I11" s="118"/>
      <c r="J11" s="120">
        <v>4.5991366385841502E-3</v>
      </c>
      <c r="K11" s="119"/>
      <c r="L11" s="121"/>
      <c r="M11" s="119">
        <v>22432.16994</v>
      </c>
      <c r="N11" s="120">
        <v>1</v>
      </c>
      <c r="O11" s="120">
        <f>M11/'סכום נכסי הקרן'!$C$42</f>
        <v>3.7660846816588191E-2</v>
      </c>
    </row>
    <row r="12" spans="2:64">
      <c r="B12" s="103" t="s">
        <v>67</v>
      </c>
      <c r="C12" s="82"/>
      <c r="D12" s="82"/>
      <c r="E12" s="82"/>
      <c r="F12" s="82"/>
      <c r="G12" s="91">
        <v>0.60767695212993733</v>
      </c>
      <c r="H12" s="82"/>
      <c r="I12" s="82"/>
      <c r="J12" s="92">
        <v>4.5991366385841484E-3</v>
      </c>
      <c r="K12" s="91"/>
      <c r="L12" s="93"/>
      <c r="M12" s="91">
        <v>22432.16994</v>
      </c>
      <c r="N12" s="92">
        <v>1</v>
      </c>
      <c r="O12" s="92">
        <f>M12/'סכום נכסי הקרן'!$C$42</f>
        <v>3.7660846816588191E-2</v>
      </c>
    </row>
    <row r="13" spans="2:64">
      <c r="B13" s="87" t="s">
        <v>1763</v>
      </c>
      <c r="C13" s="84" t="s">
        <v>1764</v>
      </c>
      <c r="D13" s="84" t="s">
        <v>343</v>
      </c>
      <c r="E13" s="84" t="s">
        <v>335</v>
      </c>
      <c r="F13" s="84" t="s">
        <v>336</v>
      </c>
      <c r="G13" s="94">
        <v>0.6</v>
      </c>
      <c r="H13" s="97" t="s">
        <v>175</v>
      </c>
      <c r="I13" s="98">
        <v>4.7999999999999996E-3</v>
      </c>
      <c r="J13" s="95">
        <v>4.4999999999999997E-3</v>
      </c>
      <c r="K13" s="94">
        <v>2600000</v>
      </c>
      <c r="L13" s="96">
        <v>100.25</v>
      </c>
      <c r="M13" s="94">
        <v>2606.4999299999999</v>
      </c>
      <c r="N13" s="95">
        <v>0.11619473002262749</v>
      </c>
      <c r="O13" s="95">
        <f>M13/'סכום נכסי הקרן'!$C$42</f>
        <v>4.3759919282769944E-3</v>
      </c>
    </row>
    <row r="14" spans="2:64">
      <c r="B14" s="87" t="s">
        <v>1765</v>
      </c>
      <c r="C14" s="84" t="s">
        <v>1766</v>
      </c>
      <c r="D14" s="84" t="s">
        <v>339</v>
      </c>
      <c r="E14" s="84" t="s">
        <v>335</v>
      </c>
      <c r="F14" s="84" t="s">
        <v>336</v>
      </c>
      <c r="G14" s="94">
        <v>0.67999999999999994</v>
      </c>
      <c r="H14" s="97" t="s">
        <v>175</v>
      </c>
      <c r="I14" s="98">
        <v>4.0000000000000001E-3</v>
      </c>
      <c r="J14" s="95">
        <v>9.0999999999999987E-3</v>
      </c>
      <c r="K14" s="94">
        <v>2400000</v>
      </c>
      <c r="L14" s="96">
        <v>99.78</v>
      </c>
      <c r="M14" s="94">
        <v>2394.7199799999999</v>
      </c>
      <c r="N14" s="95">
        <v>0.10675382659837321</v>
      </c>
      <c r="O14" s="95">
        <f>M14/'סכום נכסי הקרן'!$C$42</f>
        <v>4.0204395106059505E-3</v>
      </c>
    </row>
    <row r="15" spans="2:64">
      <c r="B15" s="87" t="s">
        <v>1767</v>
      </c>
      <c r="C15" s="84" t="s">
        <v>1768</v>
      </c>
      <c r="D15" s="84" t="s">
        <v>358</v>
      </c>
      <c r="E15" s="84" t="s">
        <v>335</v>
      </c>
      <c r="F15" s="84" t="s">
        <v>336</v>
      </c>
      <c r="G15" s="94">
        <v>9.0000000000000011E-2</v>
      </c>
      <c r="H15" s="97" t="s">
        <v>175</v>
      </c>
      <c r="I15" s="98">
        <v>4.5000000000000005E-3</v>
      </c>
      <c r="J15" s="95">
        <v>2.3E-3</v>
      </c>
      <c r="K15" s="94">
        <v>1500000</v>
      </c>
      <c r="L15" s="96">
        <v>100.43</v>
      </c>
      <c r="M15" s="94">
        <v>1506.45001</v>
      </c>
      <c r="N15" s="95">
        <v>6.7155786267193374E-2</v>
      </c>
      <c r="O15" s="95">
        <f>M15/'סכום נכסי הקרן'!$C$42</f>
        <v>2.5291437794563065E-3</v>
      </c>
    </row>
    <row r="16" spans="2:64">
      <c r="B16" s="87" t="s">
        <v>1769</v>
      </c>
      <c r="C16" s="84" t="s">
        <v>1770</v>
      </c>
      <c r="D16" s="84" t="s">
        <v>358</v>
      </c>
      <c r="E16" s="84" t="s">
        <v>335</v>
      </c>
      <c r="F16" s="84" t="s">
        <v>336</v>
      </c>
      <c r="G16" s="94">
        <v>0.26</v>
      </c>
      <c r="H16" s="97" t="s">
        <v>175</v>
      </c>
      <c r="I16" s="98">
        <v>4.6999999999999993E-3</v>
      </c>
      <c r="J16" s="95">
        <v>3.4999999999999992E-3</v>
      </c>
      <c r="K16" s="94">
        <v>1300000</v>
      </c>
      <c r="L16" s="96">
        <v>100.38</v>
      </c>
      <c r="M16" s="94">
        <v>1304.9399599999999</v>
      </c>
      <c r="N16" s="95">
        <v>5.8172703019385201E-2</v>
      </c>
      <c r="O16" s="95">
        <f>M16/'סכום נכסי הקרן'!$C$42</f>
        <v>2.1908332573199432E-3</v>
      </c>
    </row>
    <row r="17" spans="2:15">
      <c r="B17" s="87" t="s">
        <v>1771</v>
      </c>
      <c r="C17" s="84" t="s">
        <v>1772</v>
      </c>
      <c r="D17" s="84" t="s">
        <v>358</v>
      </c>
      <c r="E17" s="84" t="s">
        <v>335</v>
      </c>
      <c r="F17" s="84" t="s">
        <v>336</v>
      </c>
      <c r="G17" s="94">
        <v>0.34</v>
      </c>
      <c r="H17" s="97" t="s">
        <v>175</v>
      </c>
      <c r="I17" s="98">
        <v>4.5000000000000005E-3</v>
      </c>
      <c r="J17" s="95">
        <v>3.5000000000000005E-3</v>
      </c>
      <c r="K17" s="94">
        <v>1600000</v>
      </c>
      <c r="L17" s="96">
        <v>100.33</v>
      </c>
      <c r="M17" s="94">
        <v>1605.2799399999999</v>
      </c>
      <c r="N17" s="95">
        <v>7.1561509398943152E-2</v>
      </c>
      <c r="O17" s="95">
        <f>M17/'סכום נכסי הקרן'!$C$42</f>
        <v>2.6950670434374335E-3</v>
      </c>
    </row>
    <row r="18" spans="2:15">
      <c r="B18" s="87" t="s">
        <v>1773</v>
      </c>
      <c r="C18" s="84" t="s">
        <v>1774</v>
      </c>
      <c r="D18" s="84" t="s">
        <v>358</v>
      </c>
      <c r="E18" s="84" t="s">
        <v>335</v>
      </c>
      <c r="F18" s="84" t="s">
        <v>336</v>
      </c>
      <c r="G18" s="94">
        <v>0.43999999999999995</v>
      </c>
      <c r="H18" s="97" t="s">
        <v>175</v>
      </c>
      <c r="I18" s="98">
        <v>4.5000000000000005E-3</v>
      </c>
      <c r="J18" s="95">
        <v>4.0999999999999995E-3</v>
      </c>
      <c r="K18" s="94">
        <v>1400000</v>
      </c>
      <c r="L18" s="96">
        <v>100.27</v>
      </c>
      <c r="M18" s="94">
        <v>1403.7800400000001</v>
      </c>
      <c r="N18" s="95">
        <v>6.2578878626309134E-2</v>
      </c>
      <c r="O18" s="95">
        <f>M18/'סכום נכסי הקרן'!$C$42</f>
        <v>2.3567735618992927E-3</v>
      </c>
    </row>
    <row r="19" spans="2:15">
      <c r="B19" s="87" t="s">
        <v>1775</v>
      </c>
      <c r="C19" s="84" t="s">
        <v>1776</v>
      </c>
      <c r="D19" s="84" t="s">
        <v>358</v>
      </c>
      <c r="E19" s="84" t="s">
        <v>335</v>
      </c>
      <c r="F19" s="84" t="s">
        <v>336</v>
      </c>
      <c r="G19" s="94">
        <v>0.18</v>
      </c>
      <c r="H19" s="97" t="s">
        <v>175</v>
      </c>
      <c r="I19" s="98">
        <v>4.5000000000000005E-3</v>
      </c>
      <c r="J19" s="95">
        <v>3.3E-3</v>
      </c>
      <c r="K19" s="94">
        <v>1300000</v>
      </c>
      <c r="L19" s="96">
        <v>100.39</v>
      </c>
      <c r="M19" s="94">
        <v>1305.0700400000001</v>
      </c>
      <c r="N19" s="95">
        <v>5.8178501834227819E-2</v>
      </c>
      <c r="O19" s="95">
        <f>M19/'סכום נכסי הקרן'!$C$42</f>
        <v>2.1910516455974486E-3</v>
      </c>
    </row>
    <row r="20" spans="2:15">
      <c r="B20" s="87" t="s">
        <v>1777</v>
      </c>
      <c r="C20" s="84" t="s">
        <v>1778</v>
      </c>
      <c r="D20" s="84" t="s">
        <v>339</v>
      </c>
      <c r="E20" s="84" t="s">
        <v>335</v>
      </c>
      <c r="F20" s="84" t="s">
        <v>336</v>
      </c>
      <c r="G20" s="94">
        <v>0.84000000000000019</v>
      </c>
      <c r="H20" s="97" t="s">
        <v>175</v>
      </c>
      <c r="I20" s="98">
        <v>3.4000000000000002E-3</v>
      </c>
      <c r="J20" s="95">
        <v>3.7000000000000006E-3</v>
      </c>
      <c r="K20" s="94">
        <v>2500000</v>
      </c>
      <c r="L20" s="96">
        <v>100.03</v>
      </c>
      <c r="M20" s="94">
        <v>2500.7500099999997</v>
      </c>
      <c r="N20" s="95">
        <v>0.11148052179922099</v>
      </c>
      <c r="O20" s="95">
        <f>M20/'סכום נכסי הקרן'!$C$42</f>
        <v>4.1984508545137821E-3</v>
      </c>
    </row>
    <row r="21" spans="2:15">
      <c r="B21" s="87" t="s">
        <v>1779</v>
      </c>
      <c r="C21" s="84" t="s">
        <v>1780</v>
      </c>
      <c r="D21" s="84" t="s">
        <v>367</v>
      </c>
      <c r="E21" s="84" t="s">
        <v>368</v>
      </c>
      <c r="F21" s="84" t="s">
        <v>336</v>
      </c>
      <c r="G21" s="94">
        <v>0.93</v>
      </c>
      <c r="H21" s="97" t="s">
        <v>175</v>
      </c>
      <c r="I21" s="98">
        <v>4.1999999999999997E-3</v>
      </c>
      <c r="J21" s="95">
        <v>4.6999999999999993E-3</v>
      </c>
      <c r="K21" s="94">
        <v>3000000</v>
      </c>
      <c r="L21" s="96">
        <v>99.98</v>
      </c>
      <c r="M21" s="94">
        <v>2999.3999100000001</v>
      </c>
      <c r="N21" s="95">
        <v>0.13370975335968768</v>
      </c>
      <c r="O21" s="95">
        <f>M21/'סכום נכסי הקרן'!$C$42</f>
        <v>5.035622539162986E-3</v>
      </c>
    </row>
    <row r="22" spans="2:15">
      <c r="B22" s="87" t="s">
        <v>1781</v>
      </c>
      <c r="C22" s="84" t="s">
        <v>1782</v>
      </c>
      <c r="D22" s="84" t="s">
        <v>367</v>
      </c>
      <c r="E22" s="84" t="s">
        <v>368</v>
      </c>
      <c r="F22" s="84" t="s">
        <v>336</v>
      </c>
      <c r="G22" s="94">
        <v>0.84</v>
      </c>
      <c r="H22" s="97" t="s">
        <v>175</v>
      </c>
      <c r="I22" s="98">
        <v>4.4000000000000003E-3</v>
      </c>
      <c r="J22" s="95">
        <v>4.8000000000000004E-3</v>
      </c>
      <c r="K22" s="94">
        <v>2400000</v>
      </c>
      <c r="L22" s="96">
        <v>100.07</v>
      </c>
      <c r="M22" s="94">
        <v>2401.6800800000001</v>
      </c>
      <c r="N22" s="95">
        <v>0.10706409974709741</v>
      </c>
      <c r="O22" s="95">
        <f>M22/'סכום נכסי הקרן'!$C$42</f>
        <v>4.0321246601313539E-3</v>
      </c>
    </row>
    <row r="23" spans="2:15">
      <c r="B23" s="87" t="s">
        <v>1783</v>
      </c>
      <c r="C23" s="84" t="s">
        <v>1784</v>
      </c>
      <c r="D23" s="84" t="s">
        <v>367</v>
      </c>
      <c r="E23" s="84" t="s">
        <v>368</v>
      </c>
      <c r="F23" s="84" t="s">
        <v>336</v>
      </c>
      <c r="G23" s="94">
        <v>0.69</v>
      </c>
      <c r="H23" s="97" t="s">
        <v>175</v>
      </c>
      <c r="I23" s="98">
        <v>4.3E-3</v>
      </c>
      <c r="J23" s="95">
        <v>4.5999999999999999E-3</v>
      </c>
      <c r="K23" s="94">
        <v>2400000</v>
      </c>
      <c r="L23" s="96">
        <v>100.15</v>
      </c>
      <c r="M23" s="94">
        <v>2403.6000400000003</v>
      </c>
      <c r="N23" s="95">
        <v>0.10714968932693456</v>
      </c>
      <c r="O23" s="95">
        <f>M23/'סכום נכסי הקרן'!$C$42</f>
        <v>4.0353480361866971E-3</v>
      </c>
    </row>
    <row r="24" spans="2:15">
      <c r="B24" s="83"/>
      <c r="C24" s="84"/>
      <c r="D24" s="84"/>
      <c r="E24" s="84"/>
      <c r="F24" s="84"/>
      <c r="G24" s="84"/>
      <c r="H24" s="84"/>
      <c r="I24" s="84"/>
      <c r="J24" s="95"/>
      <c r="K24" s="94"/>
      <c r="L24" s="96"/>
      <c r="M24" s="84"/>
      <c r="N24" s="95"/>
      <c r="O24" s="84"/>
    </row>
    <row r="25" spans="2:15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</row>
    <row r="26" spans="2:15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</row>
    <row r="27" spans="2:15">
      <c r="B27" s="99" t="s">
        <v>265</v>
      </c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</row>
    <row r="28" spans="2:15">
      <c r="B28" s="99" t="s">
        <v>123</v>
      </c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</row>
    <row r="29" spans="2:15">
      <c r="B29" s="99" t="s">
        <v>248</v>
      </c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</row>
    <row r="30" spans="2:15">
      <c r="B30" s="99" t="s">
        <v>256</v>
      </c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</row>
    <row r="31" spans="2:15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</row>
    <row r="32" spans="2:15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</row>
    <row r="33" spans="2:15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</row>
    <row r="34" spans="2:15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</row>
    <row r="35" spans="2:15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15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15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</row>
    <row r="38" spans="2:15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</row>
    <row r="39" spans="2:15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15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15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15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15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15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15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15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15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15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  <row r="122" spans="2:15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</row>
    <row r="123" spans="2:15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</row>
  </sheetData>
  <sheetProtection sheet="1" objects="1" scenarios="1"/>
  <mergeCells count="1">
    <mergeCell ref="B6:O6"/>
  </mergeCells>
  <phoneticPr fontId="3" type="noConversion"/>
  <dataValidations count="1">
    <dataValidation allowBlank="1" showInputMessage="1" showErrorMessage="1" sqref="C5:C1048576 A1:B1048576 D1:XFD29 D34:XFD1048576 D30:AF33 AH30:XFD33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D862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1" bestFit="1" customWidth="1"/>
    <col min="5" max="5" width="7.5703125" style="1" bestFit="1" customWidth="1"/>
    <col min="6" max="7" width="8" style="1" bestFit="1" customWidth="1"/>
    <col min="8" max="8" width="9.7109375" style="1" bestFit="1" customWidth="1"/>
    <col min="9" max="9" width="10.42578125" style="1" bestFit="1" customWidth="1"/>
    <col min="10" max="10" width="7" style="1" bestFit="1" customWidth="1"/>
    <col min="11" max="11" width="7.5703125" style="3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3" customWidth="1"/>
    <col min="28" max="28" width="6.7109375" style="3" customWidth="1"/>
    <col min="29" max="29" width="7.28515625" style="3" customWidth="1"/>
    <col min="30" max="41" width="5.7109375" style="3" customWidth="1"/>
    <col min="42" max="56" width="9.140625" style="3"/>
    <col min="57" max="16384" width="9.140625" style="1"/>
  </cols>
  <sheetData>
    <row r="1" spans="2:56">
      <c r="B1" s="57" t="s">
        <v>190</v>
      </c>
      <c r="C1" s="78" t="s" vm="1">
        <v>266</v>
      </c>
    </row>
    <row r="2" spans="2:56">
      <c r="B2" s="57" t="s">
        <v>189</v>
      </c>
      <c r="C2" s="78" t="s">
        <v>267</v>
      </c>
    </row>
    <row r="3" spans="2:56">
      <c r="B3" s="57" t="s">
        <v>191</v>
      </c>
      <c r="C3" s="78" t="s">
        <v>268</v>
      </c>
    </row>
    <row r="4" spans="2:56">
      <c r="B4" s="57" t="s">
        <v>192</v>
      </c>
      <c r="C4" s="78">
        <v>2145</v>
      </c>
    </row>
    <row r="6" spans="2:56" ht="26.25" customHeight="1">
      <c r="B6" s="163" t="s">
        <v>224</v>
      </c>
      <c r="C6" s="164"/>
      <c r="D6" s="164"/>
      <c r="E6" s="164"/>
      <c r="F6" s="164"/>
      <c r="G6" s="164"/>
      <c r="H6" s="164"/>
      <c r="I6" s="164"/>
      <c r="J6" s="165"/>
    </row>
    <row r="7" spans="2:56" s="3" customFormat="1" ht="78.75">
      <c r="B7" s="60" t="s">
        <v>127</v>
      </c>
      <c r="C7" s="62" t="s">
        <v>60</v>
      </c>
      <c r="D7" s="62" t="s">
        <v>96</v>
      </c>
      <c r="E7" s="62" t="s">
        <v>61</v>
      </c>
      <c r="F7" s="62" t="s">
        <v>112</v>
      </c>
      <c r="G7" s="62" t="s">
        <v>235</v>
      </c>
      <c r="H7" s="62" t="s">
        <v>193</v>
      </c>
      <c r="I7" s="64" t="s">
        <v>194</v>
      </c>
      <c r="J7" s="77" t="s">
        <v>260</v>
      </c>
    </row>
    <row r="8" spans="2:56" s="3" customFormat="1" ht="22.5" customHeight="1">
      <c r="B8" s="16"/>
      <c r="C8" s="17" t="s">
        <v>22</v>
      </c>
      <c r="D8" s="17"/>
      <c r="E8" s="17" t="s">
        <v>20</v>
      </c>
      <c r="F8" s="17"/>
      <c r="G8" s="17" t="s">
        <v>254</v>
      </c>
      <c r="H8" s="33" t="s">
        <v>20</v>
      </c>
      <c r="I8" s="18" t="s">
        <v>20</v>
      </c>
      <c r="J8" s="18"/>
    </row>
    <row r="9" spans="2:56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1" t="s">
        <v>6</v>
      </c>
      <c r="I9" s="21" t="s">
        <v>7</v>
      </c>
      <c r="J9" s="21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</row>
    <row r="10" spans="2:56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</row>
    <row r="11" spans="2:56" ht="22.5" customHeight="1">
      <c r="B11" s="114"/>
      <c r="C11" s="102"/>
      <c r="D11" s="102"/>
      <c r="E11" s="102"/>
      <c r="F11" s="102"/>
      <c r="G11" s="102"/>
      <c r="H11" s="102"/>
      <c r="I11" s="102"/>
      <c r="J11" s="102"/>
    </row>
    <row r="12" spans="2:56">
      <c r="B12" s="114"/>
      <c r="C12" s="102"/>
      <c r="D12" s="102"/>
      <c r="E12" s="102"/>
      <c r="F12" s="102"/>
      <c r="G12" s="102"/>
      <c r="H12" s="102"/>
      <c r="I12" s="102"/>
      <c r="J12" s="102"/>
    </row>
    <row r="13" spans="2:56">
      <c r="B13" s="102"/>
      <c r="C13" s="102"/>
      <c r="D13" s="102"/>
      <c r="E13" s="102"/>
      <c r="F13" s="102"/>
      <c r="G13" s="102"/>
      <c r="H13" s="102"/>
      <c r="I13" s="102"/>
      <c r="J13" s="102"/>
    </row>
    <row r="14" spans="2:56">
      <c r="B14" s="102"/>
      <c r="C14" s="102"/>
      <c r="D14" s="102"/>
      <c r="E14" s="102"/>
      <c r="F14" s="102"/>
      <c r="G14" s="102"/>
      <c r="H14" s="102"/>
      <c r="I14" s="102"/>
      <c r="J14" s="102"/>
    </row>
    <row r="15" spans="2:56">
      <c r="B15" s="102"/>
      <c r="C15" s="102"/>
      <c r="D15" s="102"/>
      <c r="E15" s="102"/>
      <c r="F15" s="102"/>
      <c r="G15" s="102"/>
      <c r="H15" s="102"/>
      <c r="I15" s="102"/>
      <c r="J15" s="102"/>
    </row>
    <row r="16" spans="2:56">
      <c r="B16" s="102"/>
      <c r="C16" s="102"/>
      <c r="D16" s="102"/>
      <c r="E16" s="102"/>
      <c r="F16" s="102"/>
      <c r="G16" s="102"/>
      <c r="H16" s="102"/>
      <c r="I16" s="102"/>
      <c r="J16" s="102"/>
    </row>
    <row r="17" spans="2:10">
      <c r="B17" s="102"/>
      <c r="C17" s="102"/>
      <c r="D17" s="102"/>
      <c r="E17" s="102"/>
      <c r="F17" s="102"/>
      <c r="G17" s="102"/>
      <c r="H17" s="102"/>
      <c r="I17" s="102"/>
      <c r="J17" s="102"/>
    </row>
    <row r="18" spans="2:10">
      <c r="B18" s="102"/>
      <c r="C18" s="102"/>
      <c r="D18" s="102"/>
      <c r="E18" s="102"/>
      <c r="F18" s="102"/>
      <c r="G18" s="102"/>
      <c r="H18" s="102"/>
      <c r="I18" s="102"/>
      <c r="J18" s="102"/>
    </row>
    <row r="19" spans="2:10">
      <c r="B19" s="102"/>
      <c r="C19" s="102"/>
      <c r="D19" s="102"/>
      <c r="E19" s="102"/>
      <c r="F19" s="102"/>
      <c r="G19" s="102"/>
      <c r="H19" s="102"/>
      <c r="I19" s="102"/>
      <c r="J19" s="102"/>
    </row>
    <row r="20" spans="2:10">
      <c r="B20" s="102"/>
      <c r="C20" s="102"/>
      <c r="D20" s="102"/>
      <c r="E20" s="102"/>
      <c r="F20" s="102"/>
      <c r="G20" s="102"/>
      <c r="H20" s="102"/>
      <c r="I20" s="102"/>
      <c r="J20" s="102"/>
    </row>
    <row r="21" spans="2:10">
      <c r="B21" s="102"/>
      <c r="C21" s="102"/>
      <c r="D21" s="102"/>
      <c r="E21" s="102"/>
      <c r="F21" s="102"/>
      <c r="G21" s="102"/>
      <c r="H21" s="102"/>
      <c r="I21" s="102"/>
      <c r="J21" s="102"/>
    </row>
    <row r="22" spans="2:10">
      <c r="B22" s="102"/>
      <c r="C22" s="102"/>
      <c r="D22" s="102"/>
      <c r="E22" s="102"/>
      <c r="F22" s="102"/>
      <c r="G22" s="102"/>
      <c r="H22" s="102"/>
      <c r="I22" s="102"/>
      <c r="J22" s="102"/>
    </row>
    <row r="23" spans="2:10">
      <c r="B23" s="102"/>
      <c r="C23" s="102"/>
      <c r="D23" s="102"/>
      <c r="E23" s="102"/>
      <c r="F23" s="102"/>
      <c r="G23" s="102"/>
      <c r="H23" s="102"/>
      <c r="I23" s="102"/>
      <c r="J23" s="102"/>
    </row>
    <row r="24" spans="2:10">
      <c r="B24" s="102"/>
      <c r="C24" s="102"/>
      <c r="D24" s="102"/>
      <c r="E24" s="102"/>
      <c r="F24" s="102"/>
      <c r="G24" s="102"/>
      <c r="H24" s="102"/>
      <c r="I24" s="102"/>
      <c r="J24" s="102"/>
    </row>
    <row r="25" spans="2:10">
      <c r="B25" s="102"/>
      <c r="C25" s="102"/>
      <c r="D25" s="102"/>
      <c r="E25" s="102"/>
      <c r="F25" s="102"/>
      <c r="G25" s="102"/>
      <c r="H25" s="102"/>
      <c r="I25" s="102"/>
      <c r="J25" s="102"/>
    </row>
    <row r="26" spans="2:10">
      <c r="B26" s="102"/>
      <c r="C26" s="102"/>
      <c r="D26" s="102"/>
      <c r="E26" s="102"/>
      <c r="F26" s="102"/>
      <c r="G26" s="102"/>
      <c r="H26" s="102"/>
      <c r="I26" s="102"/>
      <c r="J26" s="102"/>
    </row>
    <row r="27" spans="2:10">
      <c r="B27" s="102"/>
      <c r="C27" s="102"/>
      <c r="D27" s="102"/>
      <c r="E27" s="102"/>
      <c r="F27" s="102"/>
      <c r="G27" s="102"/>
      <c r="H27" s="102"/>
      <c r="I27" s="102"/>
      <c r="J27" s="102"/>
    </row>
    <row r="28" spans="2:10">
      <c r="B28" s="102"/>
      <c r="C28" s="102"/>
      <c r="D28" s="102"/>
      <c r="E28" s="102"/>
      <c r="F28" s="102"/>
      <c r="G28" s="102"/>
      <c r="H28" s="102"/>
      <c r="I28" s="102"/>
      <c r="J28" s="102"/>
    </row>
    <row r="29" spans="2:10">
      <c r="B29" s="102"/>
      <c r="C29" s="102"/>
      <c r="D29" s="102"/>
      <c r="E29" s="102"/>
      <c r="F29" s="102"/>
      <c r="G29" s="102"/>
      <c r="H29" s="102"/>
      <c r="I29" s="102"/>
      <c r="J29" s="102"/>
    </row>
    <row r="30" spans="2:10">
      <c r="B30" s="102"/>
      <c r="C30" s="102"/>
      <c r="D30" s="102"/>
      <c r="E30" s="102"/>
      <c r="F30" s="102"/>
      <c r="G30" s="102"/>
      <c r="H30" s="102"/>
      <c r="I30" s="102"/>
      <c r="J30" s="102"/>
    </row>
    <row r="31" spans="2:10">
      <c r="B31" s="102"/>
      <c r="C31" s="102"/>
      <c r="D31" s="102"/>
      <c r="E31" s="102"/>
      <c r="F31" s="102"/>
      <c r="G31" s="102"/>
      <c r="H31" s="102"/>
      <c r="I31" s="102"/>
      <c r="J31" s="102"/>
    </row>
    <row r="32" spans="2:10">
      <c r="B32" s="102"/>
      <c r="C32" s="102"/>
      <c r="D32" s="102"/>
      <c r="E32" s="102"/>
      <c r="F32" s="102"/>
      <c r="G32" s="102"/>
      <c r="H32" s="102"/>
      <c r="I32" s="102"/>
      <c r="J32" s="102"/>
    </row>
    <row r="33" spans="2:10">
      <c r="B33" s="102"/>
      <c r="C33" s="102"/>
      <c r="D33" s="102"/>
      <c r="E33" s="102"/>
      <c r="F33" s="102"/>
      <c r="G33" s="102"/>
      <c r="H33" s="102"/>
      <c r="I33" s="102"/>
      <c r="J33" s="102"/>
    </row>
    <row r="34" spans="2:10">
      <c r="B34" s="102"/>
      <c r="C34" s="102"/>
      <c r="D34" s="102"/>
      <c r="E34" s="102"/>
      <c r="F34" s="102"/>
      <c r="G34" s="102"/>
      <c r="H34" s="102"/>
      <c r="I34" s="102"/>
      <c r="J34" s="102"/>
    </row>
    <row r="35" spans="2:10">
      <c r="B35" s="102"/>
      <c r="C35" s="102"/>
      <c r="D35" s="102"/>
      <c r="E35" s="102"/>
      <c r="F35" s="102"/>
      <c r="G35" s="102"/>
      <c r="H35" s="102"/>
      <c r="I35" s="102"/>
      <c r="J35" s="102"/>
    </row>
    <row r="36" spans="2:10">
      <c r="B36" s="102"/>
      <c r="C36" s="102"/>
      <c r="D36" s="102"/>
      <c r="E36" s="102"/>
      <c r="F36" s="102"/>
      <c r="G36" s="102"/>
      <c r="H36" s="102"/>
      <c r="I36" s="102"/>
      <c r="J36" s="102"/>
    </row>
    <row r="37" spans="2:10">
      <c r="B37" s="102"/>
      <c r="C37" s="102"/>
      <c r="D37" s="102"/>
      <c r="E37" s="102"/>
      <c r="F37" s="102"/>
      <c r="G37" s="102"/>
      <c r="H37" s="102"/>
      <c r="I37" s="102"/>
      <c r="J37" s="102"/>
    </row>
    <row r="38" spans="2:10">
      <c r="B38" s="102"/>
      <c r="C38" s="102"/>
      <c r="D38" s="102"/>
      <c r="E38" s="102"/>
      <c r="F38" s="102"/>
      <c r="G38" s="102"/>
      <c r="H38" s="102"/>
      <c r="I38" s="102"/>
      <c r="J38" s="102"/>
    </row>
    <row r="39" spans="2:10">
      <c r="B39" s="102"/>
      <c r="C39" s="102"/>
      <c r="D39" s="102"/>
      <c r="E39" s="102"/>
      <c r="F39" s="102"/>
      <c r="G39" s="102"/>
      <c r="H39" s="102"/>
      <c r="I39" s="102"/>
      <c r="J39" s="102"/>
    </row>
    <row r="40" spans="2:10">
      <c r="B40" s="102"/>
      <c r="C40" s="102"/>
      <c r="D40" s="102"/>
      <c r="E40" s="102"/>
      <c r="F40" s="102"/>
      <c r="G40" s="102"/>
      <c r="H40" s="102"/>
      <c r="I40" s="102"/>
      <c r="J40" s="102"/>
    </row>
    <row r="41" spans="2:10">
      <c r="B41" s="102"/>
      <c r="C41" s="102"/>
      <c r="D41" s="102"/>
      <c r="E41" s="102"/>
      <c r="F41" s="102"/>
      <c r="G41" s="102"/>
      <c r="H41" s="102"/>
      <c r="I41" s="102"/>
      <c r="J41" s="102"/>
    </row>
    <row r="42" spans="2:10">
      <c r="B42" s="102"/>
      <c r="C42" s="102"/>
      <c r="D42" s="102"/>
      <c r="E42" s="102"/>
      <c r="F42" s="102"/>
      <c r="G42" s="102"/>
      <c r="H42" s="102"/>
      <c r="I42" s="102"/>
      <c r="J42" s="102"/>
    </row>
    <row r="43" spans="2:10">
      <c r="B43" s="102"/>
      <c r="C43" s="102"/>
      <c r="D43" s="102"/>
      <c r="E43" s="102"/>
      <c r="F43" s="102"/>
      <c r="G43" s="102"/>
      <c r="H43" s="102"/>
      <c r="I43" s="102"/>
      <c r="J43" s="102"/>
    </row>
    <row r="44" spans="2:10">
      <c r="B44" s="102"/>
      <c r="C44" s="102"/>
      <c r="D44" s="102"/>
      <c r="E44" s="102"/>
      <c r="F44" s="102"/>
      <c r="G44" s="102"/>
      <c r="H44" s="102"/>
      <c r="I44" s="102"/>
      <c r="J44" s="102"/>
    </row>
    <row r="45" spans="2:10">
      <c r="B45" s="102"/>
      <c r="C45" s="102"/>
      <c r="D45" s="102"/>
      <c r="E45" s="102"/>
      <c r="F45" s="102"/>
      <c r="G45" s="102"/>
      <c r="H45" s="102"/>
      <c r="I45" s="102"/>
      <c r="J45" s="102"/>
    </row>
    <row r="46" spans="2:10">
      <c r="B46" s="102"/>
      <c r="C46" s="102"/>
      <c r="D46" s="102"/>
      <c r="E46" s="102"/>
      <c r="F46" s="102"/>
      <c r="G46" s="102"/>
      <c r="H46" s="102"/>
      <c r="I46" s="102"/>
      <c r="J46" s="102"/>
    </row>
    <row r="47" spans="2:10">
      <c r="B47" s="102"/>
      <c r="C47" s="102"/>
      <c r="D47" s="102"/>
      <c r="E47" s="102"/>
      <c r="F47" s="102"/>
      <c r="G47" s="102"/>
      <c r="H47" s="102"/>
      <c r="I47" s="102"/>
      <c r="J47" s="102"/>
    </row>
    <row r="48" spans="2:10">
      <c r="B48" s="102"/>
      <c r="C48" s="102"/>
      <c r="D48" s="102"/>
      <c r="E48" s="102"/>
      <c r="F48" s="102"/>
      <c r="G48" s="102"/>
      <c r="H48" s="102"/>
      <c r="I48" s="102"/>
      <c r="J48" s="102"/>
    </row>
    <row r="49" spans="2:10">
      <c r="B49" s="102"/>
      <c r="C49" s="102"/>
      <c r="D49" s="102"/>
      <c r="E49" s="102"/>
      <c r="F49" s="102"/>
      <c r="G49" s="102"/>
      <c r="H49" s="102"/>
      <c r="I49" s="102"/>
      <c r="J49" s="102"/>
    </row>
    <row r="50" spans="2:10">
      <c r="B50" s="102"/>
      <c r="C50" s="102"/>
      <c r="D50" s="102"/>
      <c r="E50" s="102"/>
      <c r="F50" s="102"/>
      <c r="G50" s="102"/>
      <c r="H50" s="102"/>
      <c r="I50" s="102"/>
      <c r="J50" s="102"/>
    </row>
    <row r="51" spans="2:10">
      <c r="B51" s="102"/>
      <c r="C51" s="102"/>
      <c r="D51" s="102"/>
      <c r="E51" s="102"/>
      <c r="F51" s="102"/>
      <c r="G51" s="102"/>
      <c r="H51" s="102"/>
      <c r="I51" s="102"/>
      <c r="J51" s="102"/>
    </row>
    <row r="52" spans="2:10">
      <c r="B52" s="102"/>
      <c r="C52" s="102"/>
      <c r="D52" s="102"/>
      <c r="E52" s="102"/>
      <c r="F52" s="102"/>
      <c r="G52" s="102"/>
      <c r="H52" s="102"/>
      <c r="I52" s="102"/>
      <c r="J52" s="102"/>
    </row>
    <row r="53" spans="2:10">
      <c r="B53" s="102"/>
      <c r="C53" s="102"/>
      <c r="D53" s="102"/>
      <c r="E53" s="102"/>
      <c r="F53" s="102"/>
      <c r="G53" s="102"/>
      <c r="H53" s="102"/>
      <c r="I53" s="102"/>
      <c r="J53" s="102"/>
    </row>
    <row r="54" spans="2:10">
      <c r="B54" s="102"/>
      <c r="C54" s="102"/>
      <c r="D54" s="102"/>
      <c r="E54" s="102"/>
      <c r="F54" s="102"/>
      <c r="G54" s="102"/>
      <c r="H54" s="102"/>
      <c r="I54" s="102"/>
      <c r="J54" s="102"/>
    </row>
    <row r="55" spans="2:10">
      <c r="B55" s="102"/>
      <c r="C55" s="102"/>
      <c r="D55" s="102"/>
      <c r="E55" s="102"/>
      <c r="F55" s="102"/>
      <c r="G55" s="102"/>
      <c r="H55" s="102"/>
      <c r="I55" s="102"/>
      <c r="J55" s="102"/>
    </row>
    <row r="56" spans="2:10">
      <c r="B56" s="102"/>
      <c r="C56" s="102"/>
      <c r="D56" s="102"/>
      <c r="E56" s="102"/>
      <c r="F56" s="102"/>
      <c r="G56" s="102"/>
      <c r="H56" s="102"/>
      <c r="I56" s="102"/>
      <c r="J56" s="102"/>
    </row>
    <row r="57" spans="2:10">
      <c r="B57" s="102"/>
      <c r="C57" s="102"/>
      <c r="D57" s="102"/>
      <c r="E57" s="102"/>
      <c r="F57" s="102"/>
      <c r="G57" s="102"/>
      <c r="H57" s="102"/>
      <c r="I57" s="102"/>
      <c r="J57" s="102"/>
    </row>
    <row r="58" spans="2:10">
      <c r="B58" s="102"/>
      <c r="C58" s="102"/>
      <c r="D58" s="102"/>
      <c r="E58" s="102"/>
      <c r="F58" s="102"/>
      <c r="G58" s="102"/>
      <c r="H58" s="102"/>
      <c r="I58" s="102"/>
      <c r="J58" s="102"/>
    </row>
    <row r="59" spans="2:10">
      <c r="B59" s="102"/>
      <c r="C59" s="102"/>
      <c r="D59" s="102"/>
      <c r="E59" s="102"/>
      <c r="F59" s="102"/>
      <c r="G59" s="102"/>
      <c r="H59" s="102"/>
      <c r="I59" s="102"/>
      <c r="J59" s="102"/>
    </row>
    <row r="60" spans="2:10">
      <c r="B60" s="102"/>
      <c r="C60" s="102"/>
      <c r="D60" s="102"/>
      <c r="E60" s="102"/>
      <c r="F60" s="102"/>
      <c r="G60" s="102"/>
      <c r="H60" s="102"/>
      <c r="I60" s="102"/>
      <c r="J60" s="102"/>
    </row>
    <row r="61" spans="2:10">
      <c r="B61" s="102"/>
      <c r="C61" s="102"/>
      <c r="D61" s="102"/>
      <c r="E61" s="102"/>
      <c r="F61" s="102"/>
      <c r="G61" s="102"/>
      <c r="H61" s="102"/>
      <c r="I61" s="102"/>
      <c r="J61" s="102"/>
    </row>
    <row r="62" spans="2:10">
      <c r="B62" s="102"/>
      <c r="C62" s="102"/>
      <c r="D62" s="102"/>
      <c r="E62" s="102"/>
      <c r="F62" s="102"/>
      <c r="G62" s="102"/>
      <c r="H62" s="102"/>
      <c r="I62" s="102"/>
      <c r="J62" s="102"/>
    </row>
    <row r="63" spans="2:10">
      <c r="B63" s="102"/>
      <c r="C63" s="102"/>
      <c r="D63" s="102"/>
      <c r="E63" s="102"/>
      <c r="F63" s="102"/>
      <c r="G63" s="102"/>
      <c r="H63" s="102"/>
      <c r="I63" s="102"/>
      <c r="J63" s="102"/>
    </row>
    <row r="64" spans="2:10">
      <c r="B64" s="102"/>
      <c r="C64" s="102"/>
      <c r="D64" s="102"/>
      <c r="E64" s="102"/>
      <c r="F64" s="102"/>
      <c r="G64" s="102"/>
      <c r="H64" s="102"/>
      <c r="I64" s="102"/>
      <c r="J64" s="102"/>
    </row>
    <row r="65" spans="2:10">
      <c r="B65" s="102"/>
      <c r="C65" s="102"/>
      <c r="D65" s="102"/>
      <c r="E65" s="102"/>
      <c r="F65" s="102"/>
      <c r="G65" s="102"/>
      <c r="H65" s="102"/>
      <c r="I65" s="102"/>
      <c r="J65" s="102"/>
    </row>
    <row r="66" spans="2:10">
      <c r="B66" s="102"/>
      <c r="C66" s="102"/>
      <c r="D66" s="102"/>
      <c r="E66" s="102"/>
      <c r="F66" s="102"/>
      <c r="G66" s="102"/>
      <c r="H66" s="102"/>
      <c r="I66" s="102"/>
      <c r="J66" s="102"/>
    </row>
    <row r="67" spans="2:10">
      <c r="B67" s="102"/>
      <c r="C67" s="102"/>
      <c r="D67" s="102"/>
      <c r="E67" s="102"/>
      <c r="F67" s="102"/>
      <c r="G67" s="102"/>
      <c r="H67" s="102"/>
      <c r="I67" s="102"/>
      <c r="J67" s="102"/>
    </row>
    <row r="68" spans="2:10">
      <c r="B68" s="102"/>
      <c r="C68" s="102"/>
      <c r="D68" s="102"/>
      <c r="E68" s="102"/>
      <c r="F68" s="102"/>
      <c r="G68" s="102"/>
      <c r="H68" s="102"/>
      <c r="I68" s="102"/>
      <c r="J68" s="102"/>
    </row>
    <row r="69" spans="2:10">
      <c r="B69" s="102"/>
      <c r="C69" s="102"/>
      <c r="D69" s="102"/>
      <c r="E69" s="102"/>
      <c r="F69" s="102"/>
      <c r="G69" s="102"/>
      <c r="H69" s="102"/>
      <c r="I69" s="102"/>
      <c r="J69" s="102"/>
    </row>
    <row r="70" spans="2:10">
      <c r="B70" s="102"/>
      <c r="C70" s="102"/>
      <c r="D70" s="102"/>
      <c r="E70" s="102"/>
      <c r="F70" s="102"/>
      <c r="G70" s="102"/>
      <c r="H70" s="102"/>
      <c r="I70" s="102"/>
      <c r="J70" s="102"/>
    </row>
    <row r="71" spans="2:10">
      <c r="B71" s="102"/>
      <c r="C71" s="102"/>
      <c r="D71" s="102"/>
      <c r="E71" s="102"/>
      <c r="F71" s="102"/>
      <c r="G71" s="102"/>
      <c r="H71" s="102"/>
      <c r="I71" s="102"/>
      <c r="J71" s="102"/>
    </row>
    <row r="72" spans="2:10">
      <c r="B72" s="102"/>
      <c r="C72" s="102"/>
      <c r="D72" s="102"/>
      <c r="E72" s="102"/>
      <c r="F72" s="102"/>
      <c r="G72" s="102"/>
      <c r="H72" s="102"/>
      <c r="I72" s="102"/>
      <c r="J72" s="102"/>
    </row>
    <row r="73" spans="2:10">
      <c r="B73" s="102"/>
      <c r="C73" s="102"/>
      <c r="D73" s="102"/>
      <c r="E73" s="102"/>
      <c r="F73" s="102"/>
      <c r="G73" s="102"/>
      <c r="H73" s="102"/>
      <c r="I73" s="102"/>
      <c r="J73" s="102"/>
    </row>
    <row r="74" spans="2:10">
      <c r="B74" s="102"/>
      <c r="C74" s="102"/>
      <c r="D74" s="102"/>
      <c r="E74" s="102"/>
      <c r="F74" s="102"/>
      <c r="G74" s="102"/>
      <c r="H74" s="102"/>
      <c r="I74" s="102"/>
      <c r="J74" s="102"/>
    </row>
    <row r="75" spans="2:10">
      <c r="B75" s="102"/>
      <c r="C75" s="102"/>
      <c r="D75" s="102"/>
      <c r="E75" s="102"/>
      <c r="F75" s="102"/>
      <c r="G75" s="102"/>
      <c r="H75" s="102"/>
      <c r="I75" s="102"/>
      <c r="J75" s="102"/>
    </row>
    <row r="76" spans="2:10">
      <c r="B76" s="102"/>
      <c r="C76" s="102"/>
      <c r="D76" s="102"/>
      <c r="E76" s="102"/>
      <c r="F76" s="102"/>
      <c r="G76" s="102"/>
      <c r="H76" s="102"/>
      <c r="I76" s="102"/>
      <c r="J76" s="102"/>
    </row>
    <row r="77" spans="2:10">
      <c r="B77" s="102"/>
      <c r="C77" s="102"/>
      <c r="D77" s="102"/>
      <c r="E77" s="102"/>
      <c r="F77" s="102"/>
      <c r="G77" s="102"/>
      <c r="H77" s="102"/>
      <c r="I77" s="102"/>
      <c r="J77" s="102"/>
    </row>
    <row r="78" spans="2:10">
      <c r="B78" s="102"/>
      <c r="C78" s="102"/>
      <c r="D78" s="102"/>
      <c r="E78" s="102"/>
      <c r="F78" s="102"/>
      <c r="G78" s="102"/>
      <c r="H78" s="102"/>
      <c r="I78" s="102"/>
      <c r="J78" s="102"/>
    </row>
    <row r="79" spans="2:10">
      <c r="B79" s="102"/>
      <c r="C79" s="102"/>
      <c r="D79" s="102"/>
      <c r="E79" s="102"/>
      <c r="F79" s="102"/>
      <c r="G79" s="102"/>
      <c r="H79" s="102"/>
      <c r="I79" s="102"/>
      <c r="J79" s="102"/>
    </row>
    <row r="80" spans="2:10">
      <c r="B80" s="102"/>
      <c r="C80" s="102"/>
      <c r="D80" s="102"/>
      <c r="E80" s="102"/>
      <c r="F80" s="102"/>
      <c r="G80" s="102"/>
      <c r="H80" s="102"/>
      <c r="I80" s="102"/>
      <c r="J80" s="102"/>
    </row>
    <row r="81" spans="2:10">
      <c r="B81" s="102"/>
      <c r="C81" s="102"/>
      <c r="D81" s="102"/>
      <c r="E81" s="102"/>
      <c r="F81" s="102"/>
      <c r="G81" s="102"/>
      <c r="H81" s="102"/>
      <c r="I81" s="102"/>
      <c r="J81" s="102"/>
    </row>
    <row r="82" spans="2:10">
      <c r="B82" s="102"/>
      <c r="C82" s="102"/>
      <c r="D82" s="102"/>
      <c r="E82" s="102"/>
      <c r="F82" s="102"/>
      <c r="G82" s="102"/>
      <c r="H82" s="102"/>
      <c r="I82" s="102"/>
      <c r="J82" s="102"/>
    </row>
    <row r="83" spans="2:10">
      <c r="B83" s="102"/>
      <c r="C83" s="102"/>
      <c r="D83" s="102"/>
      <c r="E83" s="102"/>
      <c r="F83" s="102"/>
      <c r="G83" s="102"/>
      <c r="H83" s="102"/>
      <c r="I83" s="102"/>
      <c r="J83" s="102"/>
    </row>
    <row r="84" spans="2:10">
      <c r="B84" s="102"/>
      <c r="C84" s="102"/>
      <c r="D84" s="102"/>
      <c r="E84" s="102"/>
      <c r="F84" s="102"/>
      <c r="G84" s="102"/>
      <c r="H84" s="102"/>
      <c r="I84" s="102"/>
      <c r="J84" s="102"/>
    </row>
    <row r="85" spans="2:10">
      <c r="B85" s="102"/>
      <c r="C85" s="102"/>
      <c r="D85" s="102"/>
      <c r="E85" s="102"/>
      <c r="F85" s="102"/>
      <c r="G85" s="102"/>
      <c r="H85" s="102"/>
      <c r="I85" s="102"/>
      <c r="J85" s="102"/>
    </row>
    <row r="86" spans="2:10">
      <c r="B86" s="102"/>
      <c r="C86" s="102"/>
      <c r="D86" s="102"/>
      <c r="E86" s="102"/>
      <c r="F86" s="102"/>
      <c r="G86" s="102"/>
      <c r="H86" s="102"/>
      <c r="I86" s="102"/>
      <c r="J86" s="102"/>
    </row>
    <row r="87" spans="2:10">
      <c r="B87" s="102"/>
      <c r="C87" s="102"/>
      <c r="D87" s="102"/>
      <c r="E87" s="102"/>
      <c r="F87" s="102"/>
      <c r="G87" s="102"/>
      <c r="H87" s="102"/>
      <c r="I87" s="102"/>
      <c r="J87" s="102"/>
    </row>
    <row r="88" spans="2:10">
      <c r="B88" s="102"/>
      <c r="C88" s="102"/>
      <c r="D88" s="102"/>
      <c r="E88" s="102"/>
      <c r="F88" s="102"/>
      <c r="G88" s="102"/>
      <c r="H88" s="102"/>
      <c r="I88" s="102"/>
      <c r="J88" s="102"/>
    </row>
    <row r="89" spans="2:10">
      <c r="B89" s="102"/>
      <c r="C89" s="102"/>
      <c r="D89" s="102"/>
      <c r="E89" s="102"/>
      <c r="F89" s="102"/>
      <c r="G89" s="102"/>
      <c r="H89" s="102"/>
      <c r="I89" s="102"/>
      <c r="J89" s="102"/>
    </row>
    <row r="90" spans="2:10">
      <c r="B90" s="102"/>
      <c r="C90" s="102"/>
      <c r="D90" s="102"/>
      <c r="E90" s="102"/>
      <c r="F90" s="102"/>
      <c r="G90" s="102"/>
      <c r="H90" s="102"/>
      <c r="I90" s="102"/>
      <c r="J90" s="102"/>
    </row>
    <row r="91" spans="2:10">
      <c r="B91" s="102"/>
      <c r="C91" s="102"/>
      <c r="D91" s="102"/>
      <c r="E91" s="102"/>
      <c r="F91" s="102"/>
      <c r="G91" s="102"/>
      <c r="H91" s="102"/>
      <c r="I91" s="102"/>
      <c r="J91" s="102"/>
    </row>
    <row r="92" spans="2:10">
      <c r="B92" s="102"/>
      <c r="C92" s="102"/>
      <c r="D92" s="102"/>
      <c r="E92" s="102"/>
      <c r="F92" s="102"/>
      <c r="G92" s="102"/>
      <c r="H92" s="102"/>
      <c r="I92" s="102"/>
      <c r="J92" s="102"/>
    </row>
    <row r="93" spans="2:10">
      <c r="B93" s="102"/>
      <c r="C93" s="102"/>
      <c r="D93" s="102"/>
      <c r="E93" s="102"/>
      <c r="F93" s="102"/>
      <c r="G93" s="102"/>
      <c r="H93" s="102"/>
      <c r="I93" s="102"/>
      <c r="J93" s="102"/>
    </row>
    <row r="94" spans="2:10">
      <c r="B94" s="102"/>
      <c r="C94" s="102"/>
      <c r="D94" s="102"/>
      <c r="E94" s="102"/>
      <c r="F94" s="102"/>
      <c r="G94" s="102"/>
      <c r="H94" s="102"/>
      <c r="I94" s="102"/>
      <c r="J94" s="102"/>
    </row>
    <row r="95" spans="2:10">
      <c r="B95" s="102"/>
      <c r="C95" s="102"/>
      <c r="D95" s="102"/>
      <c r="E95" s="102"/>
      <c r="F95" s="102"/>
      <c r="G95" s="102"/>
      <c r="H95" s="102"/>
      <c r="I95" s="102"/>
      <c r="J95" s="102"/>
    </row>
    <row r="96" spans="2:10">
      <c r="B96" s="102"/>
      <c r="C96" s="102"/>
      <c r="D96" s="102"/>
      <c r="E96" s="102"/>
      <c r="F96" s="102"/>
      <c r="G96" s="102"/>
      <c r="H96" s="102"/>
      <c r="I96" s="102"/>
      <c r="J96" s="102"/>
    </row>
    <row r="97" spans="2:10">
      <c r="B97" s="102"/>
      <c r="C97" s="102"/>
      <c r="D97" s="102"/>
      <c r="E97" s="102"/>
      <c r="F97" s="102"/>
      <c r="G97" s="102"/>
      <c r="H97" s="102"/>
      <c r="I97" s="102"/>
      <c r="J97" s="102"/>
    </row>
    <row r="98" spans="2:10">
      <c r="B98" s="102"/>
      <c r="C98" s="102"/>
      <c r="D98" s="102"/>
      <c r="E98" s="102"/>
      <c r="F98" s="102"/>
      <c r="G98" s="102"/>
      <c r="H98" s="102"/>
      <c r="I98" s="102"/>
      <c r="J98" s="102"/>
    </row>
    <row r="99" spans="2:10">
      <c r="B99" s="102"/>
      <c r="C99" s="102"/>
      <c r="D99" s="102"/>
      <c r="E99" s="102"/>
      <c r="F99" s="102"/>
      <c r="G99" s="102"/>
      <c r="H99" s="102"/>
      <c r="I99" s="102"/>
      <c r="J99" s="102"/>
    </row>
    <row r="100" spans="2:10">
      <c r="B100" s="102"/>
      <c r="C100" s="102"/>
      <c r="D100" s="102"/>
      <c r="E100" s="102"/>
      <c r="F100" s="102"/>
      <c r="G100" s="102"/>
      <c r="H100" s="102"/>
      <c r="I100" s="102"/>
      <c r="J100" s="102"/>
    </row>
    <row r="101" spans="2:10">
      <c r="B101" s="102"/>
      <c r="C101" s="102"/>
      <c r="D101" s="102"/>
      <c r="E101" s="102"/>
      <c r="F101" s="102"/>
      <c r="G101" s="102"/>
      <c r="H101" s="102"/>
      <c r="I101" s="102"/>
      <c r="J101" s="102"/>
    </row>
    <row r="102" spans="2:10">
      <c r="B102" s="102"/>
      <c r="C102" s="102"/>
      <c r="D102" s="102"/>
      <c r="E102" s="102"/>
      <c r="F102" s="102"/>
      <c r="G102" s="102"/>
      <c r="H102" s="102"/>
      <c r="I102" s="102"/>
      <c r="J102" s="102"/>
    </row>
    <row r="103" spans="2:10">
      <c r="B103" s="102"/>
      <c r="C103" s="102"/>
      <c r="D103" s="102"/>
      <c r="E103" s="102"/>
      <c r="F103" s="102"/>
      <c r="G103" s="102"/>
      <c r="H103" s="102"/>
      <c r="I103" s="102"/>
      <c r="J103" s="102"/>
    </row>
    <row r="104" spans="2:10">
      <c r="B104" s="102"/>
      <c r="C104" s="102"/>
      <c r="D104" s="102"/>
      <c r="E104" s="102"/>
      <c r="F104" s="102"/>
      <c r="G104" s="102"/>
      <c r="H104" s="102"/>
      <c r="I104" s="102"/>
      <c r="J104" s="102"/>
    </row>
    <row r="105" spans="2:10">
      <c r="B105" s="102"/>
      <c r="C105" s="102"/>
      <c r="D105" s="102"/>
      <c r="E105" s="102"/>
      <c r="F105" s="102"/>
      <c r="G105" s="102"/>
      <c r="H105" s="102"/>
      <c r="I105" s="102"/>
      <c r="J105" s="102"/>
    </row>
    <row r="106" spans="2:10">
      <c r="B106" s="102"/>
      <c r="C106" s="102"/>
      <c r="D106" s="102"/>
      <c r="E106" s="102"/>
      <c r="F106" s="102"/>
      <c r="G106" s="102"/>
      <c r="H106" s="102"/>
      <c r="I106" s="102"/>
      <c r="J106" s="102"/>
    </row>
    <row r="107" spans="2:10">
      <c r="B107" s="102"/>
      <c r="C107" s="102"/>
      <c r="D107" s="102"/>
      <c r="E107" s="102"/>
      <c r="F107" s="102"/>
      <c r="G107" s="102"/>
      <c r="H107" s="102"/>
      <c r="I107" s="102"/>
      <c r="J107" s="102"/>
    </row>
    <row r="108" spans="2:10">
      <c r="B108" s="102"/>
      <c r="C108" s="102"/>
      <c r="D108" s="102"/>
      <c r="E108" s="102"/>
      <c r="F108" s="102"/>
      <c r="G108" s="102"/>
      <c r="H108" s="102"/>
      <c r="I108" s="102"/>
      <c r="J108" s="102"/>
    </row>
    <row r="109" spans="2:10">
      <c r="B109" s="102"/>
      <c r="C109" s="102"/>
      <c r="D109" s="102"/>
      <c r="E109" s="102"/>
      <c r="F109" s="102"/>
      <c r="G109" s="102"/>
      <c r="H109" s="102"/>
      <c r="I109" s="102"/>
      <c r="J109" s="102"/>
    </row>
    <row r="110" spans="2:10">
      <c r="F110" s="3"/>
      <c r="G110" s="3"/>
      <c r="H110" s="3"/>
      <c r="I110" s="3"/>
    </row>
    <row r="111" spans="2:10">
      <c r="F111" s="3"/>
      <c r="G111" s="3"/>
      <c r="H111" s="3"/>
      <c r="I111" s="3"/>
    </row>
    <row r="112" spans="2:10">
      <c r="F112" s="3"/>
      <c r="G112" s="3"/>
      <c r="H112" s="3"/>
      <c r="I112" s="3"/>
    </row>
    <row r="113" spans="6:9">
      <c r="F113" s="3"/>
      <c r="G113" s="3"/>
      <c r="H113" s="3"/>
      <c r="I113" s="3"/>
    </row>
    <row r="114" spans="6:9">
      <c r="F114" s="3"/>
      <c r="G114" s="3"/>
      <c r="H114" s="3"/>
      <c r="I114" s="3"/>
    </row>
    <row r="115" spans="6:9">
      <c r="F115" s="3"/>
      <c r="G115" s="3"/>
      <c r="H115" s="3"/>
      <c r="I115" s="3"/>
    </row>
    <row r="116" spans="6:9">
      <c r="F116" s="3"/>
      <c r="G116" s="3"/>
      <c r="H116" s="3"/>
      <c r="I116" s="3"/>
    </row>
    <row r="117" spans="6:9">
      <c r="F117" s="3"/>
      <c r="G117" s="3"/>
      <c r="H117" s="3"/>
      <c r="I117" s="3"/>
    </row>
    <row r="118" spans="6:9">
      <c r="F118" s="3"/>
      <c r="G118" s="3"/>
      <c r="H118" s="3"/>
      <c r="I118" s="3"/>
    </row>
    <row r="119" spans="6:9">
      <c r="F119" s="3"/>
      <c r="G119" s="3"/>
      <c r="H119" s="3"/>
      <c r="I119" s="3"/>
    </row>
    <row r="120" spans="6:9">
      <c r="F120" s="3"/>
      <c r="G120" s="3"/>
      <c r="H120" s="3"/>
      <c r="I120" s="3"/>
    </row>
    <row r="121" spans="6:9">
      <c r="F121" s="3"/>
      <c r="G121" s="3"/>
      <c r="H121" s="3"/>
      <c r="I121" s="3"/>
    </row>
    <row r="122" spans="6:9">
      <c r="F122" s="3"/>
      <c r="G122" s="3"/>
      <c r="H122" s="3"/>
      <c r="I122" s="3"/>
    </row>
    <row r="123" spans="6:9">
      <c r="F123" s="3"/>
      <c r="G123" s="3"/>
      <c r="H123" s="3"/>
      <c r="I123" s="3"/>
    </row>
    <row r="124" spans="6:9">
      <c r="F124" s="3"/>
      <c r="G124" s="3"/>
      <c r="H124" s="3"/>
      <c r="I124" s="3"/>
    </row>
    <row r="125" spans="6:9">
      <c r="F125" s="3"/>
      <c r="G125" s="3"/>
      <c r="H125" s="3"/>
      <c r="I125" s="3"/>
    </row>
    <row r="126" spans="6:9">
      <c r="F126" s="3"/>
      <c r="G126" s="3"/>
      <c r="H126" s="3"/>
      <c r="I126" s="3"/>
    </row>
    <row r="127" spans="6:9">
      <c r="F127" s="3"/>
      <c r="G127" s="3"/>
      <c r="H127" s="3"/>
      <c r="I127" s="3"/>
    </row>
    <row r="128" spans="6:9">
      <c r="F128" s="3"/>
      <c r="G128" s="3"/>
      <c r="H128" s="3"/>
      <c r="I128" s="3"/>
    </row>
    <row r="129" spans="6:9">
      <c r="F129" s="3"/>
      <c r="G129" s="3"/>
      <c r="H129" s="3"/>
      <c r="I129" s="3"/>
    </row>
    <row r="130" spans="6:9">
      <c r="F130" s="3"/>
      <c r="G130" s="3"/>
      <c r="H130" s="3"/>
      <c r="I130" s="3"/>
    </row>
    <row r="131" spans="6:9">
      <c r="F131" s="3"/>
      <c r="G131" s="3"/>
      <c r="H131" s="3"/>
      <c r="I131" s="3"/>
    </row>
    <row r="132" spans="6:9">
      <c r="F132" s="3"/>
      <c r="G132" s="3"/>
      <c r="H132" s="3"/>
      <c r="I132" s="3"/>
    </row>
    <row r="133" spans="6:9">
      <c r="F133" s="3"/>
      <c r="G133" s="3"/>
      <c r="H133" s="3"/>
      <c r="I133" s="3"/>
    </row>
    <row r="134" spans="6:9">
      <c r="F134" s="3"/>
      <c r="G134" s="3"/>
      <c r="H134" s="3"/>
      <c r="I134" s="3"/>
    </row>
    <row r="135" spans="6:9">
      <c r="F135" s="3"/>
      <c r="G135" s="3"/>
      <c r="H135" s="3"/>
      <c r="I135" s="3"/>
    </row>
    <row r="136" spans="6:9">
      <c r="F136" s="3"/>
      <c r="G136" s="3"/>
      <c r="H136" s="3"/>
      <c r="I136" s="3"/>
    </row>
    <row r="137" spans="6:9">
      <c r="F137" s="3"/>
      <c r="G137" s="3"/>
      <c r="H137" s="3"/>
      <c r="I137" s="3"/>
    </row>
    <row r="138" spans="6:9">
      <c r="F138" s="3"/>
      <c r="G138" s="3"/>
      <c r="H138" s="3"/>
      <c r="I138" s="3"/>
    </row>
    <row r="139" spans="6:9">
      <c r="F139" s="3"/>
      <c r="G139" s="3"/>
      <c r="H139" s="3"/>
      <c r="I139" s="3"/>
    </row>
    <row r="140" spans="6:9">
      <c r="F140" s="3"/>
      <c r="G140" s="3"/>
      <c r="H140" s="3"/>
      <c r="I140" s="3"/>
    </row>
    <row r="141" spans="6:9">
      <c r="F141" s="3"/>
      <c r="G141" s="3"/>
      <c r="H141" s="3"/>
      <c r="I141" s="3"/>
    </row>
    <row r="142" spans="6:9">
      <c r="F142" s="3"/>
      <c r="G142" s="3"/>
      <c r="H142" s="3"/>
      <c r="I142" s="3"/>
    </row>
    <row r="143" spans="6:9">
      <c r="F143" s="3"/>
      <c r="G143" s="3"/>
      <c r="H143" s="3"/>
      <c r="I143" s="3"/>
    </row>
    <row r="144" spans="6:9">
      <c r="F144" s="3"/>
      <c r="G144" s="3"/>
      <c r="H144" s="3"/>
      <c r="I144" s="3"/>
    </row>
    <row r="145" spans="6:9">
      <c r="F145" s="3"/>
      <c r="G145" s="3"/>
      <c r="H145" s="3"/>
      <c r="I145" s="3"/>
    </row>
    <row r="146" spans="6:9">
      <c r="F146" s="3"/>
      <c r="G146" s="3"/>
      <c r="H146" s="3"/>
      <c r="I146" s="3"/>
    </row>
    <row r="147" spans="6:9">
      <c r="F147" s="3"/>
      <c r="G147" s="3"/>
      <c r="H147" s="3"/>
      <c r="I147" s="3"/>
    </row>
    <row r="148" spans="6:9">
      <c r="F148" s="3"/>
      <c r="G148" s="3"/>
      <c r="H148" s="3"/>
      <c r="I148" s="3"/>
    </row>
    <row r="149" spans="6:9">
      <c r="F149" s="3"/>
      <c r="G149" s="3"/>
      <c r="H149" s="3"/>
      <c r="I149" s="3"/>
    </row>
    <row r="150" spans="6:9">
      <c r="F150" s="3"/>
      <c r="G150" s="3"/>
      <c r="H150" s="3"/>
      <c r="I150" s="3"/>
    </row>
    <row r="151" spans="6:9">
      <c r="F151" s="3"/>
      <c r="G151" s="3"/>
      <c r="H151" s="3"/>
      <c r="I151" s="3"/>
    </row>
    <row r="152" spans="6:9">
      <c r="F152" s="3"/>
      <c r="G152" s="3"/>
      <c r="H152" s="3"/>
      <c r="I152" s="3"/>
    </row>
    <row r="153" spans="6:9">
      <c r="F153" s="3"/>
      <c r="G153" s="3"/>
      <c r="H153" s="3"/>
      <c r="I153" s="3"/>
    </row>
    <row r="154" spans="6:9">
      <c r="F154" s="3"/>
      <c r="G154" s="3"/>
      <c r="H154" s="3"/>
      <c r="I154" s="3"/>
    </row>
    <row r="155" spans="6:9">
      <c r="F155" s="3"/>
      <c r="G155" s="3"/>
      <c r="H155" s="3"/>
      <c r="I155" s="3"/>
    </row>
    <row r="156" spans="6:9">
      <c r="F156" s="3"/>
      <c r="G156" s="3"/>
      <c r="H156" s="3"/>
      <c r="I156" s="3"/>
    </row>
    <row r="157" spans="6:9">
      <c r="F157" s="3"/>
      <c r="G157" s="3"/>
      <c r="H157" s="3"/>
      <c r="I157" s="3"/>
    </row>
    <row r="158" spans="6:9">
      <c r="F158" s="3"/>
      <c r="G158" s="3"/>
      <c r="H158" s="3"/>
      <c r="I158" s="3"/>
    </row>
    <row r="159" spans="6:9">
      <c r="F159" s="3"/>
      <c r="G159" s="3"/>
      <c r="H159" s="3"/>
      <c r="I159" s="3"/>
    </row>
    <row r="160" spans="6:9">
      <c r="F160" s="3"/>
      <c r="G160" s="3"/>
      <c r="H160" s="3"/>
      <c r="I160" s="3"/>
    </row>
    <row r="161" spans="6:9">
      <c r="F161" s="3"/>
      <c r="G161" s="3"/>
      <c r="H161" s="3"/>
      <c r="I161" s="3"/>
    </row>
    <row r="162" spans="6:9">
      <c r="F162" s="3"/>
      <c r="G162" s="3"/>
      <c r="H162" s="3"/>
      <c r="I162" s="3"/>
    </row>
    <row r="163" spans="6:9">
      <c r="F163" s="3"/>
      <c r="G163" s="3"/>
      <c r="H163" s="3"/>
      <c r="I163" s="3"/>
    </row>
    <row r="164" spans="6:9">
      <c r="F164" s="3"/>
      <c r="G164" s="3"/>
      <c r="H164" s="3"/>
      <c r="I164" s="3"/>
    </row>
    <row r="165" spans="6:9">
      <c r="F165" s="3"/>
      <c r="G165" s="3"/>
      <c r="H165" s="3"/>
      <c r="I165" s="3"/>
    </row>
    <row r="166" spans="6:9">
      <c r="F166" s="3"/>
      <c r="G166" s="3"/>
      <c r="H166" s="3"/>
      <c r="I166" s="3"/>
    </row>
    <row r="167" spans="6:9">
      <c r="F167" s="3"/>
      <c r="G167" s="3"/>
      <c r="H167" s="3"/>
      <c r="I167" s="3"/>
    </row>
    <row r="168" spans="6:9">
      <c r="F168" s="3"/>
      <c r="G168" s="3"/>
      <c r="H168" s="3"/>
      <c r="I168" s="3"/>
    </row>
    <row r="169" spans="6:9">
      <c r="F169" s="3"/>
      <c r="G169" s="3"/>
      <c r="H169" s="3"/>
      <c r="I169" s="3"/>
    </row>
    <row r="170" spans="6:9">
      <c r="F170" s="3"/>
      <c r="G170" s="3"/>
      <c r="H170" s="3"/>
      <c r="I170" s="3"/>
    </row>
    <row r="171" spans="6:9">
      <c r="F171" s="3"/>
      <c r="G171" s="3"/>
      <c r="H171" s="3"/>
      <c r="I171" s="3"/>
    </row>
    <row r="172" spans="6:9">
      <c r="F172" s="3"/>
      <c r="G172" s="3"/>
      <c r="H172" s="3"/>
      <c r="I172" s="3"/>
    </row>
    <row r="173" spans="6:9">
      <c r="F173" s="3"/>
      <c r="G173" s="3"/>
      <c r="H173" s="3"/>
      <c r="I173" s="3"/>
    </row>
    <row r="174" spans="6:9">
      <c r="F174" s="3"/>
      <c r="G174" s="3"/>
      <c r="H174" s="3"/>
      <c r="I174" s="3"/>
    </row>
    <row r="175" spans="6:9">
      <c r="F175" s="3"/>
      <c r="G175" s="3"/>
      <c r="H175" s="3"/>
      <c r="I175" s="3"/>
    </row>
    <row r="176" spans="6:9">
      <c r="F176" s="3"/>
      <c r="G176" s="3"/>
      <c r="H176" s="3"/>
      <c r="I176" s="3"/>
    </row>
    <row r="177" spans="6:9">
      <c r="F177" s="3"/>
      <c r="G177" s="3"/>
      <c r="H177" s="3"/>
      <c r="I177" s="3"/>
    </row>
    <row r="178" spans="6:9">
      <c r="F178" s="3"/>
      <c r="G178" s="3"/>
      <c r="H178" s="3"/>
      <c r="I178" s="3"/>
    </row>
    <row r="179" spans="6:9">
      <c r="F179" s="3"/>
      <c r="G179" s="3"/>
      <c r="H179" s="3"/>
      <c r="I179" s="3"/>
    </row>
    <row r="180" spans="6:9">
      <c r="F180" s="3"/>
      <c r="G180" s="3"/>
      <c r="H180" s="3"/>
      <c r="I180" s="3"/>
    </row>
    <row r="181" spans="6:9">
      <c r="F181" s="3"/>
      <c r="G181" s="3"/>
      <c r="H181" s="3"/>
      <c r="I181" s="3"/>
    </row>
    <row r="182" spans="6:9">
      <c r="F182" s="3"/>
      <c r="G182" s="3"/>
      <c r="H182" s="3"/>
      <c r="I182" s="3"/>
    </row>
    <row r="183" spans="6:9">
      <c r="F183" s="3"/>
      <c r="G183" s="3"/>
      <c r="H183" s="3"/>
      <c r="I183" s="3"/>
    </row>
    <row r="184" spans="6:9">
      <c r="F184" s="3"/>
      <c r="G184" s="3"/>
      <c r="H184" s="3"/>
      <c r="I184" s="3"/>
    </row>
    <row r="185" spans="6:9">
      <c r="F185" s="3"/>
      <c r="G185" s="3"/>
      <c r="H185" s="3"/>
      <c r="I185" s="3"/>
    </row>
    <row r="186" spans="6:9">
      <c r="F186" s="3"/>
      <c r="G186" s="3"/>
      <c r="H186" s="3"/>
      <c r="I186" s="3"/>
    </row>
    <row r="187" spans="6:9">
      <c r="F187" s="3"/>
      <c r="G187" s="3"/>
      <c r="H187" s="3"/>
      <c r="I187" s="3"/>
    </row>
    <row r="188" spans="6:9">
      <c r="F188" s="3"/>
      <c r="G188" s="3"/>
      <c r="H188" s="3"/>
      <c r="I188" s="3"/>
    </row>
    <row r="189" spans="6:9">
      <c r="F189" s="3"/>
      <c r="G189" s="3"/>
      <c r="H189" s="3"/>
      <c r="I189" s="3"/>
    </row>
    <row r="190" spans="6:9">
      <c r="F190" s="3"/>
      <c r="G190" s="3"/>
      <c r="H190" s="3"/>
      <c r="I190" s="3"/>
    </row>
    <row r="191" spans="6:9">
      <c r="F191" s="3"/>
      <c r="G191" s="3"/>
      <c r="H191" s="3"/>
      <c r="I191" s="3"/>
    </row>
    <row r="192" spans="6:9">
      <c r="F192" s="3"/>
      <c r="G192" s="3"/>
      <c r="H192" s="3"/>
      <c r="I192" s="3"/>
    </row>
    <row r="193" spans="6:9">
      <c r="F193" s="3"/>
      <c r="G193" s="3"/>
      <c r="H193" s="3"/>
      <c r="I193" s="3"/>
    </row>
    <row r="194" spans="6:9">
      <c r="F194" s="3"/>
      <c r="G194" s="3"/>
      <c r="H194" s="3"/>
      <c r="I194" s="3"/>
    </row>
    <row r="195" spans="6:9">
      <c r="F195" s="3"/>
      <c r="G195" s="3"/>
      <c r="H195" s="3"/>
      <c r="I195" s="3"/>
    </row>
    <row r="196" spans="6:9">
      <c r="F196" s="3"/>
      <c r="G196" s="3"/>
      <c r="H196" s="3"/>
      <c r="I196" s="3"/>
    </row>
    <row r="197" spans="6:9">
      <c r="F197" s="3"/>
      <c r="G197" s="3"/>
      <c r="H197" s="3"/>
      <c r="I197" s="3"/>
    </row>
    <row r="198" spans="6:9">
      <c r="F198" s="3"/>
      <c r="G198" s="3"/>
      <c r="H198" s="3"/>
      <c r="I198" s="3"/>
    </row>
    <row r="199" spans="6:9">
      <c r="F199" s="3"/>
      <c r="G199" s="3"/>
      <c r="H199" s="3"/>
      <c r="I199" s="3"/>
    </row>
    <row r="200" spans="6:9">
      <c r="F200" s="3"/>
      <c r="G200" s="3"/>
      <c r="H200" s="3"/>
      <c r="I200" s="3"/>
    </row>
    <row r="201" spans="6:9">
      <c r="F201" s="3"/>
      <c r="G201" s="3"/>
      <c r="H201" s="3"/>
      <c r="I201" s="3"/>
    </row>
    <row r="202" spans="6:9">
      <c r="F202" s="3"/>
      <c r="G202" s="3"/>
      <c r="H202" s="3"/>
      <c r="I202" s="3"/>
    </row>
    <row r="203" spans="6:9">
      <c r="F203" s="3"/>
      <c r="G203" s="3"/>
      <c r="H203" s="3"/>
      <c r="I203" s="3"/>
    </row>
    <row r="204" spans="6:9">
      <c r="F204" s="3"/>
      <c r="G204" s="3"/>
      <c r="H204" s="3"/>
      <c r="I204" s="3"/>
    </row>
    <row r="205" spans="6:9">
      <c r="F205" s="3"/>
      <c r="G205" s="3"/>
      <c r="H205" s="3"/>
      <c r="I205" s="3"/>
    </row>
    <row r="206" spans="6:9">
      <c r="F206" s="3"/>
      <c r="G206" s="3"/>
      <c r="H206" s="3"/>
      <c r="I206" s="3"/>
    </row>
    <row r="207" spans="6:9">
      <c r="F207" s="3"/>
      <c r="G207" s="3"/>
      <c r="H207" s="3"/>
      <c r="I207" s="3"/>
    </row>
    <row r="208" spans="6:9">
      <c r="F208" s="3"/>
      <c r="G208" s="3"/>
      <c r="H208" s="3"/>
      <c r="I208" s="3"/>
    </row>
    <row r="209" spans="6:9">
      <c r="F209" s="3"/>
      <c r="G209" s="3"/>
      <c r="H209" s="3"/>
      <c r="I209" s="3"/>
    </row>
    <row r="210" spans="6:9">
      <c r="F210" s="3"/>
      <c r="G210" s="3"/>
      <c r="H210" s="3"/>
      <c r="I210" s="3"/>
    </row>
    <row r="211" spans="6:9">
      <c r="F211" s="3"/>
      <c r="G211" s="3"/>
      <c r="H211" s="3"/>
      <c r="I211" s="3"/>
    </row>
    <row r="212" spans="6:9">
      <c r="F212" s="3"/>
      <c r="G212" s="3"/>
      <c r="H212" s="3"/>
      <c r="I212" s="3"/>
    </row>
    <row r="213" spans="6:9">
      <c r="F213" s="3"/>
      <c r="G213" s="3"/>
      <c r="H213" s="3"/>
      <c r="I213" s="3"/>
    </row>
    <row r="214" spans="6:9">
      <c r="F214" s="3"/>
      <c r="G214" s="3"/>
      <c r="H214" s="3"/>
      <c r="I214" s="3"/>
    </row>
    <row r="215" spans="6:9">
      <c r="F215" s="3"/>
      <c r="G215" s="3"/>
      <c r="H215" s="3"/>
      <c r="I215" s="3"/>
    </row>
    <row r="216" spans="6:9">
      <c r="F216" s="3"/>
      <c r="G216" s="3"/>
      <c r="H216" s="3"/>
      <c r="I216" s="3"/>
    </row>
    <row r="217" spans="6:9">
      <c r="F217" s="3"/>
      <c r="G217" s="3"/>
      <c r="H217" s="3"/>
      <c r="I217" s="3"/>
    </row>
    <row r="218" spans="6:9">
      <c r="F218" s="3"/>
      <c r="G218" s="3"/>
      <c r="H218" s="3"/>
      <c r="I218" s="3"/>
    </row>
    <row r="219" spans="6:9">
      <c r="F219" s="3"/>
      <c r="G219" s="3"/>
      <c r="H219" s="3"/>
      <c r="I219" s="3"/>
    </row>
    <row r="220" spans="6:9">
      <c r="F220" s="3"/>
      <c r="G220" s="3"/>
      <c r="H220" s="3"/>
      <c r="I220" s="3"/>
    </row>
    <row r="221" spans="6:9">
      <c r="F221" s="3"/>
      <c r="G221" s="3"/>
      <c r="H221" s="3"/>
      <c r="I221" s="3"/>
    </row>
    <row r="222" spans="6:9">
      <c r="F222" s="3"/>
      <c r="G222" s="3"/>
      <c r="H222" s="3"/>
      <c r="I222" s="3"/>
    </row>
    <row r="223" spans="6:9">
      <c r="F223" s="3"/>
      <c r="G223" s="3"/>
      <c r="H223" s="3"/>
      <c r="I223" s="3"/>
    </row>
    <row r="224" spans="6:9">
      <c r="F224" s="3"/>
      <c r="G224" s="3"/>
      <c r="H224" s="3"/>
      <c r="I224" s="3"/>
    </row>
    <row r="225" spans="6:9">
      <c r="F225" s="3"/>
      <c r="G225" s="3"/>
      <c r="H225" s="3"/>
      <c r="I225" s="3"/>
    </row>
    <row r="226" spans="6:9">
      <c r="F226" s="3"/>
      <c r="G226" s="3"/>
      <c r="H226" s="3"/>
      <c r="I226" s="3"/>
    </row>
    <row r="227" spans="6:9">
      <c r="F227" s="3"/>
      <c r="G227" s="3"/>
      <c r="H227" s="3"/>
      <c r="I227" s="3"/>
    </row>
    <row r="228" spans="6:9">
      <c r="F228" s="3"/>
      <c r="G228" s="3"/>
      <c r="H228" s="3"/>
      <c r="I228" s="3"/>
    </row>
    <row r="229" spans="6:9">
      <c r="F229" s="3"/>
      <c r="G229" s="3"/>
      <c r="H229" s="3"/>
      <c r="I229" s="3"/>
    </row>
    <row r="230" spans="6:9">
      <c r="F230" s="3"/>
      <c r="G230" s="3"/>
      <c r="H230" s="3"/>
      <c r="I230" s="3"/>
    </row>
    <row r="231" spans="6:9">
      <c r="F231" s="3"/>
      <c r="G231" s="3"/>
      <c r="H231" s="3"/>
      <c r="I231" s="3"/>
    </row>
    <row r="232" spans="6:9">
      <c r="F232" s="3"/>
      <c r="G232" s="3"/>
      <c r="H232" s="3"/>
      <c r="I232" s="3"/>
    </row>
    <row r="233" spans="6:9">
      <c r="F233" s="3"/>
      <c r="G233" s="3"/>
      <c r="H233" s="3"/>
      <c r="I233" s="3"/>
    </row>
    <row r="234" spans="6:9">
      <c r="F234" s="3"/>
      <c r="G234" s="3"/>
      <c r="H234" s="3"/>
      <c r="I234" s="3"/>
    </row>
    <row r="235" spans="6:9">
      <c r="F235" s="3"/>
      <c r="G235" s="3"/>
      <c r="H235" s="3"/>
      <c r="I235" s="3"/>
    </row>
    <row r="236" spans="6:9">
      <c r="F236" s="3"/>
      <c r="G236" s="3"/>
      <c r="H236" s="3"/>
      <c r="I236" s="3"/>
    </row>
    <row r="237" spans="6:9">
      <c r="F237" s="3"/>
      <c r="G237" s="3"/>
      <c r="H237" s="3"/>
      <c r="I237" s="3"/>
    </row>
    <row r="238" spans="6:9">
      <c r="F238" s="3"/>
      <c r="G238" s="3"/>
      <c r="H238" s="3"/>
      <c r="I238" s="3"/>
    </row>
    <row r="239" spans="6:9">
      <c r="F239" s="3"/>
      <c r="G239" s="3"/>
      <c r="H239" s="3"/>
      <c r="I239" s="3"/>
    </row>
    <row r="240" spans="6:9">
      <c r="F240" s="3"/>
      <c r="G240" s="3"/>
      <c r="H240" s="3"/>
      <c r="I240" s="3"/>
    </row>
    <row r="241" spans="6:9">
      <c r="F241" s="3"/>
      <c r="G241" s="3"/>
      <c r="H241" s="3"/>
      <c r="I241" s="3"/>
    </row>
    <row r="242" spans="6:9">
      <c r="F242" s="3"/>
      <c r="G242" s="3"/>
      <c r="H242" s="3"/>
      <c r="I242" s="3"/>
    </row>
    <row r="243" spans="6:9">
      <c r="F243" s="3"/>
      <c r="G243" s="3"/>
      <c r="H243" s="3"/>
      <c r="I243" s="3"/>
    </row>
    <row r="244" spans="6:9">
      <c r="F244" s="3"/>
      <c r="G244" s="3"/>
      <c r="H244" s="3"/>
      <c r="I244" s="3"/>
    </row>
    <row r="245" spans="6:9">
      <c r="F245" s="3"/>
      <c r="G245" s="3"/>
      <c r="H245" s="3"/>
      <c r="I245" s="3"/>
    </row>
    <row r="246" spans="6:9">
      <c r="F246" s="3"/>
      <c r="G246" s="3"/>
      <c r="H246" s="3"/>
      <c r="I246" s="3"/>
    </row>
    <row r="247" spans="6:9">
      <c r="F247" s="3"/>
      <c r="G247" s="3"/>
      <c r="H247" s="3"/>
      <c r="I247" s="3"/>
    </row>
    <row r="248" spans="6:9">
      <c r="F248" s="3"/>
      <c r="G248" s="3"/>
      <c r="H248" s="3"/>
      <c r="I248" s="3"/>
    </row>
    <row r="249" spans="6:9">
      <c r="F249" s="3"/>
      <c r="G249" s="3"/>
      <c r="H249" s="3"/>
      <c r="I249" s="3"/>
    </row>
    <row r="250" spans="6:9">
      <c r="F250" s="3"/>
      <c r="G250" s="3"/>
      <c r="H250" s="3"/>
      <c r="I250" s="3"/>
    </row>
    <row r="251" spans="6:9">
      <c r="F251" s="3"/>
      <c r="G251" s="3"/>
      <c r="H251" s="3"/>
      <c r="I251" s="3"/>
    </row>
    <row r="252" spans="6:9">
      <c r="F252" s="3"/>
      <c r="G252" s="3"/>
      <c r="H252" s="3"/>
      <c r="I252" s="3"/>
    </row>
    <row r="253" spans="6:9">
      <c r="F253" s="3"/>
      <c r="G253" s="3"/>
      <c r="H253" s="3"/>
      <c r="I253" s="3"/>
    </row>
    <row r="254" spans="6:9">
      <c r="F254" s="3"/>
      <c r="G254" s="3"/>
      <c r="H254" s="3"/>
      <c r="I254" s="3"/>
    </row>
    <row r="255" spans="6:9">
      <c r="F255" s="3"/>
      <c r="G255" s="3"/>
      <c r="H255" s="3"/>
      <c r="I255" s="3"/>
    </row>
    <row r="256" spans="6:9">
      <c r="F256" s="3"/>
      <c r="G256" s="3"/>
      <c r="H256" s="3"/>
      <c r="I256" s="3"/>
    </row>
    <row r="257" spans="6:9">
      <c r="F257" s="3"/>
      <c r="G257" s="3"/>
      <c r="H257" s="3"/>
      <c r="I257" s="3"/>
    </row>
    <row r="258" spans="6:9">
      <c r="F258" s="3"/>
      <c r="G258" s="3"/>
      <c r="H258" s="3"/>
      <c r="I258" s="3"/>
    </row>
    <row r="259" spans="6:9">
      <c r="F259" s="3"/>
      <c r="G259" s="3"/>
      <c r="H259" s="3"/>
      <c r="I259" s="3"/>
    </row>
    <row r="260" spans="6:9">
      <c r="F260" s="3"/>
      <c r="G260" s="3"/>
      <c r="H260" s="3"/>
      <c r="I260" s="3"/>
    </row>
    <row r="261" spans="6:9">
      <c r="F261" s="3"/>
      <c r="G261" s="3"/>
      <c r="H261" s="3"/>
      <c r="I261" s="3"/>
    </row>
    <row r="262" spans="6:9">
      <c r="F262" s="3"/>
      <c r="G262" s="3"/>
      <c r="H262" s="3"/>
      <c r="I262" s="3"/>
    </row>
    <row r="263" spans="6:9">
      <c r="F263" s="3"/>
      <c r="G263" s="3"/>
      <c r="H263" s="3"/>
      <c r="I263" s="3"/>
    </row>
    <row r="264" spans="6:9">
      <c r="F264" s="3"/>
      <c r="G264" s="3"/>
      <c r="H264" s="3"/>
      <c r="I264" s="3"/>
    </row>
    <row r="265" spans="6:9">
      <c r="F265" s="3"/>
      <c r="G265" s="3"/>
      <c r="H265" s="3"/>
      <c r="I265" s="3"/>
    </row>
    <row r="266" spans="6:9">
      <c r="F266" s="3"/>
      <c r="G266" s="3"/>
      <c r="H266" s="3"/>
      <c r="I266" s="3"/>
    </row>
    <row r="267" spans="6:9">
      <c r="F267" s="3"/>
      <c r="G267" s="3"/>
      <c r="H267" s="3"/>
      <c r="I267" s="3"/>
    </row>
    <row r="268" spans="6:9">
      <c r="F268" s="3"/>
      <c r="G268" s="3"/>
      <c r="H268" s="3"/>
      <c r="I268" s="3"/>
    </row>
    <row r="269" spans="6:9">
      <c r="F269" s="3"/>
      <c r="G269" s="3"/>
      <c r="H269" s="3"/>
      <c r="I269" s="3"/>
    </row>
    <row r="270" spans="6:9">
      <c r="F270" s="3"/>
      <c r="G270" s="3"/>
      <c r="H270" s="3"/>
      <c r="I270" s="3"/>
    </row>
    <row r="271" spans="6:9">
      <c r="F271" s="3"/>
      <c r="G271" s="3"/>
      <c r="H271" s="3"/>
      <c r="I271" s="3"/>
    </row>
    <row r="272" spans="6:9">
      <c r="F272" s="3"/>
      <c r="G272" s="3"/>
      <c r="H272" s="3"/>
      <c r="I272" s="3"/>
    </row>
    <row r="273" spans="6:9">
      <c r="F273" s="3"/>
      <c r="G273" s="3"/>
      <c r="H273" s="3"/>
      <c r="I273" s="3"/>
    </row>
    <row r="274" spans="6:9">
      <c r="F274" s="3"/>
      <c r="G274" s="3"/>
      <c r="H274" s="3"/>
      <c r="I274" s="3"/>
    </row>
    <row r="275" spans="6:9">
      <c r="F275" s="3"/>
      <c r="G275" s="3"/>
      <c r="H275" s="3"/>
      <c r="I275" s="3"/>
    </row>
    <row r="276" spans="6:9">
      <c r="F276" s="3"/>
      <c r="G276" s="3"/>
      <c r="H276" s="3"/>
      <c r="I276" s="3"/>
    </row>
    <row r="277" spans="6:9">
      <c r="F277" s="3"/>
      <c r="G277" s="3"/>
      <c r="H277" s="3"/>
      <c r="I277" s="3"/>
    </row>
    <row r="278" spans="6:9">
      <c r="F278" s="3"/>
      <c r="G278" s="3"/>
      <c r="H278" s="3"/>
      <c r="I278" s="3"/>
    </row>
    <row r="279" spans="6:9">
      <c r="F279" s="3"/>
      <c r="G279" s="3"/>
      <c r="H279" s="3"/>
      <c r="I279" s="3"/>
    </row>
    <row r="280" spans="6:9">
      <c r="F280" s="3"/>
      <c r="G280" s="3"/>
      <c r="H280" s="3"/>
      <c r="I280" s="3"/>
    </row>
    <row r="281" spans="6:9">
      <c r="F281" s="3"/>
      <c r="G281" s="3"/>
      <c r="H281" s="3"/>
      <c r="I281" s="3"/>
    </row>
    <row r="282" spans="6:9">
      <c r="F282" s="3"/>
      <c r="G282" s="3"/>
      <c r="H282" s="3"/>
      <c r="I282" s="3"/>
    </row>
    <row r="283" spans="6:9">
      <c r="F283" s="3"/>
      <c r="G283" s="3"/>
      <c r="H283" s="3"/>
      <c r="I283" s="3"/>
    </row>
    <row r="284" spans="6:9">
      <c r="F284" s="3"/>
      <c r="G284" s="3"/>
      <c r="H284" s="3"/>
      <c r="I284" s="3"/>
    </row>
    <row r="285" spans="6:9">
      <c r="F285" s="3"/>
      <c r="G285" s="3"/>
      <c r="H285" s="3"/>
      <c r="I285" s="3"/>
    </row>
    <row r="286" spans="6:9">
      <c r="F286" s="3"/>
      <c r="G286" s="3"/>
      <c r="H286" s="3"/>
      <c r="I286" s="3"/>
    </row>
    <row r="287" spans="6:9">
      <c r="F287" s="3"/>
      <c r="G287" s="3"/>
      <c r="H287" s="3"/>
      <c r="I287" s="3"/>
    </row>
    <row r="288" spans="6:9">
      <c r="F288" s="3"/>
      <c r="G288" s="3"/>
      <c r="H288" s="3"/>
      <c r="I288" s="3"/>
    </row>
    <row r="289" spans="6:9">
      <c r="F289" s="3"/>
      <c r="G289" s="3"/>
      <c r="H289" s="3"/>
      <c r="I289" s="3"/>
    </row>
    <row r="290" spans="6:9">
      <c r="F290" s="3"/>
      <c r="G290" s="3"/>
      <c r="H290" s="3"/>
      <c r="I290" s="3"/>
    </row>
    <row r="291" spans="6:9">
      <c r="F291" s="3"/>
      <c r="G291" s="3"/>
      <c r="H291" s="3"/>
      <c r="I291" s="3"/>
    </row>
    <row r="292" spans="6:9">
      <c r="F292" s="3"/>
      <c r="G292" s="3"/>
      <c r="H292" s="3"/>
      <c r="I292" s="3"/>
    </row>
    <row r="293" spans="6:9">
      <c r="F293" s="3"/>
      <c r="G293" s="3"/>
      <c r="H293" s="3"/>
      <c r="I293" s="3"/>
    </row>
    <row r="294" spans="6:9">
      <c r="F294" s="3"/>
      <c r="G294" s="3"/>
      <c r="H294" s="3"/>
      <c r="I294" s="3"/>
    </row>
    <row r="295" spans="6:9">
      <c r="F295" s="3"/>
      <c r="G295" s="3"/>
      <c r="H295" s="3"/>
      <c r="I295" s="3"/>
    </row>
    <row r="296" spans="6:9">
      <c r="F296" s="3"/>
      <c r="G296" s="3"/>
      <c r="H296" s="3"/>
      <c r="I296" s="3"/>
    </row>
    <row r="297" spans="6:9">
      <c r="F297" s="3"/>
      <c r="G297" s="3"/>
      <c r="H297" s="3"/>
      <c r="I297" s="3"/>
    </row>
    <row r="298" spans="6:9">
      <c r="F298" s="3"/>
      <c r="G298" s="3"/>
      <c r="H298" s="3"/>
      <c r="I298" s="3"/>
    </row>
    <row r="299" spans="6:9">
      <c r="F299" s="3"/>
      <c r="G299" s="3"/>
      <c r="H299" s="3"/>
      <c r="I299" s="3"/>
    </row>
    <row r="300" spans="6:9">
      <c r="F300" s="3"/>
      <c r="G300" s="3"/>
      <c r="H300" s="3"/>
      <c r="I300" s="3"/>
    </row>
    <row r="301" spans="6:9">
      <c r="F301" s="3"/>
      <c r="G301" s="3"/>
      <c r="H301" s="3"/>
      <c r="I301" s="3"/>
    </row>
    <row r="302" spans="6:9">
      <c r="F302" s="3"/>
      <c r="G302" s="3"/>
      <c r="H302" s="3"/>
      <c r="I302" s="3"/>
    </row>
    <row r="303" spans="6:9">
      <c r="F303" s="3"/>
      <c r="G303" s="3"/>
      <c r="H303" s="3"/>
      <c r="I303" s="3"/>
    </row>
    <row r="304" spans="6:9">
      <c r="F304" s="3"/>
      <c r="G304" s="3"/>
      <c r="H304" s="3"/>
      <c r="I304" s="3"/>
    </row>
    <row r="305" spans="6:9">
      <c r="F305" s="3"/>
      <c r="G305" s="3"/>
      <c r="H305" s="3"/>
      <c r="I305" s="3"/>
    </row>
    <row r="306" spans="6:9">
      <c r="F306" s="3"/>
      <c r="G306" s="3"/>
      <c r="H306" s="3"/>
      <c r="I306" s="3"/>
    </row>
    <row r="307" spans="6:9">
      <c r="F307" s="3"/>
      <c r="G307" s="3"/>
      <c r="H307" s="3"/>
      <c r="I307" s="3"/>
    </row>
    <row r="308" spans="6:9">
      <c r="F308" s="3"/>
      <c r="G308" s="3"/>
      <c r="H308" s="3"/>
      <c r="I308" s="3"/>
    </row>
    <row r="309" spans="6:9">
      <c r="F309" s="3"/>
      <c r="G309" s="3"/>
      <c r="H309" s="3"/>
      <c r="I309" s="3"/>
    </row>
    <row r="310" spans="6:9">
      <c r="F310" s="3"/>
      <c r="G310" s="3"/>
      <c r="H310" s="3"/>
      <c r="I310" s="3"/>
    </row>
    <row r="311" spans="6:9">
      <c r="F311" s="3"/>
      <c r="G311" s="3"/>
      <c r="H311" s="3"/>
      <c r="I311" s="3"/>
    </row>
    <row r="312" spans="6:9">
      <c r="F312" s="3"/>
      <c r="G312" s="3"/>
      <c r="H312" s="3"/>
      <c r="I312" s="3"/>
    </row>
    <row r="313" spans="6:9">
      <c r="F313" s="3"/>
      <c r="G313" s="3"/>
      <c r="H313" s="3"/>
      <c r="I313" s="3"/>
    </row>
    <row r="314" spans="6:9">
      <c r="F314" s="3"/>
      <c r="G314" s="3"/>
      <c r="H314" s="3"/>
      <c r="I314" s="3"/>
    </row>
    <row r="315" spans="6:9">
      <c r="F315" s="3"/>
      <c r="G315" s="3"/>
      <c r="H315" s="3"/>
      <c r="I315" s="3"/>
    </row>
    <row r="316" spans="6:9">
      <c r="F316" s="3"/>
      <c r="G316" s="3"/>
      <c r="H316" s="3"/>
      <c r="I316" s="3"/>
    </row>
    <row r="317" spans="6:9">
      <c r="F317" s="3"/>
      <c r="G317" s="3"/>
      <c r="H317" s="3"/>
      <c r="I317" s="3"/>
    </row>
    <row r="318" spans="6:9">
      <c r="F318" s="3"/>
      <c r="G318" s="3"/>
      <c r="H318" s="3"/>
      <c r="I318" s="3"/>
    </row>
    <row r="319" spans="6:9">
      <c r="F319" s="3"/>
      <c r="G319" s="3"/>
      <c r="H319" s="3"/>
      <c r="I319" s="3"/>
    </row>
    <row r="320" spans="6:9">
      <c r="F320" s="3"/>
      <c r="G320" s="3"/>
      <c r="H320" s="3"/>
      <c r="I320" s="3"/>
    </row>
    <row r="321" spans="6:9">
      <c r="F321" s="3"/>
      <c r="G321" s="3"/>
      <c r="H321" s="3"/>
      <c r="I321" s="3"/>
    </row>
    <row r="322" spans="6:9">
      <c r="F322" s="3"/>
      <c r="G322" s="3"/>
      <c r="H322" s="3"/>
      <c r="I322" s="3"/>
    </row>
    <row r="323" spans="6:9">
      <c r="F323" s="3"/>
      <c r="G323" s="3"/>
      <c r="H323" s="3"/>
      <c r="I323" s="3"/>
    </row>
    <row r="324" spans="6:9">
      <c r="F324" s="3"/>
      <c r="G324" s="3"/>
      <c r="H324" s="3"/>
      <c r="I324" s="3"/>
    </row>
    <row r="325" spans="6:9">
      <c r="F325" s="3"/>
      <c r="G325" s="3"/>
      <c r="H325" s="3"/>
      <c r="I325" s="3"/>
    </row>
    <row r="326" spans="6:9">
      <c r="F326" s="3"/>
      <c r="G326" s="3"/>
      <c r="H326" s="3"/>
      <c r="I326" s="3"/>
    </row>
    <row r="327" spans="6:9">
      <c r="F327" s="3"/>
      <c r="G327" s="3"/>
      <c r="H327" s="3"/>
      <c r="I327" s="3"/>
    </row>
    <row r="328" spans="6:9">
      <c r="F328" s="3"/>
      <c r="G328" s="3"/>
      <c r="H328" s="3"/>
      <c r="I328" s="3"/>
    </row>
    <row r="329" spans="6:9">
      <c r="F329" s="3"/>
      <c r="G329" s="3"/>
      <c r="H329" s="3"/>
      <c r="I329" s="3"/>
    </row>
    <row r="330" spans="6:9">
      <c r="F330" s="3"/>
      <c r="G330" s="3"/>
      <c r="H330" s="3"/>
      <c r="I330" s="3"/>
    </row>
    <row r="331" spans="6:9">
      <c r="F331" s="3"/>
      <c r="G331" s="3"/>
      <c r="H331" s="3"/>
      <c r="I331" s="3"/>
    </row>
    <row r="332" spans="6:9">
      <c r="F332" s="3"/>
      <c r="G332" s="3"/>
      <c r="H332" s="3"/>
      <c r="I332" s="3"/>
    </row>
    <row r="333" spans="6:9">
      <c r="F333" s="3"/>
      <c r="G333" s="3"/>
      <c r="H333" s="3"/>
      <c r="I333" s="3"/>
    </row>
    <row r="334" spans="6:9">
      <c r="F334" s="3"/>
      <c r="G334" s="3"/>
      <c r="H334" s="3"/>
      <c r="I334" s="3"/>
    </row>
    <row r="335" spans="6:9">
      <c r="F335" s="3"/>
      <c r="G335" s="3"/>
      <c r="H335" s="3"/>
      <c r="I335" s="3"/>
    </row>
    <row r="336" spans="6:9">
      <c r="F336" s="3"/>
      <c r="G336" s="3"/>
      <c r="H336" s="3"/>
      <c r="I336" s="3"/>
    </row>
    <row r="337" spans="6:9">
      <c r="F337" s="3"/>
      <c r="G337" s="3"/>
      <c r="H337" s="3"/>
      <c r="I337" s="3"/>
    </row>
    <row r="338" spans="6:9">
      <c r="F338" s="3"/>
      <c r="G338" s="3"/>
      <c r="H338" s="3"/>
      <c r="I338" s="3"/>
    </row>
    <row r="339" spans="6:9">
      <c r="F339" s="3"/>
      <c r="G339" s="3"/>
      <c r="H339" s="3"/>
      <c r="I339" s="3"/>
    </row>
    <row r="340" spans="6:9">
      <c r="F340" s="3"/>
      <c r="G340" s="3"/>
      <c r="H340" s="3"/>
      <c r="I340" s="3"/>
    </row>
    <row r="341" spans="6:9">
      <c r="F341" s="3"/>
      <c r="G341" s="3"/>
      <c r="H341" s="3"/>
      <c r="I341" s="3"/>
    </row>
    <row r="342" spans="6:9">
      <c r="F342" s="3"/>
      <c r="G342" s="3"/>
      <c r="H342" s="3"/>
      <c r="I342" s="3"/>
    </row>
    <row r="343" spans="6:9">
      <c r="F343" s="3"/>
      <c r="G343" s="3"/>
      <c r="H343" s="3"/>
      <c r="I343" s="3"/>
    </row>
    <row r="344" spans="6:9">
      <c r="F344" s="3"/>
      <c r="G344" s="3"/>
      <c r="H344" s="3"/>
      <c r="I344" s="3"/>
    </row>
    <row r="345" spans="6:9">
      <c r="F345" s="3"/>
      <c r="G345" s="3"/>
      <c r="H345" s="3"/>
      <c r="I345" s="3"/>
    </row>
    <row r="346" spans="6:9">
      <c r="F346" s="3"/>
      <c r="G346" s="3"/>
      <c r="H346" s="3"/>
      <c r="I346" s="3"/>
    </row>
    <row r="347" spans="6:9">
      <c r="F347" s="3"/>
      <c r="G347" s="3"/>
      <c r="H347" s="3"/>
      <c r="I347" s="3"/>
    </row>
    <row r="348" spans="6:9">
      <c r="F348" s="3"/>
      <c r="G348" s="3"/>
      <c r="H348" s="3"/>
      <c r="I348" s="3"/>
    </row>
    <row r="349" spans="6:9">
      <c r="F349" s="3"/>
      <c r="G349" s="3"/>
      <c r="H349" s="3"/>
      <c r="I349" s="3"/>
    </row>
    <row r="350" spans="6:9">
      <c r="F350" s="3"/>
      <c r="G350" s="3"/>
      <c r="H350" s="3"/>
      <c r="I350" s="3"/>
    </row>
    <row r="351" spans="6:9">
      <c r="F351" s="3"/>
      <c r="G351" s="3"/>
      <c r="H351" s="3"/>
      <c r="I351" s="3"/>
    </row>
    <row r="352" spans="6:9">
      <c r="F352" s="3"/>
      <c r="G352" s="3"/>
      <c r="H352" s="3"/>
      <c r="I352" s="3"/>
    </row>
    <row r="353" spans="6:9">
      <c r="F353" s="3"/>
      <c r="G353" s="3"/>
      <c r="H353" s="3"/>
      <c r="I353" s="3"/>
    </row>
    <row r="354" spans="6:9">
      <c r="F354" s="3"/>
      <c r="G354" s="3"/>
      <c r="H354" s="3"/>
      <c r="I354" s="3"/>
    </row>
    <row r="355" spans="6:9">
      <c r="F355" s="3"/>
      <c r="G355" s="3"/>
      <c r="H355" s="3"/>
      <c r="I355" s="3"/>
    </row>
    <row r="356" spans="6:9">
      <c r="F356" s="3"/>
      <c r="G356" s="3"/>
      <c r="H356" s="3"/>
      <c r="I356" s="3"/>
    </row>
    <row r="357" spans="6:9">
      <c r="F357" s="3"/>
      <c r="G357" s="3"/>
      <c r="H357" s="3"/>
      <c r="I357" s="3"/>
    </row>
    <row r="358" spans="6:9">
      <c r="F358" s="3"/>
      <c r="G358" s="3"/>
      <c r="H358" s="3"/>
      <c r="I358" s="3"/>
    </row>
    <row r="359" spans="6:9">
      <c r="F359" s="3"/>
      <c r="G359" s="3"/>
      <c r="H359" s="3"/>
      <c r="I359" s="3"/>
    </row>
    <row r="360" spans="6:9">
      <c r="F360" s="3"/>
      <c r="G360" s="3"/>
      <c r="H360" s="3"/>
      <c r="I360" s="3"/>
    </row>
    <row r="361" spans="6:9">
      <c r="F361" s="3"/>
      <c r="G361" s="3"/>
      <c r="H361" s="3"/>
      <c r="I361" s="3"/>
    </row>
    <row r="362" spans="6:9">
      <c r="F362" s="3"/>
      <c r="G362" s="3"/>
      <c r="H362" s="3"/>
      <c r="I362" s="3"/>
    </row>
    <row r="363" spans="6:9">
      <c r="F363" s="3"/>
      <c r="G363" s="3"/>
      <c r="H363" s="3"/>
      <c r="I363" s="3"/>
    </row>
    <row r="364" spans="6:9">
      <c r="F364" s="3"/>
      <c r="G364" s="3"/>
      <c r="H364" s="3"/>
      <c r="I364" s="3"/>
    </row>
    <row r="365" spans="6:9">
      <c r="F365" s="3"/>
      <c r="G365" s="3"/>
      <c r="H365" s="3"/>
      <c r="I365" s="3"/>
    </row>
    <row r="366" spans="6:9">
      <c r="F366" s="3"/>
      <c r="G366" s="3"/>
      <c r="H366" s="3"/>
      <c r="I366" s="3"/>
    </row>
    <row r="367" spans="6:9">
      <c r="F367" s="3"/>
      <c r="G367" s="3"/>
      <c r="H367" s="3"/>
      <c r="I367" s="3"/>
    </row>
    <row r="368" spans="6:9">
      <c r="F368" s="3"/>
      <c r="G368" s="3"/>
      <c r="H368" s="3"/>
      <c r="I368" s="3"/>
    </row>
    <row r="369" spans="6:9">
      <c r="F369" s="3"/>
      <c r="G369" s="3"/>
      <c r="H369" s="3"/>
      <c r="I369" s="3"/>
    </row>
    <row r="370" spans="6:9">
      <c r="F370" s="3"/>
      <c r="G370" s="3"/>
      <c r="H370" s="3"/>
      <c r="I370" s="3"/>
    </row>
    <row r="371" spans="6:9">
      <c r="F371" s="3"/>
      <c r="G371" s="3"/>
      <c r="H371" s="3"/>
      <c r="I371" s="3"/>
    </row>
    <row r="372" spans="6:9">
      <c r="F372" s="3"/>
      <c r="G372" s="3"/>
      <c r="H372" s="3"/>
      <c r="I372" s="3"/>
    </row>
    <row r="373" spans="6:9">
      <c r="F373" s="3"/>
      <c r="G373" s="3"/>
      <c r="H373" s="3"/>
      <c r="I373" s="3"/>
    </row>
    <row r="374" spans="6:9">
      <c r="F374" s="3"/>
      <c r="G374" s="3"/>
      <c r="H374" s="3"/>
      <c r="I374" s="3"/>
    </row>
    <row r="375" spans="6:9">
      <c r="F375" s="3"/>
      <c r="G375" s="3"/>
      <c r="H375" s="3"/>
      <c r="I375" s="3"/>
    </row>
    <row r="376" spans="6:9">
      <c r="F376" s="3"/>
      <c r="G376" s="3"/>
      <c r="H376" s="3"/>
      <c r="I376" s="3"/>
    </row>
    <row r="377" spans="6:9">
      <c r="F377" s="3"/>
      <c r="G377" s="3"/>
      <c r="H377" s="3"/>
      <c r="I377" s="3"/>
    </row>
    <row r="378" spans="6:9">
      <c r="F378" s="3"/>
      <c r="G378" s="3"/>
      <c r="H378" s="3"/>
      <c r="I378" s="3"/>
    </row>
    <row r="379" spans="6:9">
      <c r="F379" s="3"/>
      <c r="G379" s="3"/>
      <c r="H379" s="3"/>
      <c r="I379" s="3"/>
    </row>
    <row r="380" spans="6:9">
      <c r="F380" s="3"/>
      <c r="G380" s="3"/>
      <c r="H380" s="3"/>
      <c r="I380" s="3"/>
    </row>
    <row r="381" spans="6:9">
      <c r="F381" s="3"/>
      <c r="G381" s="3"/>
      <c r="H381" s="3"/>
      <c r="I381" s="3"/>
    </row>
    <row r="382" spans="6:9">
      <c r="F382" s="3"/>
      <c r="G382" s="3"/>
      <c r="H382" s="3"/>
      <c r="I382" s="3"/>
    </row>
    <row r="383" spans="6:9">
      <c r="F383" s="3"/>
      <c r="G383" s="3"/>
      <c r="H383" s="3"/>
      <c r="I383" s="3"/>
    </row>
    <row r="384" spans="6:9">
      <c r="F384" s="3"/>
      <c r="G384" s="3"/>
      <c r="H384" s="3"/>
      <c r="I384" s="3"/>
    </row>
    <row r="385" spans="6:9">
      <c r="F385" s="3"/>
      <c r="G385" s="3"/>
      <c r="H385" s="3"/>
      <c r="I385" s="3"/>
    </row>
    <row r="386" spans="6:9">
      <c r="F386" s="3"/>
      <c r="G386" s="3"/>
      <c r="H386" s="3"/>
      <c r="I386" s="3"/>
    </row>
    <row r="387" spans="6:9">
      <c r="F387" s="3"/>
      <c r="G387" s="3"/>
      <c r="H387" s="3"/>
      <c r="I387" s="3"/>
    </row>
    <row r="388" spans="6:9">
      <c r="F388" s="3"/>
      <c r="G388" s="3"/>
      <c r="H388" s="3"/>
      <c r="I388" s="3"/>
    </row>
    <row r="389" spans="6:9">
      <c r="F389" s="3"/>
      <c r="G389" s="3"/>
      <c r="H389" s="3"/>
      <c r="I389" s="3"/>
    </row>
    <row r="390" spans="6:9">
      <c r="F390" s="3"/>
      <c r="G390" s="3"/>
      <c r="H390" s="3"/>
      <c r="I390" s="3"/>
    </row>
    <row r="391" spans="6:9">
      <c r="F391" s="3"/>
      <c r="G391" s="3"/>
      <c r="H391" s="3"/>
      <c r="I391" s="3"/>
    </row>
    <row r="392" spans="6:9">
      <c r="F392" s="3"/>
      <c r="G392" s="3"/>
      <c r="H392" s="3"/>
      <c r="I392" s="3"/>
    </row>
    <row r="393" spans="6:9">
      <c r="F393" s="3"/>
      <c r="G393" s="3"/>
      <c r="H393" s="3"/>
      <c r="I393" s="3"/>
    </row>
    <row r="394" spans="6:9">
      <c r="F394" s="3"/>
      <c r="G394" s="3"/>
      <c r="H394" s="3"/>
      <c r="I394" s="3"/>
    </row>
    <row r="395" spans="6:9">
      <c r="F395" s="3"/>
      <c r="G395" s="3"/>
      <c r="H395" s="3"/>
      <c r="I395" s="3"/>
    </row>
    <row r="396" spans="6:9">
      <c r="F396" s="3"/>
      <c r="G396" s="3"/>
      <c r="H396" s="3"/>
      <c r="I396" s="3"/>
    </row>
    <row r="397" spans="6:9">
      <c r="F397" s="3"/>
      <c r="G397" s="3"/>
      <c r="H397" s="3"/>
      <c r="I397" s="3"/>
    </row>
    <row r="398" spans="6:9">
      <c r="F398" s="3"/>
      <c r="G398" s="3"/>
      <c r="H398" s="3"/>
      <c r="I398" s="3"/>
    </row>
    <row r="399" spans="6:9">
      <c r="F399" s="3"/>
      <c r="G399" s="3"/>
      <c r="H399" s="3"/>
      <c r="I399" s="3"/>
    </row>
    <row r="400" spans="6:9">
      <c r="F400" s="3"/>
      <c r="G400" s="3"/>
      <c r="H400" s="3"/>
      <c r="I400" s="3"/>
    </row>
    <row r="401" spans="6:9">
      <c r="F401" s="3"/>
      <c r="G401" s="3"/>
      <c r="H401" s="3"/>
      <c r="I401" s="3"/>
    </row>
    <row r="402" spans="6:9">
      <c r="F402" s="3"/>
      <c r="G402" s="3"/>
      <c r="H402" s="3"/>
      <c r="I402" s="3"/>
    </row>
    <row r="403" spans="6:9">
      <c r="F403" s="3"/>
      <c r="G403" s="3"/>
      <c r="H403" s="3"/>
      <c r="I403" s="3"/>
    </row>
    <row r="404" spans="6:9">
      <c r="F404" s="3"/>
      <c r="G404" s="3"/>
      <c r="H404" s="3"/>
      <c r="I404" s="3"/>
    </row>
    <row r="405" spans="6:9">
      <c r="F405" s="3"/>
      <c r="G405" s="3"/>
      <c r="H405" s="3"/>
      <c r="I405" s="3"/>
    </row>
    <row r="406" spans="6:9">
      <c r="F406" s="3"/>
      <c r="G406" s="3"/>
      <c r="H406" s="3"/>
      <c r="I406" s="3"/>
    </row>
    <row r="407" spans="6:9">
      <c r="F407" s="3"/>
      <c r="G407" s="3"/>
      <c r="H407" s="3"/>
      <c r="I407" s="3"/>
    </row>
    <row r="408" spans="6:9">
      <c r="F408" s="3"/>
      <c r="G408" s="3"/>
      <c r="H408" s="3"/>
      <c r="I408" s="3"/>
    </row>
    <row r="409" spans="6:9">
      <c r="F409" s="3"/>
      <c r="G409" s="3"/>
      <c r="H409" s="3"/>
      <c r="I409" s="3"/>
    </row>
    <row r="410" spans="6:9">
      <c r="F410" s="3"/>
      <c r="G410" s="3"/>
      <c r="H410" s="3"/>
      <c r="I410" s="3"/>
    </row>
    <row r="411" spans="6:9">
      <c r="F411" s="3"/>
      <c r="G411" s="3"/>
      <c r="H411" s="3"/>
      <c r="I411" s="3"/>
    </row>
    <row r="412" spans="6:9">
      <c r="F412" s="3"/>
      <c r="G412" s="3"/>
      <c r="H412" s="3"/>
      <c r="I412" s="3"/>
    </row>
    <row r="413" spans="6:9">
      <c r="F413" s="3"/>
      <c r="G413" s="3"/>
      <c r="H413" s="3"/>
      <c r="I413" s="3"/>
    </row>
    <row r="414" spans="6:9">
      <c r="F414" s="3"/>
      <c r="G414" s="3"/>
      <c r="H414" s="3"/>
      <c r="I414" s="3"/>
    </row>
    <row r="415" spans="6:9">
      <c r="F415" s="3"/>
      <c r="G415" s="3"/>
      <c r="H415" s="3"/>
      <c r="I415" s="3"/>
    </row>
    <row r="416" spans="6:9">
      <c r="F416" s="3"/>
      <c r="G416" s="3"/>
      <c r="H416" s="3"/>
      <c r="I416" s="3"/>
    </row>
    <row r="417" spans="6:9">
      <c r="F417" s="3"/>
      <c r="G417" s="3"/>
      <c r="H417" s="3"/>
      <c r="I417" s="3"/>
    </row>
    <row r="418" spans="6:9">
      <c r="F418" s="3"/>
      <c r="G418" s="3"/>
      <c r="H418" s="3"/>
      <c r="I418" s="3"/>
    </row>
    <row r="419" spans="6:9">
      <c r="F419" s="3"/>
      <c r="G419" s="3"/>
      <c r="H419" s="3"/>
      <c r="I419" s="3"/>
    </row>
    <row r="420" spans="6:9">
      <c r="F420" s="3"/>
      <c r="G420" s="3"/>
      <c r="H420" s="3"/>
      <c r="I420" s="3"/>
    </row>
    <row r="421" spans="6:9">
      <c r="F421" s="3"/>
      <c r="G421" s="3"/>
      <c r="H421" s="3"/>
      <c r="I421" s="3"/>
    </row>
    <row r="422" spans="6:9">
      <c r="F422" s="3"/>
      <c r="G422" s="3"/>
      <c r="H422" s="3"/>
      <c r="I422" s="3"/>
    </row>
    <row r="423" spans="6:9">
      <c r="F423" s="3"/>
      <c r="G423" s="3"/>
      <c r="H423" s="3"/>
      <c r="I423" s="3"/>
    </row>
    <row r="424" spans="6:9">
      <c r="F424" s="3"/>
      <c r="G424" s="3"/>
      <c r="H424" s="3"/>
      <c r="I424" s="3"/>
    </row>
    <row r="425" spans="6:9">
      <c r="F425" s="3"/>
      <c r="G425" s="3"/>
      <c r="H425" s="3"/>
      <c r="I425" s="3"/>
    </row>
    <row r="426" spans="6:9">
      <c r="F426" s="3"/>
      <c r="G426" s="3"/>
      <c r="H426" s="3"/>
      <c r="I426" s="3"/>
    </row>
    <row r="427" spans="6:9">
      <c r="F427" s="3"/>
      <c r="G427" s="3"/>
      <c r="H427" s="3"/>
      <c r="I427" s="3"/>
    </row>
    <row r="428" spans="6:9">
      <c r="F428" s="3"/>
      <c r="G428" s="3"/>
      <c r="H428" s="3"/>
      <c r="I428" s="3"/>
    </row>
    <row r="429" spans="6:9">
      <c r="F429" s="3"/>
      <c r="G429" s="3"/>
      <c r="H429" s="3"/>
      <c r="I429" s="3"/>
    </row>
    <row r="430" spans="6:9">
      <c r="F430" s="3"/>
      <c r="G430" s="3"/>
      <c r="H430" s="3"/>
      <c r="I430" s="3"/>
    </row>
    <row r="431" spans="6:9">
      <c r="F431" s="3"/>
      <c r="G431" s="3"/>
      <c r="H431" s="3"/>
      <c r="I431" s="3"/>
    </row>
    <row r="432" spans="6:9">
      <c r="F432" s="3"/>
      <c r="G432" s="3"/>
      <c r="H432" s="3"/>
      <c r="I432" s="3"/>
    </row>
    <row r="433" spans="6:9">
      <c r="F433" s="3"/>
      <c r="G433" s="3"/>
      <c r="H433" s="3"/>
      <c r="I433" s="3"/>
    </row>
    <row r="434" spans="6:9">
      <c r="F434" s="3"/>
      <c r="G434" s="3"/>
      <c r="H434" s="3"/>
      <c r="I434" s="3"/>
    </row>
    <row r="435" spans="6:9">
      <c r="F435" s="3"/>
      <c r="G435" s="3"/>
      <c r="H435" s="3"/>
      <c r="I435" s="3"/>
    </row>
    <row r="436" spans="6:9">
      <c r="F436" s="3"/>
      <c r="G436" s="3"/>
      <c r="H436" s="3"/>
      <c r="I436" s="3"/>
    </row>
    <row r="437" spans="6:9">
      <c r="F437" s="3"/>
      <c r="G437" s="3"/>
      <c r="H437" s="3"/>
      <c r="I437" s="3"/>
    </row>
    <row r="438" spans="6:9">
      <c r="F438" s="3"/>
      <c r="G438" s="3"/>
      <c r="H438" s="3"/>
      <c r="I438" s="3"/>
    </row>
    <row r="439" spans="6:9">
      <c r="F439" s="3"/>
      <c r="G439" s="3"/>
      <c r="H439" s="3"/>
      <c r="I439" s="3"/>
    </row>
    <row r="440" spans="6:9">
      <c r="F440" s="3"/>
      <c r="G440" s="3"/>
      <c r="H440" s="3"/>
      <c r="I440" s="3"/>
    </row>
    <row r="441" spans="6:9">
      <c r="F441" s="3"/>
      <c r="G441" s="3"/>
      <c r="H441" s="3"/>
      <c r="I441" s="3"/>
    </row>
    <row r="442" spans="6:9">
      <c r="F442" s="3"/>
      <c r="G442" s="3"/>
      <c r="H442" s="3"/>
      <c r="I442" s="3"/>
    </row>
    <row r="443" spans="6:9">
      <c r="F443" s="3"/>
      <c r="G443" s="3"/>
      <c r="H443" s="3"/>
      <c r="I443" s="3"/>
    </row>
    <row r="444" spans="6:9">
      <c r="F444" s="3"/>
      <c r="G444" s="3"/>
      <c r="H444" s="3"/>
      <c r="I444" s="3"/>
    </row>
    <row r="445" spans="6:9">
      <c r="F445" s="3"/>
      <c r="G445" s="3"/>
      <c r="H445" s="3"/>
      <c r="I445" s="3"/>
    </row>
    <row r="446" spans="6:9">
      <c r="F446" s="3"/>
      <c r="G446" s="3"/>
      <c r="H446" s="3"/>
      <c r="I446" s="3"/>
    </row>
    <row r="447" spans="6:9">
      <c r="F447" s="3"/>
      <c r="G447" s="3"/>
      <c r="H447" s="3"/>
      <c r="I447" s="3"/>
    </row>
    <row r="448" spans="6:9">
      <c r="F448" s="3"/>
      <c r="G448" s="3"/>
      <c r="H448" s="3"/>
      <c r="I448" s="3"/>
    </row>
    <row r="449" spans="6:9">
      <c r="F449" s="3"/>
      <c r="G449" s="3"/>
      <c r="H449" s="3"/>
      <c r="I449" s="3"/>
    </row>
    <row r="450" spans="6:9">
      <c r="F450" s="3"/>
      <c r="G450" s="3"/>
      <c r="H450" s="3"/>
      <c r="I450" s="3"/>
    </row>
    <row r="451" spans="6:9">
      <c r="F451" s="3"/>
      <c r="G451" s="3"/>
      <c r="H451" s="3"/>
      <c r="I451" s="3"/>
    </row>
    <row r="452" spans="6:9">
      <c r="F452" s="3"/>
      <c r="G452" s="3"/>
      <c r="H452" s="3"/>
      <c r="I452" s="3"/>
    </row>
    <row r="453" spans="6:9">
      <c r="F453" s="3"/>
      <c r="G453" s="3"/>
      <c r="H453" s="3"/>
      <c r="I453" s="3"/>
    </row>
    <row r="454" spans="6:9">
      <c r="F454" s="3"/>
      <c r="G454" s="3"/>
      <c r="H454" s="3"/>
      <c r="I454" s="3"/>
    </row>
    <row r="455" spans="6:9">
      <c r="F455" s="3"/>
      <c r="G455" s="3"/>
      <c r="H455" s="3"/>
      <c r="I455" s="3"/>
    </row>
    <row r="456" spans="6:9">
      <c r="F456" s="3"/>
      <c r="G456" s="3"/>
      <c r="H456" s="3"/>
      <c r="I456" s="3"/>
    </row>
    <row r="457" spans="6:9">
      <c r="F457" s="3"/>
      <c r="G457" s="3"/>
      <c r="H457" s="3"/>
      <c r="I457" s="3"/>
    </row>
    <row r="458" spans="6:9">
      <c r="F458" s="3"/>
      <c r="G458" s="3"/>
      <c r="H458" s="3"/>
      <c r="I458" s="3"/>
    </row>
    <row r="459" spans="6:9">
      <c r="F459" s="3"/>
      <c r="G459" s="3"/>
      <c r="H459" s="3"/>
      <c r="I459" s="3"/>
    </row>
    <row r="460" spans="6:9">
      <c r="F460" s="3"/>
      <c r="G460" s="3"/>
      <c r="H460" s="3"/>
      <c r="I460" s="3"/>
    </row>
    <row r="461" spans="6:9">
      <c r="F461" s="3"/>
      <c r="G461" s="3"/>
      <c r="H461" s="3"/>
      <c r="I461" s="3"/>
    </row>
    <row r="462" spans="6:9">
      <c r="F462" s="3"/>
      <c r="G462" s="3"/>
      <c r="H462" s="3"/>
      <c r="I462" s="3"/>
    </row>
    <row r="463" spans="6:9">
      <c r="F463" s="3"/>
      <c r="G463" s="3"/>
      <c r="H463" s="3"/>
      <c r="I463" s="3"/>
    </row>
    <row r="464" spans="6:9">
      <c r="F464" s="3"/>
      <c r="G464" s="3"/>
      <c r="H464" s="3"/>
      <c r="I464" s="3"/>
    </row>
    <row r="465" spans="6:9">
      <c r="F465" s="3"/>
      <c r="G465" s="3"/>
      <c r="H465" s="3"/>
      <c r="I465" s="3"/>
    </row>
    <row r="466" spans="6:9">
      <c r="F466" s="3"/>
      <c r="G466" s="3"/>
      <c r="H466" s="3"/>
      <c r="I466" s="3"/>
    </row>
    <row r="467" spans="6:9">
      <c r="F467" s="3"/>
      <c r="G467" s="3"/>
      <c r="H467" s="3"/>
      <c r="I467" s="3"/>
    </row>
    <row r="468" spans="6:9">
      <c r="F468" s="3"/>
      <c r="G468" s="3"/>
      <c r="H468" s="3"/>
      <c r="I468" s="3"/>
    </row>
    <row r="469" spans="6:9">
      <c r="F469" s="3"/>
      <c r="G469" s="3"/>
      <c r="H469" s="3"/>
      <c r="I469" s="3"/>
    </row>
    <row r="470" spans="6:9">
      <c r="F470" s="3"/>
      <c r="G470" s="3"/>
      <c r="H470" s="3"/>
      <c r="I470" s="3"/>
    </row>
    <row r="471" spans="6:9">
      <c r="F471" s="3"/>
      <c r="G471" s="3"/>
      <c r="H471" s="3"/>
      <c r="I471" s="3"/>
    </row>
    <row r="472" spans="6:9">
      <c r="F472" s="3"/>
      <c r="G472" s="3"/>
      <c r="H472" s="3"/>
      <c r="I472" s="3"/>
    </row>
    <row r="473" spans="6:9">
      <c r="F473" s="3"/>
      <c r="G473" s="3"/>
      <c r="H473" s="3"/>
      <c r="I473" s="3"/>
    </row>
    <row r="474" spans="6:9">
      <c r="F474" s="3"/>
      <c r="G474" s="3"/>
      <c r="H474" s="3"/>
      <c r="I474" s="3"/>
    </row>
    <row r="475" spans="6:9">
      <c r="F475" s="3"/>
      <c r="G475" s="3"/>
      <c r="H475" s="3"/>
      <c r="I475" s="3"/>
    </row>
    <row r="476" spans="6:9">
      <c r="F476" s="3"/>
      <c r="G476" s="3"/>
      <c r="H476" s="3"/>
      <c r="I476" s="3"/>
    </row>
    <row r="477" spans="6:9">
      <c r="F477" s="3"/>
      <c r="G477" s="3"/>
      <c r="H477" s="3"/>
      <c r="I477" s="3"/>
    </row>
    <row r="478" spans="6:9">
      <c r="F478" s="3"/>
      <c r="G478" s="3"/>
      <c r="H478" s="3"/>
      <c r="I478" s="3"/>
    </row>
    <row r="479" spans="6:9">
      <c r="F479" s="3"/>
      <c r="G479" s="3"/>
      <c r="H479" s="3"/>
      <c r="I479" s="3"/>
    </row>
    <row r="480" spans="6:9">
      <c r="F480" s="3"/>
      <c r="G480" s="3"/>
      <c r="H480" s="3"/>
      <c r="I480" s="3"/>
    </row>
    <row r="481" spans="6:9">
      <c r="F481" s="3"/>
      <c r="G481" s="3"/>
      <c r="H481" s="3"/>
      <c r="I481" s="3"/>
    </row>
    <row r="482" spans="6:9">
      <c r="F482" s="3"/>
      <c r="G482" s="3"/>
      <c r="H482" s="3"/>
      <c r="I482" s="3"/>
    </row>
    <row r="483" spans="6:9">
      <c r="F483" s="3"/>
      <c r="G483" s="3"/>
      <c r="H483" s="3"/>
      <c r="I483" s="3"/>
    </row>
    <row r="484" spans="6:9">
      <c r="F484" s="3"/>
      <c r="G484" s="3"/>
      <c r="H484" s="3"/>
      <c r="I484" s="3"/>
    </row>
    <row r="485" spans="6:9">
      <c r="F485" s="3"/>
      <c r="G485" s="3"/>
      <c r="H485" s="3"/>
      <c r="I485" s="3"/>
    </row>
    <row r="486" spans="6:9">
      <c r="F486" s="3"/>
      <c r="G486" s="3"/>
      <c r="H486" s="3"/>
      <c r="I486" s="3"/>
    </row>
    <row r="487" spans="6:9">
      <c r="F487" s="3"/>
      <c r="G487" s="3"/>
      <c r="H487" s="3"/>
      <c r="I487" s="3"/>
    </row>
    <row r="488" spans="6:9">
      <c r="F488" s="3"/>
      <c r="G488" s="3"/>
      <c r="H488" s="3"/>
      <c r="I488" s="3"/>
    </row>
    <row r="489" spans="6:9">
      <c r="F489" s="3"/>
      <c r="G489" s="3"/>
      <c r="H489" s="3"/>
      <c r="I489" s="3"/>
    </row>
    <row r="490" spans="6:9">
      <c r="F490" s="3"/>
      <c r="G490" s="3"/>
      <c r="H490" s="3"/>
      <c r="I490" s="3"/>
    </row>
    <row r="491" spans="6:9">
      <c r="F491" s="3"/>
      <c r="G491" s="3"/>
      <c r="H491" s="3"/>
      <c r="I491" s="3"/>
    </row>
    <row r="492" spans="6:9">
      <c r="F492" s="3"/>
      <c r="G492" s="3"/>
      <c r="H492" s="3"/>
      <c r="I492" s="3"/>
    </row>
    <row r="493" spans="6:9">
      <c r="F493" s="3"/>
      <c r="G493" s="3"/>
      <c r="H493" s="3"/>
      <c r="I493" s="3"/>
    </row>
    <row r="494" spans="6:9">
      <c r="F494" s="3"/>
      <c r="G494" s="3"/>
      <c r="H494" s="3"/>
      <c r="I494" s="3"/>
    </row>
    <row r="495" spans="6:9">
      <c r="F495" s="3"/>
      <c r="G495" s="3"/>
      <c r="H495" s="3"/>
      <c r="I495" s="3"/>
    </row>
    <row r="496" spans="6:9">
      <c r="F496" s="3"/>
      <c r="G496" s="3"/>
      <c r="H496" s="3"/>
      <c r="I496" s="3"/>
    </row>
    <row r="497" spans="6:9">
      <c r="F497" s="3"/>
      <c r="G497" s="3"/>
      <c r="H497" s="3"/>
      <c r="I497" s="3"/>
    </row>
    <row r="498" spans="6:9">
      <c r="F498" s="3"/>
      <c r="G498" s="3"/>
      <c r="H498" s="3"/>
      <c r="I498" s="3"/>
    </row>
    <row r="499" spans="6:9">
      <c r="F499" s="3"/>
      <c r="G499" s="3"/>
      <c r="H499" s="3"/>
      <c r="I499" s="3"/>
    </row>
    <row r="500" spans="6:9">
      <c r="F500" s="3"/>
      <c r="G500" s="3"/>
      <c r="H500" s="3"/>
      <c r="I500" s="3"/>
    </row>
    <row r="501" spans="6:9">
      <c r="F501" s="3"/>
      <c r="G501" s="3"/>
      <c r="H501" s="3"/>
      <c r="I501" s="3"/>
    </row>
    <row r="502" spans="6:9">
      <c r="F502" s="3"/>
      <c r="G502" s="3"/>
      <c r="H502" s="3"/>
      <c r="I502" s="3"/>
    </row>
    <row r="503" spans="6:9">
      <c r="F503" s="3"/>
      <c r="G503" s="3"/>
      <c r="H503" s="3"/>
      <c r="I503" s="3"/>
    </row>
    <row r="504" spans="6:9">
      <c r="F504" s="3"/>
      <c r="G504" s="3"/>
      <c r="H504" s="3"/>
      <c r="I504" s="3"/>
    </row>
    <row r="505" spans="6:9">
      <c r="F505" s="3"/>
      <c r="G505" s="3"/>
      <c r="H505" s="3"/>
      <c r="I505" s="3"/>
    </row>
    <row r="506" spans="6:9">
      <c r="F506" s="3"/>
      <c r="G506" s="3"/>
      <c r="H506" s="3"/>
      <c r="I506" s="3"/>
    </row>
    <row r="507" spans="6:9">
      <c r="F507" s="3"/>
      <c r="G507" s="3"/>
      <c r="H507" s="3"/>
      <c r="I507" s="3"/>
    </row>
    <row r="508" spans="6:9">
      <c r="F508" s="3"/>
      <c r="G508" s="3"/>
      <c r="H508" s="3"/>
      <c r="I508" s="3"/>
    </row>
    <row r="509" spans="6:9">
      <c r="F509" s="3"/>
      <c r="G509" s="3"/>
      <c r="H509" s="3"/>
      <c r="I509" s="3"/>
    </row>
    <row r="510" spans="6:9">
      <c r="F510" s="3"/>
      <c r="G510" s="3"/>
      <c r="H510" s="3"/>
      <c r="I510" s="3"/>
    </row>
    <row r="511" spans="6:9">
      <c r="F511" s="3"/>
      <c r="G511" s="3"/>
      <c r="H511" s="3"/>
      <c r="I511" s="3"/>
    </row>
    <row r="512" spans="6:9">
      <c r="F512" s="3"/>
      <c r="G512" s="3"/>
      <c r="H512" s="3"/>
      <c r="I512" s="3"/>
    </row>
    <row r="513" spans="6:9">
      <c r="F513" s="3"/>
      <c r="G513" s="3"/>
      <c r="H513" s="3"/>
      <c r="I513" s="3"/>
    </row>
    <row r="514" spans="6:9">
      <c r="F514" s="3"/>
      <c r="G514" s="3"/>
      <c r="H514" s="3"/>
      <c r="I514" s="3"/>
    </row>
    <row r="515" spans="6:9">
      <c r="F515" s="3"/>
      <c r="G515" s="3"/>
      <c r="H515" s="3"/>
      <c r="I515" s="3"/>
    </row>
    <row r="516" spans="6:9">
      <c r="F516" s="3"/>
      <c r="G516" s="3"/>
      <c r="H516" s="3"/>
      <c r="I516" s="3"/>
    </row>
    <row r="517" spans="6:9">
      <c r="F517" s="3"/>
      <c r="G517" s="3"/>
      <c r="H517" s="3"/>
      <c r="I517" s="3"/>
    </row>
    <row r="518" spans="6:9">
      <c r="F518" s="3"/>
      <c r="G518" s="3"/>
      <c r="H518" s="3"/>
      <c r="I518" s="3"/>
    </row>
    <row r="519" spans="6:9">
      <c r="F519" s="3"/>
      <c r="G519" s="3"/>
      <c r="H519" s="3"/>
      <c r="I519" s="3"/>
    </row>
    <row r="520" spans="6:9">
      <c r="F520" s="3"/>
      <c r="G520" s="3"/>
      <c r="H520" s="3"/>
      <c r="I520" s="3"/>
    </row>
    <row r="521" spans="6:9">
      <c r="F521" s="3"/>
      <c r="G521" s="3"/>
      <c r="H521" s="3"/>
      <c r="I521" s="3"/>
    </row>
    <row r="522" spans="6:9">
      <c r="F522" s="3"/>
      <c r="G522" s="3"/>
      <c r="H522" s="3"/>
      <c r="I522" s="3"/>
    </row>
    <row r="523" spans="6:9">
      <c r="F523" s="3"/>
      <c r="G523" s="3"/>
      <c r="H523" s="3"/>
      <c r="I523" s="3"/>
    </row>
    <row r="524" spans="6:9">
      <c r="F524" s="3"/>
      <c r="G524" s="3"/>
      <c r="H524" s="3"/>
      <c r="I524" s="3"/>
    </row>
    <row r="525" spans="6:9">
      <c r="F525" s="3"/>
      <c r="G525" s="3"/>
      <c r="H525" s="3"/>
      <c r="I525" s="3"/>
    </row>
    <row r="526" spans="6:9">
      <c r="F526" s="3"/>
      <c r="G526" s="3"/>
      <c r="H526" s="3"/>
      <c r="I526" s="3"/>
    </row>
    <row r="527" spans="6:9">
      <c r="F527" s="3"/>
      <c r="G527" s="3"/>
      <c r="H527" s="3"/>
      <c r="I527" s="3"/>
    </row>
    <row r="528" spans="6:9">
      <c r="F528" s="3"/>
      <c r="G528" s="3"/>
      <c r="H528" s="3"/>
      <c r="I528" s="3"/>
    </row>
    <row r="529" spans="6:9">
      <c r="F529" s="3"/>
      <c r="G529" s="3"/>
      <c r="H529" s="3"/>
      <c r="I529" s="3"/>
    </row>
    <row r="530" spans="6:9">
      <c r="F530" s="3"/>
      <c r="G530" s="3"/>
      <c r="H530" s="3"/>
      <c r="I530" s="3"/>
    </row>
    <row r="531" spans="6:9">
      <c r="F531" s="3"/>
      <c r="G531" s="3"/>
      <c r="H531" s="3"/>
      <c r="I531" s="3"/>
    </row>
    <row r="532" spans="6:9">
      <c r="F532" s="3"/>
      <c r="G532" s="3"/>
      <c r="H532" s="3"/>
      <c r="I532" s="3"/>
    </row>
    <row r="533" spans="6:9">
      <c r="F533" s="3"/>
      <c r="G533" s="3"/>
      <c r="H533" s="3"/>
      <c r="I533" s="3"/>
    </row>
    <row r="534" spans="6:9">
      <c r="F534" s="3"/>
      <c r="G534" s="3"/>
      <c r="H534" s="3"/>
      <c r="I534" s="3"/>
    </row>
    <row r="535" spans="6:9">
      <c r="F535" s="3"/>
      <c r="G535" s="3"/>
      <c r="H535" s="3"/>
      <c r="I535" s="3"/>
    </row>
    <row r="536" spans="6:9">
      <c r="F536" s="3"/>
      <c r="G536" s="3"/>
      <c r="H536" s="3"/>
      <c r="I536" s="3"/>
    </row>
    <row r="537" spans="6:9">
      <c r="F537" s="3"/>
      <c r="G537" s="3"/>
      <c r="H537" s="3"/>
      <c r="I537" s="3"/>
    </row>
    <row r="538" spans="6:9">
      <c r="F538" s="3"/>
      <c r="G538" s="3"/>
      <c r="H538" s="3"/>
      <c r="I538" s="3"/>
    </row>
    <row r="539" spans="6:9">
      <c r="F539" s="3"/>
      <c r="G539" s="3"/>
      <c r="H539" s="3"/>
      <c r="I539" s="3"/>
    </row>
    <row r="540" spans="6:9">
      <c r="F540" s="3"/>
      <c r="G540" s="3"/>
      <c r="H540" s="3"/>
      <c r="I540" s="3"/>
    </row>
    <row r="541" spans="6:9">
      <c r="F541" s="3"/>
      <c r="G541" s="3"/>
      <c r="H541" s="3"/>
      <c r="I541" s="3"/>
    </row>
    <row r="542" spans="6:9">
      <c r="F542" s="3"/>
      <c r="G542" s="3"/>
      <c r="H542" s="3"/>
      <c r="I542" s="3"/>
    </row>
    <row r="543" spans="6:9">
      <c r="F543" s="3"/>
      <c r="G543" s="3"/>
      <c r="H543" s="3"/>
      <c r="I543" s="3"/>
    </row>
    <row r="544" spans="6:9">
      <c r="F544" s="3"/>
      <c r="G544" s="3"/>
      <c r="H544" s="3"/>
      <c r="I544" s="3"/>
    </row>
    <row r="545" spans="6:9">
      <c r="F545" s="3"/>
      <c r="G545" s="3"/>
      <c r="H545" s="3"/>
      <c r="I545" s="3"/>
    </row>
    <row r="546" spans="6:9">
      <c r="F546" s="3"/>
      <c r="G546" s="3"/>
      <c r="H546" s="3"/>
      <c r="I546" s="3"/>
    </row>
    <row r="547" spans="6:9">
      <c r="F547" s="3"/>
      <c r="G547" s="3"/>
      <c r="H547" s="3"/>
      <c r="I547" s="3"/>
    </row>
    <row r="548" spans="6:9">
      <c r="F548" s="3"/>
      <c r="G548" s="3"/>
      <c r="H548" s="3"/>
      <c r="I548" s="3"/>
    </row>
    <row r="549" spans="6:9">
      <c r="F549" s="3"/>
      <c r="G549" s="3"/>
      <c r="H549" s="3"/>
      <c r="I549" s="3"/>
    </row>
    <row r="550" spans="6:9">
      <c r="F550" s="3"/>
      <c r="G550" s="3"/>
      <c r="H550" s="3"/>
      <c r="I550" s="3"/>
    </row>
    <row r="551" spans="6:9">
      <c r="F551" s="3"/>
      <c r="G551" s="3"/>
      <c r="H551" s="3"/>
      <c r="I551" s="3"/>
    </row>
    <row r="552" spans="6:9">
      <c r="F552" s="3"/>
      <c r="G552" s="3"/>
      <c r="H552" s="3"/>
      <c r="I552" s="3"/>
    </row>
    <row r="553" spans="6:9">
      <c r="F553" s="3"/>
      <c r="G553" s="3"/>
      <c r="H553" s="3"/>
      <c r="I553" s="3"/>
    </row>
    <row r="554" spans="6:9">
      <c r="F554" s="3"/>
      <c r="G554" s="3"/>
      <c r="H554" s="3"/>
      <c r="I554" s="3"/>
    </row>
    <row r="555" spans="6:9">
      <c r="F555" s="3"/>
      <c r="G555" s="3"/>
      <c r="H555" s="3"/>
      <c r="I555" s="3"/>
    </row>
    <row r="556" spans="6:9">
      <c r="F556" s="3"/>
      <c r="G556" s="3"/>
      <c r="H556" s="3"/>
      <c r="I556" s="3"/>
    </row>
    <row r="557" spans="6:9">
      <c r="F557" s="3"/>
      <c r="G557" s="3"/>
      <c r="H557" s="3"/>
      <c r="I557" s="3"/>
    </row>
    <row r="558" spans="6:9">
      <c r="F558" s="3"/>
      <c r="G558" s="3"/>
      <c r="H558" s="3"/>
      <c r="I558" s="3"/>
    </row>
    <row r="559" spans="6:9">
      <c r="F559" s="3"/>
      <c r="G559" s="3"/>
      <c r="H559" s="3"/>
      <c r="I559" s="3"/>
    </row>
    <row r="560" spans="6:9">
      <c r="F560" s="3"/>
      <c r="G560" s="3"/>
      <c r="H560" s="3"/>
      <c r="I560" s="3"/>
    </row>
    <row r="561" spans="6:9">
      <c r="F561" s="3"/>
      <c r="G561" s="3"/>
      <c r="H561" s="3"/>
      <c r="I561" s="3"/>
    </row>
    <row r="562" spans="6:9">
      <c r="F562" s="3"/>
      <c r="G562" s="3"/>
      <c r="H562" s="3"/>
      <c r="I562" s="3"/>
    </row>
    <row r="563" spans="6:9">
      <c r="F563" s="3"/>
      <c r="G563" s="3"/>
      <c r="H563" s="3"/>
      <c r="I563" s="3"/>
    </row>
    <row r="564" spans="6:9">
      <c r="F564" s="3"/>
      <c r="G564" s="3"/>
      <c r="H564" s="3"/>
      <c r="I564" s="3"/>
    </row>
    <row r="565" spans="6:9">
      <c r="F565" s="3"/>
      <c r="G565" s="3"/>
      <c r="H565" s="3"/>
      <c r="I565" s="3"/>
    </row>
    <row r="566" spans="6:9">
      <c r="F566" s="3"/>
      <c r="G566" s="3"/>
      <c r="H566" s="3"/>
      <c r="I566" s="3"/>
    </row>
    <row r="567" spans="6:9">
      <c r="F567" s="3"/>
      <c r="G567" s="3"/>
      <c r="H567" s="3"/>
      <c r="I567" s="3"/>
    </row>
    <row r="568" spans="6:9">
      <c r="F568" s="3"/>
      <c r="G568" s="3"/>
      <c r="H568" s="3"/>
      <c r="I568" s="3"/>
    </row>
    <row r="569" spans="6:9">
      <c r="F569" s="3"/>
      <c r="G569" s="3"/>
      <c r="H569" s="3"/>
      <c r="I569" s="3"/>
    </row>
    <row r="570" spans="6:9">
      <c r="F570" s="3"/>
      <c r="G570" s="3"/>
      <c r="H570" s="3"/>
      <c r="I570" s="3"/>
    </row>
    <row r="571" spans="6:9">
      <c r="F571" s="3"/>
      <c r="G571" s="3"/>
      <c r="H571" s="3"/>
      <c r="I571" s="3"/>
    </row>
    <row r="572" spans="6:9">
      <c r="F572" s="3"/>
      <c r="G572" s="3"/>
      <c r="H572" s="3"/>
      <c r="I572" s="3"/>
    </row>
    <row r="573" spans="6:9">
      <c r="F573" s="3"/>
      <c r="G573" s="3"/>
      <c r="H573" s="3"/>
      <c r="I573" s="3"/>
    </row>
    <row r="574" spans="6:9">
      <c r="F574" s="3"/>
      <c r="G574" s="3"/>
      <c r="H574" s="3"/>
      <c r="I574" s="3"/>
    </row>
    <row r="575" spans="6:9">
      <c r="F575" s="3"/>
      <c r="G575" s="3"/>
      <c r="H575" s="3"/>
      <c r="I575" s="3"/>
    </row>
    <row r="576" spans="6:9">
      <c r="F576" s="3"/>
      <c r="G576" s="3"/>
      <c r="H576" s="3"/>
      <c r="I576" s="3"/>
    </row>
    <row r="577" spans="6:9">
      <c r="F577" s="3"/>
      <c r="G577" s="3"/>
      <c r="H577" s="3"/>
      <c r="I577" s="3"/>
    </row>
    <row r="578" spans="6:9">
      <c r="F578" s="3"/>
      <c r="G578" s="3"/>
      <c r="H578" s="3"/>
      <c r="I578" s="3"/>
    </row>
    <row r="579" spans="6:9">
      <c r="F579" s="3"/>
      <c r="G579" s="3"/>
      <c r="H579" s="3"/>
      <c r="I579" s="3"/>
    </row>
    <row r="580" spans="6:9">
      <c r="F580" s="3"/>
      <c r="G580" s="3"/>
      <c r="H580" s="3"/>
      <c r="I580" s="3"/>
    </row>
    <row r="581" spans="6:9">
      <c r="F581" s="3"/>
      <c r="G581" s="3"/>
      <c r="H581" s="3"/>
      <c r="I581" s="3"/>
    </row>
    <row r="582" spans="6:9">
      <c r="F582" s="3"/>
      <c r="G582" s="3"/>
      <c r="H582" s="3"/>
      <c r="I582" s="3"/>
    </row>
    <row r="583" spans="6:9">
      <c r="F583" s="3"/>
      <c r="G583" s="3"/>
      <c r="H583" s="3"/>
      <c r="I583" s="3"/>
    </row>
    <row r="584" spans="6:9">
      <c r="F584" s="3"/>
      <c r="G584" s="3"/>
      <c r="H584" s="3"/>
      <c r="I584" s="3"/>
    </row>
    <row r="585" spans="6:9">
      <c r="F585" s="3"/>
      <c r="G585" s="3"/>
      <c r="H585" s="3"/>
      <c r="I585" s="3"/>
    </row>
    <row r="586" spans="6:9">
      <c r="F586" s="3"/>
      <c r="G586" s="3"/>
      <c r="H586" s="3"/>
      <c r="I586" s="3"/>
    </row>
    <row r="587" spans="6:9">
      <c r="F587" s="3"/>
      <c r="G587" s="3"/>
      <c r="H587" s="3"/>
      <c r="I587" s="3"/>
    </row>
    <row r="588" spans="6:9">
      <c r="F588" s="3"/>
      <c r="G588" s="3"/>
      <c r="H588" s="3"/>
      <c r="I588" s="3"/>
    </row>
    <row r="589" spans="6:9">
      <c r="F589" s="3"/>
      <c r="G589" s="3"/>
      <c r="H589" s="3"/>
      <c r="I589" s="3"/>
    </row>
    <row r="590" spans="6:9">
      <c r="F590" s="3"/>
      <c r="G590" s="3"/>
      <c r="H590" s="3"/>
      <c r="I590" s="3"/>
    </row>
    <row r="591" spans="6:9">
      <c r="F591" s="3"/>
      <c r="G591" s="3"/>
      <c r="H591" s="3"/>
      <c r="I591" s="3"/>
    </row>
    <row r="592" spans="6:9">
      <c r="F592" s="3"/>
      <c r="G592" s="3"/>
      <c r="H592" s="3"/>
      <c r="I592" s="3"/>
    </row>
    <row r="593" spans="6:9">
      <c r="F593" s="3"/>
      <c r="G593" s="3"/>
      <c r="H593" s="3"/>
      <c r="I593" s="3"/>
    </row>
    <row r="594" spans="6:9">
      <c r="F594" s="3"/>
      <c r="G594" s="3"/>
      <c r="H594" s="3"/>
      <c r="I594" s="3"/>
    </row>
    <row r="595" spans="6:9">
      <c r="F595" s="3"/>
      <c r="G595" s="3"/>
      <c r="H595" s="3"/>
      <c r="I595" s="3"/>
    </row>
    <row r="596" spans="6:9">
      <c r="F596" s="3"/>
      <c r="G596" s="3"/>
      <c r="H596" s="3"/>
      <c r="I596" s="3"/>
    </row>
    <row r="597" spans="6:9">
      <c r="F597" s="3"/>
      <c r="G597" s="3"/>
      <c r="H597" s="3"/>
      <c r="I597" s="3"/>
    </row>
    <row r="598" spans="6:9">
      <c r="F598" s="3"/>
      <c r="G598" s="3"/>
      <c r="H598" s="3"/>
      <c r="I598" s="3"/>
    </row>
    <row r="599" spans="6:9">
      <c r="F599" s="3"/>
      <c r="G599" s="3"/>
      <c r="H599" s="3"/>
      <c r="I599" s="3"/>
    </row>
    <row r="600" spans="6:9">
      <c r="F600" s="3"/>
      <c r="G600" s="3"/>
      <c r="H600" s="3"/>
      <c r="I600" s="3"/>
    </row>
    <row r="601" spans="6:9">
      <c r="F601" s="3"/>
      <c r="G601" s="3"/>
      <c r="H601" s="3"/>
      <c r="I601" s="3"/>
    </row>
    <row r="602" spans="6:9">
      <c r="F602" s="3"/>
      <c r="G602" s="3"/>
      <c r="H602" s="3"/>
      <c r="I602" s="3"/>
    </row>
    <row r="603" spans="6:9">
      <c r="F603" s="3"/>
      <c r="G603" s="3"/>
      <c r="H603" s="3"/>
      <c r="I603" s="3"/>
    </row>
    <row r="604" spans="6:9">
      <c r="F604" s="3"/>
      <c r="G604" s="3"/>
      <c r="H604" s="3"/>
      <c r="I604" s="3"/>
    </row>
    <row r="605" spans="6:9">
      <c r="F605" s="3"/>
      <c r="G605" s="3"/>
      <c r="H605" s="3"/>
      <c r="I605" s="3"/>
    </row>
    <row r="606" spans="6:9">
      <c r="F606" s="3"/>
      <c r="G606" s="3"/>
      <c r="H606" s="3"/>
      <c r="I606" s="3"/>
    </row>
    <row r="607" spans="6:9">
      <c r="F607" s="3"/>
      <c r="G607" s="3"/>
      <c r="H607" s="3"/>
      <c r="I607" s="3"/>
    </row>
    <row r="608" spans="6:9">
      <c r="F608" s="3"/>
      <c r="G608" s="3"/>
      <c r="H608" s="3"/>
      <c r="I608" s="3"/>
    </row>
    <row r="609" spans="6:9">
      <c r="F609" s="3"/>
      <c r="G609" s="3"/>
      <c r="H609" s="3"/>
      <c r="I609" s="3"/>
    </row>
    <row r="610" spans="6:9">
      <c r="F610" s="3"/>
      <c r="G610" s="3"/>
      <c r="H610" s="3"/>
      <c r="I610" s="3"/>
    </row>
    <row r="611" spans="6:9">
      <c r="F611" s="3"/>
      <c r="G611" s="3"/>
      <c r="H611" s="3"/>
      <c r="I611" s="3"/>
    </row>
    <row r="612" spans="6:9">
      <c r="F612" s="3"/>
      <c r="G612" s="3"/>
      <c r="H612" s="3"/>
      <c r="I612" s="3"/>
    </row>
    <row r="613" spans="6:9">
      <c r="F613" s="3"/>
      <c r="G613" s="3"/>
      <c r="H613" s="3"/>
      <c r="I613" s="3"/>
    </row>
    <row r="614" spans="6:9">
      <c r="F614" s="3"/>
      <c r="G614" s="3"/>
      <c r="H614" s="3"/>
      <c r="I614" s="3"/>
    </row>
    <row r="615" spans="6:9">
      <c r="F615" s="3"/>
      <c r="G615" s="3"/>
      <c r="H615" s="3"/>
      <c r="I615" s="3"/>
    </row>
    <row r="616" spans="6:9">
      <c r="F616" s="3"/>
      <c r="G616" s="3"/>
      <c r="H616" s="3"/>
      <c r="I616" s="3"/>
    </row>
    <row r="617" spans="6:9">
      <c r="F617" s="3"/>
      <c r="G617" s="3"/>
      <c r="H617" s="3"/>
      <c r="I617" s="3"/>
    </row>
    <row r="618" spans="6:9">
      <c r="F618" s="3"/>
      <c r="G618" s="3"/>
      <c r="H618" s="3"/>
      <c r="I618" s="3"/>
    </row>
    <row r="619" spans="6:9">
      <c r="F619" s="3"/>
      <c r="G619" s="3"/>
      <c r="H619" s="3"/>
      <c r="I619" s="3"/>
    </row>
    <row r="620" spans="6:9">
      <c r="F620" s="3"/>
      <c r="G620" s="3"/>
      <c r="H620" s="3"/>
      <c r="I620" s="3"/>
    </row>
    <row r="621" spans="6:9">
      <c r="F621" s="3"/>
      <c r="G621" s="3"/>
      <c r="H621" s="3"/>
      <c r="I621" s="3"/>
    </row>
    <row r="622" spans="6:9">
      <c r="F622" s="3"/>
      <c r="G622" s="3"/>
      <c r="H622" s="3"/>
      <c r="I622" s="3"/>
    </row>
    <row r="623" spans="6:9">
      <c r="F623" s="3"/>
      <c r="G623" s="3"/>
      <c r="H623" s="3"/>
      <c r="I623" s="3"/>
    </row>
    <row r="624" spans="6:9">
      <c r="F624" s="3"/>
      <c r="G624" s="3"/>
      <c r="H624" s="3"/>
      <c r="I624" s="3"/>
    </row>
    <row r="625" spans="6:9">
      <c r="F625" s="3"/>
      <c r="G625" s="3"/>
      <c r="H625" s="3"/>
      <c r="I625" s="3"/>
    </row>
    <row r="626" spans="6:9">
      <c r="F626" s="3"/>
      <c r="G626" s="3"/>
      <c r="H626" s="3"/>
      <c r="I626" s="3"/>
    </row>
    <row r="627" spans="6:9">
      <c r="F627" s="3"/>
      <c r="G627" s="3"/>
      <c r="H627" s="3"/>
      <c r="I627" s="3"/>
    </row>
    <row r="628" spans="6:9">
      <c r="F628" s="3"/>
      <c r="G628" s="3"/>
      <c r="H628" s="3"/>
      <c r="I628" s="3"/>
    </row>
    <row r="629" spans="6:9">
      <c r="F629" s="3"/>
      <c r="G629" s="3"/>
      <c r="H629" s="3"/>
      <c r="I629" s="3"/>
    </row>
    <row r="630" spans="6:9">
      <c r="F630" s="3"/>
      <c r="G630" s="3"/>
      <c r="H630" s="3"/>
      <c r="I630" s="3"/>
    </row>
    <row r="631" spans="6:9">
      <c r="F631" s="3"/>
      <c r="G631" s="3"/>
      <c r="H631" s="3"/>
      <c r="I631" s="3"/>
    </row>
    <row r="632" spans="6:9">
      <c r="F632" s="3"/>
      <c r="G632" s="3"/>
      <c r="H632" s="3"/>
      <c r="I632" s="3"/>
    </row>
    <row r="633" spans="6:9">
      <c r="F633" s="3"/>
      <c r="G633" s="3"/>
      <c r="H633" s="3"/>
      <c r="I633" s="3"/>
    </row>
    <row r="634" spans="6:9">
      <c r="F634" s="3"/>
      <c r="G634" s="3"/>
      <c r="H634" s="3"/>
      <c r="I634" s="3"/>
    </row>
    <row r="635" spans="6:9">
      <c r="F635" s="3"/>
      <c r="G635" s="3"/>
      <c r="H635" s="3"/>
      <c r="I635" s="3"/>
    </row>
    <row r="636" spans="6:9">
      <c r="F636" s="3"/>
      <c r="G636" s="3"/>
      <c r="H636" s="3"/>
      <c r="I636" s="3"/>
    </row>
    <row r="637" spans="6:9">
      <c r="F637" s="3"/>
      <c r="G637" s="3"/>
      <c r="H637" s="3"/>
      <c r="I637" s="3"/>
    </row>
    <row r="638" spans="6:9">
      <c r="F638" s="3"/>
      <c r="G638" s="3"/>
      <c r="H638" s="3"/>
      <c r="I638" s="3"/>
    </row>
    <row r="639" spans="6:9">
      <c r="F639" s="3"/>
      <c r="G639" s="3"/>
      <c r="H639" s="3"/>
      <c r="I639" s="3"/>
    </row>
    <row r="640" spans="6:9">
      <c r="F640" s="3"/>
      <c r="G640" s="3"/>
      <c r="H640" s="3"/>
      <c r="I640" s="3"/>
    </row>
    <row r="641" spans="6:9">
      <c r="F641" s="3"/>
      <c r="G641" s="3"/>
      <c r="H641" s="3"/>
      <c r="I641" s="3"/>
    </row>
    <row r="642" spans="6:9">
      <c r="F642" s="3"/>
      <c r="G642" s="3"/>
      <c r="H642" s="3"/>
      <c r="I642" s="3"/>
    </row>
    <row r="643" spans="6:9">
      <c r="F643" s="3"/>
      <c r="G643" s="3"/>
      <c r="H643" s="3"/>
      <c r="I643" s="3"/>
    </row>
    <row r="644" spans="6:9">
      <c r="F644" s="3"/>
      <c r="G644" s="3"/>
      <c r="H644" s="3"/>
      <c r="I644" s="3"/>
    </row>
    <row r="645" spans="6:9">
      <c r="F645" s="3"/>
      <c r="G645" s="3"/>
      <c r="H645" s="3"/>
      <c r="I645" s="3"/>
    </row>
    <row r="646" spans="6:9">
      <c r="F646" s="3"/>
      <c r="G646" s="3"/>
      <c r="H646" s="3"/>
      <c r="I646" s="3"/>
    </row>
    <row r="647" spans="6:9">
      <c r="F647" s="3"/>
      <c r="G647" s="3"/>
      <c r="H647" s="3"/>
      <c r="I647" s="3"/>
    </row>
    <row r="648" spans="6:9">
      <c r="F648" s="3"/>
      <c r="G648" s="3"/>
      <c r="H648" s="3"/>
      <c r="I648" s="3"/>
    </row>
    <row r="649" spans="6:9">
      <c r="F649" s="3"/>
      <c r="G649" s="3"/>
      <c r="H649" s="3"/>
      <c r="I649" s="3"/>
    </row>
    <row r="650" spans="6:9">
      <c r="F650" s="3"/>
      <c r="G650" s="3"/>
      <c r="H650" s="3"/>
      <c r="I650" s="3"/>
    </row>
    <row r="651" spans="6:9">
      <c r="F651" s="3"/>
      <c r="G651" s="3"/>
      <c r="H651" s="3"/>
      <c r="I651" s="3"/>
    </row>
    <row r="652" spans="6:9">
      <c r="F652" s="3"/>
      <c r="G652" s="3"/>
      <c r="H652" s="3"/>
      <c r="I652" s="3"/>
    </row>
    <row r="653" spans="6:9">
      <c r="F653" s="3"/>
      <c r="G653" s="3"/>
      <c r="H653" s="3"/>
      <c r="I653" s="3"/>
    </row>
    <row r="654" spans="6:9">
      <c r="F654" s="3"/>
      <c r="G654" s="3"/>
      <c r="H654" s="3"/>
      <c r="I654" s="3"/>
    </row>
    <row r="655" spans="6:9">
      <c r="F655" s="3"/>
      <c r="G655" s="3"/>
      <c r="H655" s="3"/>
      <c r="I655" s="3"/>
    </row>
    <row r="656" spans="6:9">
      <c r="F656" s="3"/>
      <c r="G656" s="3"/>
      <c r="H656" s="3"/>
      <c r="I656" s="3"/>
    </row>
    <row r="657" spans="6:9">
      <c r="F657" s="3"/>
      <c r="G657" s="3"/>
      <c r="H657" s="3"/>
      <c r="I657" s="3"/>
    </row>
    <row r="658" spans="6:9">
      <c r="F658" s="3"/>
      <c r="G658" s="3"/>
      <c r="H658" s="3"/>
      <c r="I658" s="3"/>
    </row>
    <row r="659" spans="6:9">
      <c r="F659" s="3"/>
      <c r="G659" s="3"/>
      <c r="H659" s="3"/>
      <c r="I659" s="3"/>
    </row>
    <row r="660" spans="6:9">
      <c r="F660" s="3"/>
      <c r="G660" s="3"/>
      <c r="H660" s="3"/>
      <c r="I660" s="3"/>
    </row>
    <row r="661" spans="6:9">
      <c r="F661" s="3"/>
      <c r="G661" s="3"/>
      <c r="H661" s="3"/>
      <c r="I661" s="3"/>
    </row>
    <row r="662" spans="6:9">
      <c r="F662" s="3"/>
      <c r="G662" s="3"/>
      <c r="H662" s="3"/>
      <c r="I662" s="3"/>
    </row>
    <row r="663" spans="6:9">
      <c r="F663" s="3"/>
      <c r="G663" s="3"/>
      <c r="H663" s="3"/>
      <c r="I663" s="3"/>
    </row>
    <row r="664" spans="6:9">
      <c r="F664" s="3"/>
      <c r="G664" s="3"/>
      <c r="H664" s="3"/>
      <c r="I664" s="3"/>
    </row>
    <row r="665" spans="6:9">
      <c r="F665" s="3"/>
      <c r="G665" s="3"/>
      <c r="H665" s="3"/>
      <c r="I665" s="3"/>
    </row>
    <row r="666" spans="6:9">
      <c r="F666" s="3"/>
      <c r="G666" s="3"/>
      <c r="H666" s="3"/>
      <c r="I666" s="3"/>
    </row>
    <row r="667" spans="6:9">
      <c r="F667" s="3"/>
      <c r="G667" s="3"/>
      <c r="H667" s="3"/>
      <c r="I667" s="3"/>
    </row>
    <row r="668" spans="6:9">
      <c r="F668" s="3"/>
      <c r="G668" s="3"/>
      <c r="H668" s="3"/>
      <c r="I668" s="3"/>
    </row>
    <row r="669" spans="6:9">
      <c r="F669" s="3"/>
      <c r="G669" s="3"/>
      <c r="H669" s="3"/>
      <c r="I669" s="3"/>
    </row>
    <row r="670" spans="6:9">
      <c r="F670" s="3"/>
      <c r="G670" s="3"/>
      <c r="H670" s="3"/>
      <c r="I670" s="3"/>
    </row>
    <row r="671" spans="6:9">
      <c r="F671" s="3"/>
      <c r="G671" s="3"/>
      <c r="H671" s="3"/>
      <c r="I671" s="3"/>
    </row>
    <row r="672" spans="6:9">
      <c r="F672" s="3"/>
      <c r="G672" s="3"/>
      <c r="H672" s="3"/>
      <c r="I672" s="3"/>
    </row>
    <row r="673" spans="6:9">
      <c r="F673" s="3"/>
      <c r="G673" s="3"/>
      <c r="H673" s="3"/>
      <c r="I673" s="3"/>
    </row>
    <row r="674" spans="6:9">
      <c r="F674" s="3"/>
      <c r="G674" s="3"/>
      <c r="H674" s="3"/>
      <c r="I674" s="3"/>
    </row>
    <row r="675" spans="6:9">
      <c r="F675" s="3"/>
      <c r="G675" s="3"/>
      <c r="H675" s="3"/>
      <c r="I675" s="3"/>
    </row>
    <row r="676" spans="6:9">
      <c r="F676" s="3"/>
      <c r="G676" s="3"/>
      <c r="H676" s="3"/>
      <c r="I676" s="3"/>
    </row>
    <row r="677" spans="6:9">
      <c r="F677" s="3"/>
      <c r="G677" s="3"/>
      <c r="H677" s="3"/>
      <c r="I677" s="3"/>
    </row>
    <row r="678" spans="6:9">
      <c r="F678" s="3"/>
      <c r="G678" s="3"/>
      <c r="H678" s="3"/>
      <c r="I678" s="3"/>
    </row>
    <row r="679" spans="6:9">
      <c r="F679" s="3"/>
      <c r="G679" s="3"/>
      <c r="H679" s="3"/>
      <c r="I679" s="3"/>
    </row>
    <row r="680" spans="6:9">
      <c r="F680" s="3"/>
      <c r="G680" s="3"/>
      <c r="H680" s="3"/>
      <c r="I680" s="3"/>
    </row>
    <row r="681" spans="6:9">
      <c r="F681" s="3"/>
      <c r="G681" s="3"/>
      <c r="H681" s="3"/>
      <c r="I681" s="3"/>
    </row>
    <row r="682" spans="6:9">
      <c r="F682" s="3"/>
      <c r="G682" s="3"/>
      <c r="H682" s="3"/>
      <c r="I682" s="3"/>
    </row>
    <row r="683" spans="6:9">
      <c r="F683" s="3"/>
      <c r="G683" s="3"/>
      <c r="H683" s="3"/>
      <c r="I683" s="3"/>
    </row>
    <row r="684" spans="6:9">
      <c r="F684" s="3"/>
      <c r="G684" s="3"/>
      <c r="H684" s="3"/>
      <c r="I684" s="3"/>
    </row>
    <row r="685" spans="6:9">
      <c r="F685" s="3"/>
      <c r="G685" s="3"/>
      <c r="H685" s="3"/>
      <c r="I685" s="3"/>
    </row>
    <row r="686" spans="6:9">
      <c r="F686" s="3"/>
      <c r="G686" s="3"/>
      <c r="H686" s="3"/>
      <c r="I686" s="3"/>
    </row>
    <row r="687" spans="6:9">
      <c r="F687" s="3"/>
      <c r="G687" s="3"/>
      <c r="H687" s="3"/>
      <c r="I687" s="3"/>
    </row>
    <row r="688" spans="6:9">
      <c r="F688" s="3"/>
      <c r="G688" s="3"/>
      <c r="H688" s="3"/>
      <c r="I688" s="3"/>
    </row>
    <row r="689" spans="6:9">
      <c r="F689" s="3"/>
      <c r="G689" s="3"/>
      <c r="H689" s="3"/>
      <c r="I689" s="3"/>
    </row>
    <row r="690" spans="6:9">
      <c r="F690" s="3"/>
      <c r="G690" s="3"/>
      <c r="H690" s="3"/>
      <c r="I690" s="3"/>
    </row>
    <row r="691" spans="6:9">
      <c r="F691" s="3"/>
      <c r="G691" s="3"/>
      <c r="H691" s="3"/>
      <c r="I691" s="3"/>
    </row>
    <row r="692" spans="6:9">
      <c r="F692" s="3"/>
      <c r="G692" s="3"/>
      <c r="H692" s="3"/>
      <c r="I692" s="3"/>
    </row>
    <row r="693" spans="6:9">
      <c r="F693" s="3"/>
      <c r="G693" s="3"/>
      <c r="H693" s="3"/>
      <c r="I693" s="3"/>
    </row>
    <row r="694" spans="6:9">
      <c r="F694" s="3"/>
      <c r="G694" s="3"/>
      <c r="H694" s="3"/>
      <c r="I694" s="3"/>
    </row>
    <row r="695" spans="6:9">
      <c r="F695" s="3"/>
      <c r="G695" s="3"/>
      <c r="H695" s="3"/>
      <c r="I695" s="3"/>
    </row>
    <row r="696" spans="6:9">
      <c r="F696" s="3"/>
      <c r="G696" s="3"/>
      <c r="H696" s="3"/>
      <c r="I696" s="3"/>
    </row>
    <row r="697" spans="6:9">
      <c r="F697" s="3"/>
      <c r="G697" s="3"/>
      <c r="H697" s="3"/>
      <c r="I697" s="3"/>
    </row>
    <row r="698" spans="6:9">
      <c r="F698" s="3"/>
      <c r="G698" s="3"/>
      <c r="H698" s="3"/>
      <c r="I698" s="3"/>
    </row>
    <row r="699" spans="6:9">
      <c r="F699" s="3"/>
      <c r="G699" s="3"/>
      <c r="H699" s="3"/>
      <c r="I699" s="3"/>
    </row>
    <row r="700" spans="6:9">
      <c r="F700" s="3"/>
      <c r="G700" s="3"/>
      <c r="H700" s="3"/>
      <c r="I700" s="3"/>
    </row>
    <row r="701" spans="6:9">
      <c r="F701" s="3"/>
      <c r="G701" s="3"/>
      <c r="H701" s="3"/>
      <c r="I701" s="3"/>
    </row>
    <row r="702" spans="6:9">
      <c r="F702" s="3"/>
      <c r="G702" s="3"/>
      <c r="H702" s="3"/>
      <c r="I702" s="3"/>
    </row>
    <row r="703" spans="6:9">
      <c r="F703" s="3"/>
      <c r="G703" s="3"/>
      <c r="H703" s="3"/>
      <c r="I703" s="3"/>
    </row>
    <row r="704" spans="6:9">
      <c r="F704" s="3"/>
      <c r="G704" s="3"/>
      <c r="H704" s="3"/>
      <c r="I704" s="3"/>
    </row>
    <row r="705" spans="6:9">
      <c r="F705" s="3"/>
      <c r="G705" s="3"/>
      <c r="H705" s="3"/>
      <c r="I705" s="3"/>
    </row>
    <row r="706" spans="6:9">
      <c r="F706" s="3"/>
      <c r="G706" s="3"/>
      <c r="H706" s="3"/>
      <c r="I706" s="3"/>
    </row>
    <row r="707" spans="6:9">
      <c r="F707" s="3"/>
      <c r="G707" s="3"/>
      <c r="H707" s="3"/>
      <c r="I707" s="3"/>
    </row>
    <row r="708" spans="6:9">
      <c r="F708" s="3"/>
      <c r="G708" s="3"/>
      <c r="H708" s="3"/>
      <c r="I708" s="3"/>
    </row>
    <row r="709" spans="6:9">
      <c r="F709" s="3"/>
      <c r="G709" s="3"/>
      <c r="H709" s="3"/>
      <c r="I709" s="3"/>
    </row>
    <row r="710" spans="6:9">
      <c r="F710" s="3"/>
      <c r="G710" s="3"/>
      <c r="H710" s="3"/>
      <c r="I710" s="3"/>
    </row>
    <row r="711" spans="6:9">
      <c r="F711" s="3"/>
      <c r="G711" s="3"/>
      <c r="H711" s="3"/>
      <c r="I711" s="3"/>
    </row>
    <row r="712" spans="6:9">
      <c r="F712" s="3"/>
      <c r="G712" s="3"/>
      <c r="H712" s="3"/>
      <c r="I712" s="3"/>
    </row>
    <row r="713" spans="6:9">
      <c r="F713" s="3"/>
      <c r="G713" s="3"/>
      <c r="H713" s="3"/>
      <c r="I713" s="3"/>
    </row>
    <row r="714" spans="6:9">
      <c r="F714" s="3"/>
      <c r="G714" s="3"/>
      <c r="H714" s="3"/>
      <c r="I714" s="3"/>
    </row>
    <row r="715" spans="6:9">
      <c r="F715" s="3"/>
      <c r="G715" s="3"/>
      <c r="H715" s="3"/>
      <c r="I715" s="3"/>
    </row>
    <row r="716" spans="6:9">
      <c r="F716" s="3"/>
      <c r="G716" s="3"/>
      <c r="H716" s="3"/>
      <c r="I716" s="3"/>
    </row>
    <row r="717" spans="6:9">
      <c r="F717" s="3"/>
      <c r="G717" s="3"/>
      <c r="H717" s="3"/>
      <c r="I717" s="3"/>
    </row>
    <row r="718" spans="6:9">
      <c r="F718" s="3"/>
      <c r="G718" s="3"/>
      <c r="H718" s="3"/>
      <c r="I718" s="3"/>
    </row>
    <row r="719" spans="6:9">
      <c r="F719" s="3"/>
      <c r="G719" s="3"/>
      <c r="H719" s="3"/>
      <c r="I719" s="3"/>
    </row>
    <row r="720" spans="6:9">
      <c r="F720" s="3"/>
      <c r="G720" s="3"/>
      <c r="H720" s="3"/>
      <c r="I720" s="3"/>
    </row>
    <row r="721" spans="6:9">
      <c r="F721" s="3"/>
      <c r="G721" s="3"/>
      <c r="H721" s="3"/>
      <c r="I721" s="3"/>
    </row>
    <row r="722" spans="6:9">
      <c r="F722" s="3"/>
      <c r="G722" s="3"/>
      <c r="H722" s="3"/>
      <c r="I722" s="3"/>
    </row>
    <row r="723" spans="6:9">
      <c r="F723" s="3"/>
      <c r="G723" s="3"/>
      <c r="H723" s="3"/>
      <c r="I723" s="3"/>
    </row>
    <row r="724" spans="6:9">
      <c r="F724" s="3"/>
      <c r="G724" s="3"/>
      <c r="H724" s="3"/>
      <c r="I724" s="3"/>
    </row>
    <row r="725" spans="6:9">
      <c r="F725" s="3"/>
      <c r="G725" s="3"/>
      <c r="H725" s="3"/>
      <c r="I725" s="3"/>
    </row>
    <row r="726" spans="6:9">
      <c r="F726" s="3"/>
      <c r="G726" s="3"/>
      <c r="H726" s="3"/>
      <c r="I726" s="3"/>
    </row>
    <row r="727" spans="6:9">
      <c r="F727" s="3"/>
      <c r="G727" s="3"/>
      <c r="H727" s="3"/>
      <c r="I727" s="3"/>
    </row>
    <row r="728" spans="6:9">
      <c r="F728" s="3"/>
      <c r="G728" s="3"/>
      <c r="H728" s="3"/>
      <c r="I728" s="3"/>
    </row>
    <row r="729" spans="6:9">
      <c r="F729" s="3"/>
      <c r="G729" s="3"/>
      <c r="H729" s="3"/>
      <c r="I729" s="3"/>
    </row>
    <row r="730" spans="6:9">
      <c r="F730" s="3"/>
      <c r="G730" s="3"/>
      <c r="H730" s="3"/>
      <c r="I730" s="3"/>
    </row>
    <row r="731" spans="6:9">
      <c r="F731" s="3"/>
      <c r="G731" s="3"/>
      <c r="H731" s="3"/>
      <c r="I731" s="3"/>
    </row>
    <row r="732" spans="6:9">
      <c r="F732" s="3"/>
      <c r="G732" s="3"/>
      <c r="H732" s="3"/>
      <c r="I732" s="3"/>
    </row>
    <row r="733" spans="6:9">
      <c r="F733" s="3"/>
      <c r="G733" s="3"/>
      <c r="H733" s="3"/>
      <c r="I733" s="3"/>
    </row>
    <row r="734" spans="6:9">
      <c r="F734" s="3"/>
      <c r="G734" s="3"/>
      <c r="H734" s="3"/>
      <c r="I734" s="3"/>
    </row>
    <row r="735" spans="6:9">
      <c r="F735" s="3"/>
      <c r="G735" s="3"/>
      <c r="H735" s="3"/>
      <c r="I735" s="3"/>
    </row>
    <row r="736" spans="6:9">
      <c r="F736" s="3"/>
      <c r="G736" s="3"/>
      <c r="H736" s="3"/>
      <c r="I736" s="3"/>
    </row>
    <row r="737" spans="6:9">
      <c r="F737" s="3"/>
      <c r="G737" s="3"/>
      <c r="H737" s="3"/>
      <c r="I737" s="3"/>
    </row>
    <row r="738" spans="6:9">
      <c r="F738" s="3"/>
      <c r="G738" s="3"/>
      <c r="H738" s="3"/>
      <c r="I738" s="3"/>
    </row>
    <row r="739" spans="6:9">
      <c r="F739" s="3"/>
      <c r="G739" s="3"/>
      <c r="H739" s="3"/>
      <c r="I739" s="3"/>
    </row>
    <row r="740" spans="6:9">
      <c r="F740" s="3"/>
      <c r="G740" s="3"/>
      <c r="H740" s="3"/>
      <c r="I740" s="3"/>
    </row>
    <row r="741" spans="6:9">
      <c r="F741" s="3"/>
      <c r="G741" s="3"/>
      <c r="H741" s="3"/>
      <c r="I741" s="3"/>
    </row>
    <row r="742" spans="6:9">
      <c r="F742" s="3"/>
      <c r="G742" s="3"/>
      <c r="H742" s="3"/>
      <c r="I742" s="3"/>
    </row>
    <row r="743" spans="6:9">
      <c r="F743" s="3"/>
      <c r="G743" s="3"/>
      <c r="H743" s="3"/>
      <c r="I743" s="3"/>
    </row>
    <row r="744" spans="6:9">
      <c r="F744" s="3"/>
      <c r="G744" s="3"/>
      <c r="H744" s="3"/>
      <c r="I744" s="3"/>
    </row>
    <row r="745" spans="6:9">
      <c r="F745" s="3"/>
      <c r="G745" s="3"/>
      <c r="H745" s="3"/>
      <c r="I745" s="3"/>
    </row>
    <row r="746" spans="6:9">
      <c r="F746" s="3"/>
      <c r="G746" s="3"/>
      <c r="H746" s="3"/>
      <c r="I746" s="3"/>
    </row>
    <row r="747" spans="6:9">
      <c r="F747" s="3"/>
      <c r="G747" s="3"/>
      <c r="H747" s="3"/>
      <c r="I747" s="3"/>
    </row>
    <row r="748" spans="6:9">
      <c r="F748" s="3"/>
      <c r="G748" s="3"/>
      <c r="H748" s="3"/>
      <c r="I748" s="3"/>
    </row>
    <row r="749" spans="6:9">
      <c r="F749" s="3"/>
      <c r="G749" s="3"/>
      <c r="H749" s="3"/>
      <c r="I749" s="3"/>
    </row>
    <row r="750" spans="6:9">
      <c r="F750" s="3"/>
      <c r="G750" s="3"/>
      <c r="H750" s="3"/>
      <c r="I750" s="3"/>
    </row>
    <row r="751" spans="6:9">
      <c r="F751" s="3"/>
      <c r="G751" s="3"/>
      <c r="H751" s="3"/>
      <c r="I751" s="3"/>
    </row>
    <row r="752" spans="6:9">
      <c r="F752" s="3"/>
      <c r="G752" s="3"/>
      <c r="H752" s="3"/>
      <c r="I752" s="3"/>
    </row>
    <row r="753" spans="6:9">
      <c r="F753" s="3"/>
      <c r="G753" s="3"/>
      <c r="H753" s="3"/>
      <c r="I753" s="3"/>
    </row>
    <row r="754" spans="6:9">
      <c r="F754" s="3"/>
      <c r="G754" s="3"/>
      <c r="H754" s="3"/>
      <c r="I754" s="3"/>
    </row>
    <row r="755" spans="6:9">
      <c r="F755" s="3"/>
      <c r="G755" s="3"/>
      <c r="H755" s="3"/>
      <c r="I755" s="3"/>
    </row>
    <row r="756" spans="6:9">
      <c r="F756" s="3"/>
      <c r="G756" s="3"/>
      <c r="H756" s="3"/>
      <c r="I756" s="3"/>
    </row>
    <row r="757" spans="6:9">
      <c r="F757" s="3"/>
      <c r="G757" s="3"/>
      <c r="H757" s="3"/>
      <c r="I757" s="3"/>
    </row>
    <row r="758" spans="6:9">
      <c r="F758" s="3"/>
      <c r="G758" s="3"/>
      <c r="H758" s="3"/>
      <c r="I758" s="3"/>
    </row>
    <row r="759" spans="6:9">
      <c r="F759" s="3"/>
      <c r="G759" s="3"/>
      <c r="H759" s="3"/>
      <c r="I759" s="3"/>
    </row>
    <row r="760" spans="6:9">
      <c r="F760" s="3"/>
      <c r="G760" s="3"/>
      <c r="H760" s="3"/>
      <c r="I760" s="3"/>
    </row>
    <row r="761" spans="6:9">
      <c r="F761" s="3"/>
      <c r="G761" s="3"/>
      <c r="H761" s="3"/>
      <c r="I761" s="3"/>
    </row>
    <row r="762" spans="6:9">
      <c r="F762" s="3"/>
      <c r="G762" s="3"/>
      <c r="H762" s="3"/>
      <c r="I762" s="3"/>
    </row>
    <row r="763" spans="6:9">
      <c r="F763" s="3"/>
      <c r="G763" s="3"/>
      <c r="H763" s="3"/>
      <c r="I763" s="3"/>
    </row>
    <row r="764" spans="6:9">
      <c r="F764" s="3"/>
      <c r="G764" s="3"/>
      <c r="H764" s="3"/>
      <c r="I764" s="3"/>
    </row>
    <row r="765" spans="6:9">
      <c r="F765" s="3"/>
      <c r="G765" s="3"/>
      <c r="H765" s="3"/>
      <c r="I765" s="3"/>
    </row>
    <row r="766" spans="6:9">
      <c r="F766" s="3"/>
      <c r="G766" s="3"/>
      <c r="H766" s="3"/>
      <c r="I766" s="3"/>
    </row>
    <row r="767" spans="6:9">
      <c r="F767" s="3"/>
      <c r="G767" s="3"/>
      <c r="H767" s="3"/>
      <c r="I767" s="3"/>
    </row>
    <row r="768" spans="6:9">
      <c r="F768" s="3"/>
      <c r="G768" s="3"/>
      <c r="H768" s="3"/>
      <c r="I768" s="3"/>
    </row>
    <row r="769" spans="6:9">
      <c r="F769" s="3"/>
      <c r="G769" s="3"/>
      <c r="H769" s="3"/>
      <c r="I769" s="3"/>
    </row>
    <row r="770" spans="6:9">
      <c r="F770" s="3"/>
      <c r="G770" s="3"/>
      <c r="H770" s="3"/>
      <c r="I770" s="3"/>
    </row>
    <row r="771" spans="6:9">
      <c r="F771" s="3"/>
      <c r="G771" s="3"/>
      <c r="H771" s="3"/>
      <c r="I771" s="3"/>
    </row>
    <row r="772" spans="6:9">
      <c r="F772" s="3"/>
      <c r="G772" s="3"/>
      <c r="H772" s="3"/>
      <c r="I772" s="3"/>
    </row>
    <row r="773" spans="6:9">
      <c r="F773" s="3"/>
      <c r="G773" s="3"/>
      <c r="H773" s="3"/>
      <c r="I773" s="3"/>
    </row>
    <row r="774" spans="6:9">
      <c r="F774" s="3"/>
      <c r="G774" s="3"/>
      <c r="H774" s="3"/>
      <c r="I774" s="3"/>
    </row>
    <row r="775" spans="6:9">
      <c r="F775" s="3"/>
      <c r="G775" s="3"/>
      <c r="H775" s="3"/>
      <c r="I775" s="3"/>
    </row>
    <row r="776" spans="6:9">
      <c r="F776" s="3"/>
      <c r="G776" s="3"/>
      <c r="H776" s="3"/>
      <c r="I776" s="3"/>
    </row>
    <row r="777" spans="6:9">
      <c r="F777" s="3"/>
      <c r="G777" s="3"/>
      <c r="H777" s="3"/>
      <c r="I777" s="3"/>
    </row>
    <row r="778" spans="6:9">
      <c r="F778" s="3"/>
      <c r="G778" s="3"/>
      <c r="H778" s="3"/>
      <c r="I778" s="3"/>
    </row>
    <row r="779" spans="6:9">
      <c r="F779" s="3"/>
      <c r="G779" s="3"/>
      <c r="H779" s="3"/>
      <c r="I779" s="3"/>
    </row>
    <row r="780" spans="6:9">
      <c r="F780" s="3"/>
      <c r="G780" s="3"/>
      <c r="H780" s="3"/>
      <c r="I780" s="3"/>
    </row>
    <row r="781" spans="6:9">
      <c r="F781" s="3"/>
      <c r="G781" s="3"/>
      <c r="H781" s="3"/>
      <c r="I781" s="3"/>
    </row>
    <row r="782" spans="6:9">
      <c r="F782" s="3"/>
      <c r="G782" s="3"/>
      <c r="H782" s="3"/>
      <c r="I782" s="3"/>
    </row>
    <row r="783" spans="6:9">
      <c r="F783" s="3"/>
      <c r="G783" s="3"/>
      <c r="H783" s="3"/>
      <c r="I783" s="3"/>
    </row>
    <row r="784" spans="6:9">
      <c r="F784" s="3"/>
      <c r="G784" s="3"/>
      <c r="H784" s="3"/>
      <c r="I784" s="3"/>
    </row>
    <row r="785" spans="6:9">
      <c r="F785" s="3"/>
      <c r="G785" s="3"/>
      <c r="H785" s="3"/>
      <c r="I785" s="3"/>
    </row>
    <row r="786" spans="6:9">
      <c r="F786" s="3"/>
      <c r="G786" s="3"/>
      <c r="H786" s="3"/>
      <c r="I786" s="3"/>
    </row>
    <row r="787" spans="6:9">
      <c r="F787" s="3"/>
      <c r="G787" s="3"/>
      <c r="H787" s="3"/>
      <c r="I787" s="3"/>
    </row>
    <row r="788" spans="6:9">
      <c r="F788" s="3"/>
      <c r="G788" s="3"/>
      <c r="H788" s="3"/>
      <c r="I788" s="3"/>
    </row>
    <row r="789" spans="6:9">
      <c r="F789" s="3"/>
      <c r="G789" s="3"/>
      <c r="H789" s="3"/>
      <c r="I789" s="3"/>
    </row>
    <row r="790" spans="6:9">
      <c r="F790" s="3"/>
      <c r="G790" s="3"/>
      <c r="H790" s="3"/>
      <c r="I790" s="3"/>
    </row>
    <row r="791" spans="6:9">
      <c r="F791" s="3"/>
      <c r="G791" s="3"/>
      <c r="H791" s="3"/>
      <c r="I791" s="3"/>
    </row>
    <row r="792" spans="6:9">
      <c r="F792" s="3"/>
      <c r="G792" s="3"/>
      <c r="H792" s="3"/>
      <c r="I792" s="3"/>
    </row>
    <row r="793" spans="6:9">
      <c r="F793" s="3"/>
      <c r="G793" s="3"/>
      <c r="H793" s="3"/>
      <c r="I793" s="3"/>
    </row>
    <row r="794" spans="6:9">
      <c r="F794" s="3"/>
      <c r="G794" s="3"/>
      <c r="H794" s="3"/>
      <c r="I794" s="3"/>
    </row>
    <row r="795" spans="6:9">
      <c r="F795" s="3"/>
      <c r="G795" s="3"/>
      <c r="H795" s="3"/>
      <c r="I795" s="3"/>
    </row>
    <row r="796" spans="6:9">
      <c r="F796" s="3"/>
      <c r="G796" s="3"/>
      <c r="H796" s="3"/>
      <c r="I796" s="3"/>
    </row>
    <row r="797" spans="6:9">
      <c r="F797" s="3"/>
      <c r="G797" s="3"/>
      <c r="H797" s="3"/>
      <c r="I797" s="3"/>
    </row>
    <row r="798" spans="6:9">
      <c r="F798" s="3"/>
      <c r="G798" s="3"/>
      <c r="H798" s="3"/>
      <c r="I798" s="3"/>
    </row>
    <row r="799" spans="6:9">
      <c r="F799" s="3"/>
      <c r="G799" s="3"/>
      <c r="H799" s="3"/>
      <c r="I799" s="3"/>
    </row>
    <row r="800" spans="6:9">
      <c r="F800" s="3"/>
      <c r="G800" s="3"/>
      <c r="H800" s="3"/>
      <c r="I800" s="3"/>
    </row>
    <row r="801" spans="6:9">
      <c r="F801" s="3"/>
      <c r="G801" s="3"/>
      <c r="H801" s="3"/>
      <c r="I801" s="3"/>
    </row>
    <row r="802" spans="6:9">
      <c r="F802" s="3"/>
      <c r="G802" s="3"/>
      <c r="H802" s="3"/>
      <c r="I802" s="3"/>
    </row>
    <row r="803" spans="6:9">
      <c r="F803" s="3"/>
      <c r="G803" s="3"/>
      <c r="H803" s="3"/>
      <c r="I803" s="3"/>
    </row>
    <row r="804" spans="6:9">
      <c r="F804" s="3"/>
      <c r="G804" s="3"/>
      <c r="H804" s="3"/>
      <c r="I804" s="3"/>
    </row>
    <row r="805" spans="6:9">
      <c r="F805" s="3"/>
      <c r="G805" s="3"/>
      <c r="H805" s="3"/>
      <c r="I805" s="3"/>
    </row>
    <row r="806" spans="6:9">
      <c r="F806" s="3"/>
      <c r="G806" s="3"/>
      <c r="H806" s="3"/>
      <c r="I806" s="3"/>
    </row>
    <row r="807" spans="6:9">
      <c r="F807" s="3"/>
      <c r="G807" s="3"/>
      <c r="H807" s="3"/>
      <c r="I807" s="3"/>
    </row>
    <row r="808" spans="6:9">
      <c r="F808" s="3"/>
      <c r="G808" s="3"/>
      <c r="H808" s="3"/>
      <c r="I808" s="3"/>
    </row>
    <row r="809" spans="6:9">
      <c r="F809" s="3"/>
      <c r="G809" s="3"/>
      <c r="H809" s="3"/>
      <c r="I809" s="3"/>
    </row>
    <row r="810" spans="6:9">
      <c r="F810" s="3"/>
      <c r="G810" s="3"/>
      <c r="H810" s="3"/>
      <c r="I810" s="3"/>
    </row>
    <row r="811" spans="6:9">
      <c r="F811" s="3"/>
      <c r="G811" s="3"/>
      <c r="H811" s="3"/>
      <c r="I811" s="3"/>
    </row>
    <row r="812" spans="6:9">
      <c r="F812" s="3"/>
      <c r="G812" s="3"/>
      <c r="H812" s="3"/>
      <c r="I812" s="3"/>
    </row>
    <row r="813" spans="6:9">
      <c r="F813" s="3"/>
      <c r="G813" s="3"/>
      <c r="H813" s="3"/>
      <c r="I813" s="3"/>
    </row>
    <row r="814" spans="6:9">
      <c r="F814" s="3"/>
      <c r="G814" s="3"/>
      <c r="H814" s="3"/>
      <c r="I814" s="3"/>
    </row>
    <row r="815" spans="6:9">
      <c r="F815" s="3"/>
      <c r="G815" s="3"/>
      <c r="H815" s="3"/>
      <c r="I815" s="3"/>
    </row>
    <row r="816" spans="6:9">
      <c r="F816" s="3"/>
      <c r="G816" s="3"/>
      <c r="H816" s="3"/>
      <c r="I816" s="3"/>
    </row>
    <row r="817" spans="6:9">
      <c r="F817" s="3"/>
      <c r="G817" s="3"/>
      <c r="H817" s="3"/>
      <c r="I817" s="3"/>
    </row>
    <row r="818" spans="6:9">
      <c r="F818" s="3"/>
      <c r="G818" s="3"/>
      <c r="H818" s="3"/>
      <c r="I818" s="3"/>
    </row>
    <row r="819" spans="6:9">
      <c r="F819" s="3"/>
      <c r="G819" s="3"/>
      <c r="H819" s="3"/>
      <c r="I819" s="3"/>
    </row>
    <row r="820" spans="6:9">
      <c r="F820" s="3"/>
      <c r="G820" s="3"/>
      <c r="H820" s="3"/>
      <c r="I820" s="3"/>
    </row>
    <row r="821" spans="6:9">
      <c r="F821" s="3"/>
      <c r="G821" s="3"/>
      <c r="H821" s="3"/>
      <c r="I821" s="3"/>
    </row>
    <row r="822" spans="6:9">
      <c r="F822" s="3"/>
      <c r="G822" s="3"/>
      <c r="H822" s="3"/>
      <c r="I822" s="3"/>
    </row>
    <row r="823" spans="6:9">
      <c r="F823" s="3"/>
      <c r="G823" s="3"/>
      <c r="H823" s="3"/>
      <c r="I823" s="3"/>
    </row>
    <row r="824" spans="6:9">
      <c r="F824" s="3"/>
      <c r="G824" s="3"/>
      <c r="H824" s="3"/>
      <c r="I824" s="3"/>
    </row>
    <row r="825" spans="6:9">
      <c r="F825" s="3"/>
      <c r="G825" s="3"/>
      <c r="H825" s="3"/>
      <c r="I825" s="3"/>
    </row>
    <row r="826" spans="6:9">
      <c r="F826" s="3"/>
      <c r="G826" s="3"/>
      <c r="H826" s="3"/>
      <c r="I826" s="3"/>
    </row>
    <row r="827" spans="6:9">
      <c r="F827" s="3"/>
      <c r="G827" s="3"/>
      <c r="H827" s="3"/>
      <c r="I827" s="3"/>
    </row>
    <row r="828" spans="6:9">
      <c r="F828" s="3"/>
      <c r="G828" s="3"/>
      <c r="H828" s="3"/>
      <c r="I828" s="3"/>
    </row>
    <row r="829" spans="6:9">
      <c r="F829" s="3"/>
      <c r="G829" s="3"/>
      <c r="H829" s="3"/>
      <c r="I829" s="3"/>
    </row>
    <row r="830" spans="6:9">
      <c r="F830" s="3"/>
      <c r="G830" s="3"/>
      <c r="H830" s="3"/>
      <c r="I830" s="3"/>
    </row>
    <row r="831" spans="6:9">
      <c r="F831" s="3"/>
      <c r="G831" s="3"/>
      <c r="H831" s="3"/>
      <c r="I831" s="3"/>
    </row>
    <row r="832" spans="6:9">
      <c r="F832" s="3"/>
      <c r="G832" s="3"/>
      <c r="H832" s="3"/>
      <c r="I832" s="3"/>
    </row>
    <row r="833" spans="6:9">
      <c r="F833" s="3"/>
      <c r="G833" s="3"/>
      <c r="H833" s="3"/>
      <c r="I833" s="3"/>
    </row>
    <row r="834" spans="6:9">
      <c r="F834" s="3"/>
      <c r="G834" s="3"/>
      <c r="H834" s="3"/>
      <c r="I834" s="3"/>
    </row>
    <row r="835" spans="6:9">
      <c r="F835" s="3"/>
      <c r="G835" s="3"/>
      <c r="H835" s="3"/>
      <c r="I835" s="3"/>
    </row>
    <row r="836" spans="6:9">
      <c r="F836" s="3"/>
      <c r="G836" s="3"/>
      <c r="H836" s="3"/>
      <c r="I836" s="3"/>
    </row>
    <row r="837" spans="6:9">
      <c r="F837" s="3"/>
      <c r="G837" s="3"/>
      <c r="H837" s="3"/>
      <c r="I837" s="3"/>
    </row>
    <row r="838" spans="6:9">
      <c r="F838" s="3"/>
      <c r="G838" s="3"/>
      <c r="H838" s="3"/>
      <c r="I838" s="3"/>
    </row>
    <row r="839" spans="6:9">
      <c r="F839" s="3"/>
      <c r="G839" s="3"/>
      <c r="H839" s="3"/>
      <c r="I839" s="3"/>
    </row>
    <row r="840" spans="6:9">
      <c r="F840" s="3"/>
      <c r="G840" s="3"/>
      <c r="H840" s="3"/>
      <c r="I840" s="3"/>
    </row>
    <row r="841" spans="6:9">
      <c r="F841" s="3"/>
      <c r="G841" s="3"/>
      <c r="H841" s="3"/>
      <c r="I841" s="3"/>
    </row>
    <row r="842" spans="6:9">
      <c r="F842" s="3"/>
      <c r="G842" s="3"/>
      <c r="H842" s="3"/>
      <c r="I842" s="3"/>
    </row>
    <row r="843" spans="6:9">
      <c r="F843" s="3"/>
      <c r="G843" s="3"/>
      <c r="H843" s="3"/>
      <c r="I843" s="3"/>
    </row>
    <row r="844" spans="6:9">
      <c r="F844" s="3"/>
      <c r="G844" s="3"/>
      <c r="H844" s="3"/>
      <c r="I844" s="3"/>
    </row>
    <row r="845" spans="6:9">
      <c r="F845" s="3"/>
      <c r="G845" s="3"/>
      <c r="H845" s="3"/>
      <c r="I845" s="3"/>
    </row>
    <row r="846" spans="6:9">
      <c r="F846" s="3"/>
      <c r="G846" s="3"/>
      <c r="H846" s="3"/>
      <c r="I846" s="3"/>
    </row>
    <row r="847" spans="6:9">
      <c r="F847" s="3"/>
      <c r="G847" s="3"/>
      <c r="H847" s="3"/>
      <c r="I847" s="3"/>
    </row>
    <row r="848" spans="6:9">
      <c r="F848" s="3"/>
      <c r="G848" s="3"/>
      <c r="H848" s="3"/>
      <c r="I848" s="3"/>
    </row>
    <row r="849" spans="6:9">
      <c r="F849" s="3"/>
      <c r="G849" s="3"/>
      <c r="H849" s="3"/>
      <c r="I849" s="3"/>
    </row>
    <row r="850" spans="6:9">
      <c r="F850" s="3"/>
      <c r="G850" s="3"/>
      <c r="H850" s="3"/>
      <c r="I850" s="3"/>
    </row>
    <row r="851" spans="6:9">
      <c r="F851" s="3"/>
      <c r="G851" s="3"/>
      <c r="H851" s="3"/>
      <c r="I851" s="3"/>
    </row>
    <row r="852" spans="6:9">
      <c r="F852" s="3"/>
      <c r="G852" s="3"/>
      <c r="H852" s="3"/>
      <c r="I852" s="3"/>
    </row>
    <row r="853" spans="6:9">
      <c r="F853" s="3"/>
      <c r="G853" s="3"/>
      <c r="H853" s="3"/>
      <c r="I853" s="3"/>
    </row>
    <row r="854" spans="6:9">
      <c r="F854" s="3"/>
      <c r="G854" s="3"/>
      <c r="H854" s="3"/>
      <c r="I854" s="3"/>
    </row>
    <row r="855" spans="6:9">
      <c r="F855" s="3"/>
      <c r="G855" s="3"/>
      <c r="H855" s="3"/>
      <c r="I855" s="3"/>
    </row>
    <row r="856" spans="6:9">
      <c r="F856" s="3"/>
      <c r="G856" s="3"/>
      <c r="H856" s="3"/>
      <c r="I856" s="3"/>
    </row>
    <row r="857" spans="6:9">
      <c r="F857" s="3"/>
      <c r="G857" s="3"/>
      <c r="H857" s="3"/>
      <c r="I857" s="3"/>
    </row>
    <row r="858" spans="6:9">
      <c r="F858" s="3"/>
      <c r="G858" s="3"/>
      <c r="H858" s="3"/>
      <c r="I858" s="3"/>
    </row>
    <row r="859" spans="6:9">
      <c r="F859" s="3"/>
      <c r="G859" s="3"/>
      <c r="H859" s="3"/>
      <c r="I859" s="3"/>
    </row>
    <row r="860" spans="6:9">
      <c r="F860" s="3"/>
      <c r="G860" s="3"/>
      <c r="H860" s="3"/>
      <c r="I860" s="3"/>
    </row>
    <row r="861" spans="6:9">
      <c r="F861" s="3"/>
      <c r="G861" s="3"/>
      <c r="H861" s="3"/>
      <c r="I861" s="3"/>
    </row>
    <row r="862" spans="6:9">
      <c r="F862" s="3"/>
      <c r="G862" s="3"/>
      <c r="H862" s="3"/>
      <c r="I862" s="3"/>
    </row>
  </sheetData>
  <sheetProtection sheet="1" objects="1" scenarios="1"/>
  <mergeCells count="1">
    <mergeCell ref="B6:J6"/>
  </mergeCells>
  <phoneticPr fontId="3" type="noConversion"/>
  <dataValidations count="1">
    <dataValidation allowBlank="1" showInputMessage="1" showErrorMessage="1" sqref="D1:J9 C5:C9 A1:A1048576 B1:B9 B110:J1048576 B11:B12 K1:XFD27 K30:XFD1048576 K28:AF29 AH28:XFD29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4.5703125" style="1" bestFit="1" customWidth="1"/>
    <col min="5" max="5" width="9" style="1" bestFit="1" customWidth="1"/>
    <col min="6" max="6" width="6.28515625" style="1" bestFit="1" customWidth="1"/>
    <col min="7" max="7" width="5.28515625" style="1" bestFit="1" customWidth="1"/>
    <col min="8" max="8" width="8.140625" style="1" bestFit="1" customWidth="1"/>
    <col min="9" max="9" width="8" style="1" bestFit="1" customWidth="1"/>
    <col min="10" max="10" width="10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190</v>
      </c>
      <c r="C1" s="78" t="s" vm="1">
        <v>266</v>
      </c>
    </row>
    <row r="2" spans="2:60">
      <c r="B2" s="57" t="s">
        <v>189</v>
      </c>
      <c r="C2" s="78" t="s">
        <v>267</v>
      </c>
    </row>
    <row r="3" spans="2:60">
      <c r="B3" s="57" t="s">
        <v>191</v>
      </c>
      <c r="C3" s="78" t="s">
        <v>268</v>
      </c>
    </row>
    <row r="4" spans="2:60">
      <c r="B4" s="57" t="s">
        <v>192</v>
      </c>
      <c r="C4" s="78">
        <v>2145</v>
      </c>
    </row>
    <row r="6" spans="2:60" ht="26.25" customHeight="1">
      <c r="B6" s="163" t="s">
        <v>225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66">
      <c r="B7" s="60" t="s">
        <v>127</v>
      </c>
      <c r="C7" s="60" t="s">
        <v>128</v>
      </c>
      <c r="D7" s="60" t="s">
        <v>15</v>
      </c>
      <c r="E7" s="60" t="s">
        <v>16</v>
      </c>
      <c r="F7" s="60" t="s">
        <v>63</v>
      </c>
      <c r="G7" s="60" t="s">
        <v>112</v>
      </c>
      <c r="H7" s="60" t="s">
        <v>59</v>
      </c>
      <c r="I7" s="60" t="s">
        <v>121</v>
      </c>
      <c r="J7" s="60" t="s">
        <v>193</v>
      </c>
      <c r="K7" s="60" t="s">
        <v>194</v>
      </c>
    </row>
    <row r="8" spans="2:60" s="3" customFormat="1" ht="21.75" customHeight="1">
      <c r="B8" s="16"/>
      <c r="C8" s="70"/>
      <c r="D8" s="17"/>
      <c r="E8" s="17"/>
      <c r="F8" s="17" t="s">
        <v>20</v>
      </c>
      <c r="G8" s="17"/>
      <c r="H8" s="17" t="s">
        <v>20</v>
      </c>
      <c r="I8" s="17" t="s">
        <v>253</v>
      </c>
      <c r="J8" s="33" t="s">
        <v>20</v>
      </c>
      <c r="K8" s="18" t="s">
        <v>20</v>
      </c>
    </row>
    <row r="9" spans="2:60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1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ht="21" customHeight="1">
      <c r="B11" s="114"/>
      <c r="C11" s="102"/>
      <c r="D11" s="102"/>
      <c r="E11" s="102"/>
      <c r="F11" s="102"/>
      <c r="G11" s="102"/>
      <c r="H11" s="102"/>
      <c r="I11" s="102"/>
      <c r="J11" s="102"/>
      <c r="K11" s="102"/>
    </row>
    <row r="12" spans="2:60">
      <c r="B12" s="114"/>
      <c r="C12" s="102"/>
      <c r="D12" s="102"/>
      <c r="E12" s="102"/>
      <c r="F12" s="102"/>
      <c r="G12" s="102"/>
      <c r="H12" s="102"/>
      <c r="I12" s="102"/>
      <c r="J12" s="102"/>
      <c r="K12" s="102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02"/>
      <c r="C13" s="102"/>
      <c r="D13" s="102"/>
      <c r="E13" s="102"/>
      <c r="F13" s="102"/>
      <c r="G13" s="102"/>
      <c r="H13" s="102"/>
      <c r="I13" s="102"/>
      <c r="J13" s="102"/>
      <c r="K13" s="102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02"/>
      <c r="C14" s="102"/>
      <c r="D14" s="102"/>
      <c r="E14" s="102"/>
      <c r="F14" s="102"/>
      <c r="G14" s="102"/>
      <c r="H14" s="102"/>
      <c r="I14" s="102"/>
      <c r="J14" s="102"/>
      <c r="K14" s="102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02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2"/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2"/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2"/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2"/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D110" s="3"/>
      <c r="E110" s="3"/>
      <c r="F110" s="3"/>
      <c r="G110" s="3"/>
      <c r="H110" s="3"/>
    </row>
    <row r="111" spans="2:11">
      <c r="D111" s="3"/>
      <c r="E111" s="3"/>
      <c r="F111" s="3"/>
      <c r="G111" s="3"/>
      <c r="H111" s="3"/>
    </row>
    <row r="112" spans="2:11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dataValidations count="1">
    <dataValidation allowBlank="1" showInputMessage="1" showErrorMessage="1" sqref="C5:C1048576 A1:B1048576 D1:XFD27 D30:XFD1048576 D28:AF29 AH28:XFD29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J13" sqref="J13:J14"/>
    </sheetView>
  </sheetViews>
  <sheetFormatPr defaultColWidth="9.140625" defaultRowHeight="18"/>
  <cols>
    <col min="1" max="1" width="6.28515625" style="1" customWidth="1"/>
    <col min="2" max="2" width="29.42578125" style="2" bestFit="1" customWidth="1"/>
    <col min="3" max="3" width="41.7109375" style="1" bestFit="1" customWidth="1"/>
    <col min="4" max="4" width="4.5703125" style="1" bestFit="1" customWidth="1"/>
    <col min="5" max="5" width="9" style="1" bestFit="1" customWidth="1"/>
    <col min="6" max="6" width="6.85546875" style="1" bestFit="1" customWidth="1"/>
    <col min="7" max="7" width="9" style="1" bestFit="1" customWidth="1"/>
    <col min="8" max="8" width="7.5703125" style="1" customWidth="1"/>
    <col min="9" max="9" width="9.140625" style="1" bestFit="1" customWidth="1"/>
    <col min="10" max="10" width="9.85546875" style="1" bestFit="1" customWidth="1"/>
    <col min="11" max="11" width="8.28515625" style="1" bestFit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57" t="s">
        <v>190</v>
      </c>
      <c r="C1" s="78" t="s" vm="1">
        <v>266</v>
      </c>
    </row>
    <row r="2" spans="2:60">
      <c r="B2" s="57" t="s">
        <v>189</v>
      </c>
      <c r="C2" s="78" t="s">
        <v>267</v>
      </c>
    </row>
    <row r="3" spans="2:60">
      <c r="B3" s="57" t="s">
        <v>191</v>
      </c>
      <c r="C3" s="78" t="s">
        <v>268</v>
      </c>
    </row>
    <row r="4" spans="2:60">
      <c r="B4" s="57" t="s">
        <v>192</v>
      </c>
      <c r="C4" s="78">
        <v>2145</v>
      </c>
    </row>
    <row r="6" spans="2:60" ht="26.25" customHeight="1">
      <c r="B6" s="163" t="s">
        <v>226</v>
      </c>
      <c r="C6" s="164"/>
      <c r="D6" s="164"/>
      <c r="E6" s="164"/>
      <c r="F6" s="164"/>
      <c r="G6" s="164"/>
      <c r="H6" s="164"/>
      <c r="I6" s="164"/>
      <c r="J6" s="164"/>
      <c r="K6" s="165"/>
    </row>
    <row r="7" spans="2:60" s="3" customFormat="1" ht="63">
      <c r="B7" s="60" t="s">
        <v>127</v>
      </c>
      <c r="C7" s="62" t="s">
        <v>50</v>
      </c>
      <c r="D7" s="62" t="s">
        <v>15</v>
      </c>
      <c r="E7" s="62" t="s">
        <v>16</v>
      </c>
      <c r="F7" s="62" t="s">
        <v>63</v>
      </c>
      <c r="G7" s="62" t="s">
        <v>112</v>
      </c>
      <c r="H7" s="62" t="s">
        <v>59</v>
      </c>
      <c r="I7" s="62" t="s">
        <v>121</v>
      </c>
      <c r="J7" s="62" t="s">
        <v>193</v>
      </c>
      <c r="K7" s="64" t="s">
        <v>194</v>
      </c>
    </row>
    <row r="8" spans="2:60" s="3" customFormat="1" ht="21.75" customHeight="1">
      <c r="B8" s="16"/>
      <c r="C8" s="17"/>
      <c r="D8" s="17"/>
      <c r="E8" s="17"/>
      <c r="F8" s="17" t="s">
        <v>20</v>
      </c>
      <c r="G8" s="17"/>
      <c r="H8" s="17" t="s">
        <v>20</v>
      </c>
      <c r="I8" s="17" t="s">
        <v>253</v>
      </c>
      <c r="J8" s="33" t="s">
        <v>20</v>
      </c>
      <c r="K8" s="18" t="s">
        <v>20</v>
      </c>
    </row>
    <row r="9" spans="2:60" s="4" customFormat="1" ht="18" customHeight="1">
      <c r="B9" s="19"/>
      <c r="C9" s="21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1" t="s">
        <v>8</v>
      </c>
      <c r="K9" s="21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122" t="s">
        <v>62</v>
      </c>
      <c r="C10" s="118"/>
      <c r="D10" s="118"/>
      <c r="E10" s="118"/>
      <c r="F10" s="118"/>
      <c r="G10" s="118"/>
      <c r="H10" s="120">
        <v>5.6999999999999995E-2</v>
      </c>
      <c r="I10" s="119">
        <f>I11</f>
        <v>-169.58240000000001</v>
      </c>
      <c r="J10" s="120">
        <v>1</v>
      </c>
      <c r="K10" s="120">
        <f>I10/'סכום נכסי הקרן'!$C$42</f>
        <v>-2.8470793535676045E-4</v>
      </c>
      <c r="L10" s="140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00"/>
    </row>
    <row r="11" spans="2:60" s="100" customFormat="1" ht="21" customHeight="1">
      <c r="B11" s="123" t="s">
        <v>244</v>
      </c>
      <c r="C11" s="118"/>
      <c r="D11" s="118"/>
      <c r="E11" s="118"/>
      <c r="F11" s="118"/>
      <c r="G11" s="118"/>
      <c r="H11" s="120">
        <v>5.6999999999999995E-2</v>
      </c>
      <c r="I11" s="119">
        <f>I12+I13+I14</f>
        <v>-169.58240000000001</v>
      </c>
      <c r="J11" s="120">
        <v>1</v>
      </c>
      <c r="K11" s="120">
        <f>I11/'סכום נכסי הקרן'!$C$42</f>
        <v>-2.8470793535676045E-4</v>
      </c>
      <c r="L11" s="140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2:60">
      <c r="B12" s="147" t="s">
        <v>1785</v>
      </c>
      <c r="C12" s="84" t="s">
        <v>1786</v>
      </c>
      <c r="D12" s="84" t="s">
        <v>1510</v>
      </c>
      <c r="E12" s="84"/>
      <c r="F12" s="98">
        <v>5.5999999999999994E-2</v>
      </c>
      <c r="G12" s="97" t="s">
        <v>175</v>
      </c>
      <c r="H12" s="95">
        <v>5.6999999999999995E-2</v>
      </c>
      <c r="I12" s="148">
        <v>3.2065399999999999</v>
      </c>
      <c r="J12" s="95">
        <f>I12/$I$11</f>
        <v>-1.8908448046495389E-2</v>
      </c>
      <c r="K12" s="95">
        <f>I12/'סכום נכסי הקרן'!$C$42</f>
        <v>5.383385204118273E-6</v>
      </c>
      <c r="L12" s="140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</row>
    <row r="13" spans="2:60">
      <c r="B13" s="147" t="s">
        <v>1863</v>
      </c>
      <c r="C13" s="84"/>
      <c r="D13" s="84"/>
      <c r="E13" s="84"/>
      <c r="F13" s="84"/>
      <c r="G13" s="84"/>
      <c r="H13" s="95"/>
      <c r="I13" s="148">
        <v>-527.73</v>
      </c>
      <c r="J13" s="95">
        <f t="shared" ref="J13:J14" si="0">I13/$I$11</f>
        <v>3.1119385030522033</v>
      </c>
      <c r="K13" s="95">
        <f>I13/'סכום נכסי הקרן'!$C$42</f>
        <v>-8.859935861612007E-4</v>
      </c>
      <c r="L13" s="140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</row>
    <row r="14" spans="2:60">
      <c r="B14" s="147" t="s">
        <v>1864</v>
      </c>
      <c r="C14" s="102"/>
      <c r="D14" s="102"/>
      <c r="E14" s="102"/>
      <c r="F14" s="102"/>
      <c r="G14" s="102"/>
      <c r="H14" s="102"/>
      <c r="I14" s="148">
        <v>354.94105999999999</v>
      </c>
      <c r="J14" s="95">
        <f t="shared" si="0"/>
        <v>-2.0930300550057082</v>
      </c>
      <c r="K14" s="95">
        <f>I14/'סכום נכסי הקרן'!$C$42</f>
        <v>5.9590226560032194E-4</v>
      </c>
      <c r="L14" s="140"/>
    </row>
    <row r="15" spans="2:60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</row>
    <row r="16" spans="2:60">
      <c r="B16" s="114"/>
      <c r="C16" s="102"/>
      <c r="D16" s="102"/>
      <c r="E16" s="102"/>
      <c r="F16" s="102"/>
      <c r="G16" s="102"/>
      <c r="H16" s="102"/>
      <c r="I16" s="102"/>
      <c r="J16" s="102"/>
      <c r="K16" s="102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</row>
    <row r="17" spans="2:11">
      <c r="B17" s="114"/>
      <c r="C17" s="102"/>
      <c r="D17" s="102"/>
      <c r="E17" s="102"/>
      <c r="F17" s="102"/>
      <c r="G17" s="102"/>
      <c r="H17" s="102"/>
      <c r="I17" s="102"/>
      <c r="J17" s="102"/>
      <c r="K17" s="102"/>
    </row>
    <row r="18" spans="2:11">
      <c r="B18" s="101" t="s">
        <v>265</v>
      </c>
      <c r="C18" s="102"/>
      <c r="D18" s="102"/>
      <c r="E18" s="102"/>
      <c r="F18" s="102"/>
      <c r="G18" s="102"/>
      <c r="H18" s="102"/>
      <c r="I18" s="102"/>
      <c r="J18" s="102"/>
      <c r="K18" s="102"/>
    </row>
    <row r="19" spans="2:11">
      <c r="B19" s="101" t="s">
        <v>123</v>
      </c>
      <c r="C19" s="102"/>
      <c r="D19" s="102"/>
      <c r="E19" s="102"/>
      <c r="F19" s="102"/>
      <c r="G19" s="102"/>
      <c r="H19" s="102"/>
      <c r="I19" s="102"/>
      <c r="J19" s="102"/>
      <c r="K19" s="102"/>
    </row>
    <row r="20" spans="2:11">
      <c r="B20" s="101" t="s">
        <v>248</v>
      </c>
      <c r="C20" s="102"/>
      <c r="D20" s="102"/>
      <c r="E20" s="102"/>
      <c r="F20" s="102"/>
      <c r="G20" s="102"/>
      <c r="H20" s="102"/>
      <c r="I20" s="102"/>
      <c r="J20" s="102"/>
      <c r="K20" s="102"/>
    </row>
    <row r="21" spans="2:11">
      <c r="B21" s="101" t="s">
        <v>256</v>
      </c>
      <c r="C21" s="102"/>
      <c r="D21" s="102"/>
      <c r="E21" s="102"/>
      <c r="F21" s="102"/>
      <c r="G21" s="102"/>
      <c r="H21" s="102"/>
      <c r="I21" s="102"/>
      <c r="J21" s="102"/>
      <c r="K21" s="102"/>
    </row>
    <row r="22" spans="2:11">
      <c r="B22" s="102"/>
      <c r="C22" s="102"/>
      <c r="D22" s="102"/>
      <c r="E22" s="102"/>
      <c r="F22" s="102"/>
      <c r="G22" s="102"/>
      <c r="H22" s="102"/>
      <c r="I22" s="102"/>
      <c r="J22" s="102"/>
      <c r="K22" s="102"/>
    </row>
    <row r="23" spans="2:11">
      <c r="B23" s="102"/>
      <c r="C23" s="102"/>
      <c r="D23" s="102"/>
      <c r="E23" s="102"/>
      <c r="F23" s="102"/>
      <c r="G23" s="102"/>
      <c r="H23" s="102"/>
      <c r="I23" s="102"/>
      <c r="J23" s="102"/>
      <c r="K23" s="102"/>
    </row>
    <row r="24" spans="2:11">
      <c r="B24" s="102"/>
      <c r="C24" s="102"/>
      <c r="D24" s="102"/>
      <c r="E24" s="102"/>
      <c r="F24" s="102"/>
      <c r="G24" s="102"/>
      <c r="H24" s="102"/>
      <c r="I24" s="102"/>
      <c r="J24" s="102"/>
      <c r="K24" s="102"/>
    </row>
    <row r="25" spans="2:11">
      <c r="B25" s="102"/>
      <c r="C25" s="102"/>
      <c r="D25" s="102"/>
      <c r="E25" s="102"/>
      <c r="F25" s="102"/>
      <c r="G25" s="102"/>
      <c r="H25" s="102"/>
      <c r="I25" s="102"/>
      <c r="J25" s="102"/>
      <c r="K25" s="102"/>
    </row>
    <row r="26" spans="2:11">
      <c r="B26" s="102"/>
      <c r="C26" s="102"/>
      <c r="D26" s="102"/>
      <c r="E26" s="102"/>
      <c r="F26" s="102"/>
      <c r="G26" s="102"/>
      <c r="H26" s="102"/>
      <c r="I26" s="102"/>
      <c r="J26" s="102"/>
      <c r="K26" s="102"/>
    </row>
    <row r="27" spans="2:11">
      <c r="B27" s="102"/>
      <c r="C27" s="102"/>
      <c r="D27" s="102"/>
      <c r="E27" s="102"/>
      <c r="F27" s="102"/>
      <c r="G27" s="102"/>
      <c r="H27" s="102"/>
      <c r="I27" s="102"/>
      <c r="J27" s="102"/>
      <c r="K27" s="102"/>
    </row>
    <row r="28" spans="2:11">
      <c r="B28" s="102"/>
      <c r="C28" s="102"/>
      <c r="D28" s="102"/>
      <c r="E28" s="102"/>
      <c r="F28" s="102"/>
      <c r="G28" s="102"/>
      <c r="H28" s="102"/>
      <c r="I28" s="102"/>
      <c r="J28" s="102"/>
      <c r="K28" s="102"/>
    </row>
    <row r="29" spans="2:11">
      <c r="B29" s="102"/>
      <c r="C29" s="102"/>
      <c r="D29" s="102"/>
      <c r="E29" s="102"/>
      <c r="F29" s="102"/>
      <c r="G29" s="102"/>
      <c r="H29" s="102"/>
      <c r="I29" s="102"/>
      <c r="J29" s="102"/>
      <c r="K29" s="102"/>
    </row>
    <row r="30" spans="2:11">
      <c r="B30" s="102"/>
      <c r="C30" s="102"/>
      <c r="D30" s="102"/>
      <c r="E30" s="102"/>
      <c r="F30" s="102"/>
      <c r="G30" s="102"/>
      <c r="H30" s="102"/>
      <c r="I30" s="102"/>
      <c r="J30" s="102"/>
      <c r="K30" s="102"/>
    </row>
    <row r="31" spans="2:11">
      <c r="B31" s="102"/>
      <c r="C31" s="102"/>
      <c r="D31" s="102"/>
      <c r="E31" s="102"/>
      <c r="F31" s="102"/>
      <c r="G31" s="102"/>
      <c r="H31" s="102"/>
      <c r="I31" s="102"/>
      <c r="J31" s="102"/>
      <c r="K31" s="102"/>
    </row>
    <row r="32" spans="2:11">
      <c r="B32" s="102"/>
      <c r="C32" s="102"/>
      <c r="D32" s="102"/>
      <c r="E32" s="102"/>
      <c r="F32" s="102"/>
      <c r="G32" s="102"/>
      <c r="H32" s="102"/>
      <c r="I32" s="102"/>
      <c r="J32" s="102"/>
      <c r="K32" s="102"/>
    </row>
    <row r="33" spans="2:11">
      <c r="B33" s="102"/>
      <c r="C33" s="102"/>
      <c r="D33" s="102"/>
      <c r="E33" s="102"/>
      <c r="F33" s="102"/>
      <c r="G33" s="102"/>
      <c r="H33" s="102"/>
      <c r="I33" s="102"/>
      <c r="J33" s="102"/>
      <c r="K33" s="102"/>
    </row>
    <row r="34" spans="2:11">
      <c r="B34" s="102"/>
      <c r="C34" s="102"/>
      <c r="D34" s="102"/>
      <c r="E34" s="102"/>
      <c r="F34" s="102"/>
      <c r="G34" s="102"/>
      <c r="H34" s="102"/>
      <c r="I34" s="102"/>
      <c r="J34" s="102"/>
      <c r="K34" s="102"/>
    </row>
    <row r="35" spans="2:11">
      <c r="B35" s="102"/>
      <c r="C35" s="102"/>
      <c r="D35" s="102"/>
      <c r="E35" s="102"/>
      <c r="F35" s="102"/>
      <c r="G35" s="102"/>
      <c r="H35" s="102"/>
      <c r="I35" s="102"/>
      <c r="J35" s="102"/>
      <c r="K35" s="102"/>
    </row>
    <row r="36" spans="2:11">
      <c r="B36" s="102"/>
      <c r="C36" s="102"/>
      <c r="D36" s="102"/>
      <c r="E36" s="102"/>
      <c r="F36" s="102"/>
      <c r="G36" s="102"/>
      <c r="H36" s="102"/>
      <c r="I36" s="102"/>
      <c r="J36" s="102"/>
      <c r="K36" s="102"/>
    </row>
    <row r="37" spans="2:11">
      <c r="B37" s="102"/>
      <c r="C37" s="102"/>
      <c r="D37" s="102"/>
      <c r="E37" s="102"/>
      <c r="F37" s="102"/>
      <c r="G37" s="102"/>
      <c r="H37" s="102"/>
      <c r="I37" s="102"/>
      <c r="J37" s="102"/>
      <c r="K37" s="102"/>
    </row>
    <row r="38" spans="2:11">
      <c r="B38" s="102"/>
      <c r="C38" s="102"/>
      <c r="D38" s="102"/>
      <c r="E38" s="102"/>
      <c r="F38" s="102"/>
      <c r="G38" s="102"/>
      <c r="H38" s="102"/>
      <c r="I38" s="102"/>
      <c r="J38" s="102"/>
      <c r="K38" s="102"/>
    </row>
    <row r="39" spans="2:11">
      <c r="B39" s="102"/>
      <c r="C39" s="102"/>
      <c r="D39" s="102"/>
      <c r="E39" s="102"/>
      <c r="F39" s="102"/>
      <c r="G39" s="102"/>
      <c r="H39" s="102"/>
      <c r="I39" s="102"/>
      <c r="J39" s="102"/>
      <c r="K39" s="102"/>
    </row>
    <row r="40" spans="2:11">
      <c r="B40" s="102"/>
      <c r="C40" s="102"/>
      <c r="D40" s="102"/>
      <c r="E40" s="102"/>
      <c r="F40" s="102"/>
      <c r="G40" s="102"/>
      <c r="H40" s="102"/>
      <c r="I40" s="102"/>
      <c r="J40" s="102"/>
      <c r="K40" s="102"/>
    </row>
    <row r="41" spans="2:11">
      <c r="B41" s="102"/>
      <c r="C41" s="102"/>
      <c r="D41" s="102"/>
      <c r="E41" s="102"/>
      <c r="F41" s="102"/>
      <c r="G41" s="102"/>
      <c r="H41" s="102"/>
      <c r="I41" s="102"/>
      <c r="J41" s="102"/>
      <c r="K41" s="102"/>
    </row>
    <row r="42" spans="2:11">
      <c r="B42" s="102"/>
      <c r="C42" s="102"/>
      <c r="D42" s="102"/>
      <c r="E42" s="102"/>
      <c r="F42" s="102"/>
      <c r="G42" s="102"/>
      <c r="H42" s="102"/>
      <c r="I42" s="102"/>
      <c r="J42" s="102"/>
      <c r="K42" s="102"/>
    </row>
    <row r="43" spans="2:11">
      <c r="B43" s="102"/>
      <c r="C43" s="102"/>
      <c r="D43" s="102"/>
      <c r="E43" s="102"/>
      <c r="F43" s="102"/>
      <c r="G43" s="102"/>
      <c r="H43" s="102"/>
      <c r="I43" s="102"/>
      <c r="J43" s="102"/>
      <c r="K43" s="102"/>
    </row>
    <row r="44" spans="2:11">
      <c r="B44" s="102"/>
      <c r="C44" s="102"/>
      <c r="D44" s="102"/>
      <c r="E44" s="102"/>
      <c r="F44" s="102"/>
      <c r="G44" s="102"/>
      <c r="H44" s="102"/>
      <c r="I44" s="102"/>
      <c r="J44" s="102"/>
      <c r="K44" s="102"/>
    </row>
    <row r="45" spans="2:11">
      <c r="B45" s="102"/>
      <c r="C45" s="102"/>
      <c r="D45" s="102"/>
      <c r="E45" s="102"/>
      <c r="F45" s="102"/>
      <c r="G45" s="102"/>
      <c r="H45" s="102"/>
      <c r="I45" s="102"/>
      <c r="J45" s="102"/>
      <c r="K45" s="102"/>
    </row>
    <row r="46" spans="2:11">
      <c r="B46" s="102"/>
      <c r="C46" s="102"/>
      <c r="D46" s="102"/>
      <c r="E46" s="102"/>
      <c r="F46" s="102"/>
      <c r="G46" s="102"/>
      <c r="H46" s="102"/>
      <c r="I46" s="102"/>
      <c r="J46" s="102"/>
      <c r="K46" s="102"/>
    </row>
    <row r="47" spans="2:11">
      <c r="B47" s="102"/>
      <c r="C47" s="102"/>
      <c r="D47" s="102"/>
      <c r="E47" s="102"/>
      <c r="F47" s="102"/>
      <c r="G47" s="102"/>
      <c r="H47" s="102"/>
      <c r="I47" s="102"/>
      <c r="J47" s="102"/>
      <c r="K47" s="102"/>
    </row>
    <row r="48" spans="2:11">
      <c r="B48" s="102"/>
      <c r="C48" s="102"/>
      <c r="D48" s="102"/>
      <c r="E48" s="102"/>
      <c r="F48" s="102"/>
      <c r="G48" s="102"/>
      <c r="H48" s="102"/>
      <c r="I48" s="102"/>
      <c r="J48" s="102"/>
      <c r="K48" s="102"/>
    </row>
    <row r="49" spans="2:11">
      <c r="B49" s="102"/>
      <c r="C49" s="102"/>
      <c r="D49" s="102"/>
      <c r="E49" s="102"/>
      <c r="F49" s="102"/>
      <c r="G49" s="102"/>
      <c r="H49" s="102"/>
      <c r="I49" s="102"/>
      <c r="J49" s="102"/>
      <c r="K49" s="102"/>
    </row>
    <row r="50" spans="2:11">
      <c r="B50" s="102"/>
      <c r="C50" s="102"/>
      <c r="D50" s="102"/>
      <c r="E50" s="102"/>
      <c r="F50" s="102"/>
      <c r="G50" s="102"/>
      <c r="H50" s="102"/>
      <c r="I50" s="102"/>
      <c r="J50" s="102"/>
      <c r="K50" s="102"/>
    </row>
    <row r="51" spans="2:11">
      <c r="B51" s="102"/>
      <c r="C51" s="102"/>
      <c r="D51" s="102"/>
      <c r="E51" s="102"/>
      <c r="F51" s="102"/>
      <c r="G51" s="102"/>
      <c r="H51" s="102"/>
      <c r="I51" s="102"/>
      <c r="J51" s="102"/>
      <c r="K51" s="102"/>
    </row>
    <row r="52" spans="2:11">
      <c r="B52" s="102"/>
      <c r="C52" s="102"/>
      <c r="D52" s="102"/>
      <c r="E52" s="102"/>
      <c r="F52" s="102"/>
      <c r="G52" s="102"/>
      <c r="H52" s="102"/>
      <c r="I52" s="102"/>
      <c r="J52" s="102"/>
      <c r="K52" s="102"/>
    </row>
    <row r="53" spans="2:11">
      <c r="B53" s="102"/>
      <c r="C53" s="102"/>
      <c r="D53" s="102"/>
      <c r="E53" s="102"/>
      <c r="F53" s="102"/>
      <c r="G53" s="102"/>
      <c r="H53" s="102"/>
      <c r="I53" s="102"/>
      <c r="J53" s="102"/>
      <c r="K53" s="102"/>
    </row>
    <row r="54" spans="2:11">
      <c r="B54" s="102"/>
      <c r="C54" s="102"/>
      <c r="D54" s="102"/>
      <c r="E54" s="102"/>
      <c r="F54" s="102"/>
      <c r="G54" s="102"/>
      <c r="H54" s="102"/>
      <c r="I54" s="102"/>
      <c r="J54" s="102"/>
      <c r="K54" s="102"/>
    </row>
    <row r="55" spans="2:11">
      <c r="B55" s="102"/>
      <c r="C55" s="102"/>
      <c r="D55" s="102"/>
      <c r="E55" s="102"/>
      <c r="F55" s="102"/>
      <c r="G55" s="102"/>
      <c r="H55" s="102"/>
      <c r="I55" s="102"/>
      <c r="J55" s="102"/>
      <c r="K55" s="102"/>
    </row>
    <row r="56" spans="2:11">
      <c r="B56" s="102"/>
      <c r="C56" s="102"/>
      <c r="D56" s="102"/>
      <c r="E56" s="102"/>
      <c r="F56" s="102"/>
      <c r="G56" s="102"/>
      <c r="H56" s="102"/>
      <c r="I56" s="102"/>
      <c r="J56" s="102"/>
      <c r="K56" s="102"/>
    </row>
    <row r="57" spans="2:11">
      <c r="B57" s="102"/>
      <c r="C57" s="102"/>
      <c r="D57" s="102"/>
      <c r="E57" s="102"/>
      <c r="F57" s="102"/>
      <c r="G57" s="102"/>
      <c r="H57" s="102"/>
      <c r="I57" s="102"/>
      <c r="J57" s="102"/>
      <c r="K57" s="102"/>
    </row>
    <row r="58" spans="2:11">
      <c r="B58" s="102"/>
      <c r="C58" s="102"/>
      <c r="D58" s="102"/>
      <c r="E58" s="102"/>
      <c r="F58" s="102"/>
      <c r="G58" s="102"/>
      <c r="H58" s="102"/>
      <c r="I58" s="102"/>
      <c r="J58" s="102"/>
      <c r="K58" s="102"/>
    </row>
    <row r="59" spans="2:11">
      <c r="B59" s="102"/>
      <c r="C59" s="102"/>
      <c r="D59" s="102"/>
      <c r="E59" s="102"/>
      <c r="F59" s="102"/>
      <c r="G59" s="102"/>
      <c r="H59" s="102"/>
      <c r="I59" s="102"/>
      <c r="J59" s="102"/>
      <c r="K59" s="102"/>
    </row>
    <row r="60" spans="2:11">
      <c r="B60" s="102"/>
      <c r="C60" s="102"/>
      <c r="D60" s="102"/>
      <c r="E60" s="102"/>
      <c r="F60" s="102"/>
      <c r="G60" s="102"/>
      <c r="H60" s="102"/>
      <c r="I60" s="102"/>
      <c r="J60" s="102"/>
      <c r="K60" s="102"/>
    </row>
    <row r="61" spans="2:11">
      <c r="B61" s="102"/>
      <c r="C61" s="102"/>
      <c r="D61" s="102"/>
      <c r="E61" s="102"/>
      <c r="F61" s="102"/>
      <c r="G61" s="102"/>
      <c r="H61" s="102"/>
      <c r="I61" s="102"/>
      <c r="J61" s="102"/>
      <c r="K61" s="102"/>
    </row>
    <row r="62" spans="2:11">
      <c r="B62" s="102"/>
      <c r="C62" s="102"/>
      <c r="D62" s="102"/>
      <c r="E62" s="102"/>
      <c r="F62" s="102"/>
      <c r="G62" s="102"/>
      <c r="H62" s="102"/>
      <c r="I62" s="102"/>
      <c r="J62" s="102"/>
      <c r="K62" s="102"/>
    </row>
    <row r="63" spans="2:11">
      <c r="B63" s="102"/>
      <c r="C63" s="102"/>
      <c r="D63" s="102"/>
      <c r="E63" s="102"/>
      <c r="F63" s="102"/>
      <c r="G63" s="102"/>
      <c r="H63" s="102"/>
      <c r="I63" s="102"/>
      <c r="J63" s="102"/>
      <c r="K63" s="102"/>
    </row>
    <row r="64" spans="2:11">
      <c r="B64" s="102"/>
      <c r="C64" s="102"/>
      <c r="D64" s="102"/>
      <c r="E64" s="102"/>
      <c r="F64" s="102"/>
      <c r="G64" s="102"/>
      <c r="H64" s="102"/>
      <c r="I64" s="102"/>
      <c r="J64" s="102"/>
      <c r="K64" s="102"/>
    </row>
    <row r="65" spans="2:11">
      <c r="B65" s="102"/>
      <c r="C65" s="102"/>
      <c r="D65" s="102"/>
      <c r="E65" s="102"/>
      <c r="F65" s="102"/>
      <c r="G65" s="102"/>
      <c r="H65" s="102"/>
      <c r="I65" s="102"/>
      <c r="J65" s="102"/>
      <c r="K65" s="102"/>
    </row>
    <row r="66" spans="2:11">
      <c r="B66" s="102"/>
      <c r="C66" s="102"/>
      <c r="D66" s="102"/>
      <c r="E66" s="102"/>
      <c r="F66" s="102"/>
      <c r="G66" s="102"/>
      <c r="H66" s="102"/>
      <c r="I66" s="102"/>
      <c r="J66" s="102"/>
      <c r="K66" s="102"/>
    </row>
    <row r="67" spans="2:11">
      <c r="B67" s="102"/>
      <c r="C67" s="102"/>
      <c r="D67" s="102"/>
      <c r="E67" s="102"/>
      <c r="F67" s="102"/>
      <c r="G67" s="102"/>
      <c r="H67" s="102"/>
      <c r="I67" s="102"/>
      <c r="J67" s="102"/>
      <c r="K67" s="102"/>
    </row>
    <row r="68" spans="2:11">
      <c r="B68" s="102"/>
      <c r="C68" s="102"/>
      <c r="D68" s="102"/>
      <c r="E68" s="102"/>
      <c r="F68" s="102"/>
      <c r="G68" s="102"/>
      <c r="H68" s="102"/>
      <c r="I68" s="102"/>
      <c r="J68" s="102"/>
      <c r="K68" s="102"/>
    </row>
    <row r="69" spans="2:11">
      <c r="B69" s="102"/>
      <c r="C69" s="102"/>
      <c r="D69" s="102"/>
      <c r="E69" s="102"/>
      <c r="F69" s="102"/>
      <c r="G69" s="102"/>
      <c r="H69" s="102"/>
      <c r="I69" s="102"/>
      <c r="J69" s="102"/>
      <c r="K69" s="102"/>
    </row>
    <row r="70" spans="2:11">
      <c r="B70" s="102"/>
      <c r="C70" s="102"/>
      <c r="D70" s="102"/>
      <c r="E70" s="102"/>
      <c r="F70" s="102"/>
      <c r="G70" s="102"/>
      <c r="H70" s="102"/>
      <c r="I70" s="102"/>
      <c r="J70" s="102"/>
      <c r="K70" s="102"/>
    </row>
    <row r="71" spans="2:11">
      <c r="B71" s="102"/>
      <c r="C71" s="102"/>
      <c r="D71" s="102"/>
      <c r="E71" s="102"/>
      <c r="F71" s="102"/>
      <c r="G71" s="102"/>
      <c r="H71" s="102"/>
      <c r="I71" s="102"/>
      <c r="J71" s="102"/>
      <c r="K71" s="102"/>
    </row>
    <row r="72" spans="2:11">
      <c r="B72" s="102"/>
      <c r="C72" s="102"/>
      <c r="D72" s="102"/>
      <c r="E72" s="102"/>
      <c r="F72" s="102"/>
      <c r="G72" s="102"/>
      <c r="H72" s="102"/>
      <c r="I72" s="102"/>
      <c r="J72" s="102"/>
      <c r="K72" s="102"/>
    </row>
    <row r="73" spans="2:11">
      <c r="B73" s="102"/>
      <c r="C73" s="102"/>
      <c r="D73" s="102"/>
      <c r="E73" s="102"/>
      <c r="F73" s="102"/>
      <c r="G73" s="102"/>
      <c r="H73" s="102"/>
      <c r="I73" s="102"/>
      <c r="J73" s="102"/>
      <c r="K73" s="102"/>
    </row>
    <row r="74" spans="2:11">
      <c r="B74" s="102"/>
      <c r="C74" s="102"/>
      <c r="D74" s="102"/>
      <c r="E74" s="102"/>
      <c r="F74" s="102"/>
      <c r="G74" s="102"/>
      <c r="H74" s="102"/>
      <c r="I74" s="102"/>
      <c r="J74" s="102"/>
      <c r="K74" s="102"/>
    </row>
    <row r="75" spans="2:11">
      <c r="B75" s="102"/>
      <c r="C75" s="102"/>
      <c r="D75" s="102"/>
      <c r="E75" s="102"/>
      <c r="F75" s="102"/>
      <c r="G75" s="102"/>
      <c r="H75" s="102"/>
      <c r="I75" s="102"/>
      <c r="J75" s="102"/>
      <c r="K75" s="102"/>
    </row>
    <row r="76" spans="2:11">
      <c r="B76" s="102"/>
      <c r="C76" s="102"/>
      <c r="D76" s="102"/>
      <c r="E76" s="102"/>
      <c r="F76" s="102"/>
      <c r="G76" s="102"/>
      <c r="H76" s="102"/>
      <c r="I76" s="102"/>
      <c r="J76" s="102"/>
      <c r="K76" s="102"/>
    </row>
    <row r="77" spans="2:11">
      <c r="B77" s="102"/>
      <c r="C77" s="102"/>
      <c r="D77" s="102"/>
      <c r="E77" s="102"/>
      <c r="F77" s="102"/>
      <c r="G77" s="102"/>
      <c r="H77" s="102"/>
      <c r="I77" s="102"/>
      <c r="J77" s="102"/>
      <c r="K77" s="102"/>
    </row>
    <row r="78" spans="2:11">
      <c r="B78" s="102"/>
      <c r="C78" s="102"/>
      <c r="D78" s="102"/>
      <c r="E78" s="102"/>
      <c r="F78" s="102"/>
      <c r="G78" s="102"/>
      <c r="H78" s="102"/>
      <c r="I78" s="102"/>
      <c r="J78" s="102"/>
      <c r="K78" s="102"/>
    </row>
    <row r="79" spans="2:11">
      <c r="B79" s="102"/>
      <c r="C79" s="102"/>
      <c r="D79" s="102"/>
      <c r="E79" s="102"/>
      <c r="F79" s="102"/>
      <c r="G79" s="102"/>
      <c r="H79" s="102"/>
      <c r="I79" s="102"/>
      <c r="J79" s="102"/>
      <c r="K79" s="102"/>
    </row>
    <row r="80" spans="2:11">
      <c r="B80" s="102"/>
      <c r="C80" s="102"/>
      <c r="D80" s="102"/>
      <c r="E80" s="102"/>
      <c r="F80" s="102"/>
      <c r="G80" s="102"/>
      <c r="H80" s="102"/>
      <c r="I80" s="102"/>
      <c r="J80" s="102"/>
      <c r="K80" s="102"/>
    </row>
    <row r="81" spans="2:11">
      <c r="B81" s="102"/>
      <c r="C81" s="102"/>
      <c r="D81" s="102"/>
      <c r="E81" s="102"/>
      <c r="F81" s="102"/>
      <c r="G81" s="102"/>
      <c r="H81" s="102"/>
      <c r="I81" s="102"/>
      <c r="J81" s="102"/>
      <c r="K81" s="102"/>
    </row>
    <row r="82" spans="2:11">
      <c r="B82" s="102"/>
      <c r="C82" s="102"/>
      <c r="D82" s="102"/>
      <c r="E82" s="102"/>
      <c r="F82" s="102"/>
      <c r="G82" s="102"/>
      <c r="H82" s="102"/>
      <c r="I82" s="102"/>
      <c r="J82" s="102"/>
      <c r="K82" s="102"/>
    </row>
    <row r="83" spans="2:11">
      <c r="B83" s="102"/>
      <c r="C83" s="102"/>
      <c r="D83" s="102"/>
      <c r="E83" s="102"/>
      <c r="F83" s="102"/>
      <c r="G83" s="102"/>
      <c r="H83" s="102"/>
      <c r="I83" s="102"/>
      <c r="J83" s="102"/>
      <c r="K83" s="102"/>
    </row>
    <row r="84" spans="2:11">
      <c r="B84" s="102"/>
      <c r="C84" s="102"/>
      <c r="D84" s="102"/>
      <c r="E84" s="102"/>
      <c r="F84" s="102"/>
      <c r="G84" s="102"/>
      <c r="H84" s="102"/>
      <c r="I84" s="102"/>
      <c r="J84" s="102"/>
      <c r="K84" s="102"/>
    </row>
    <row r="85" spans="2:11">
      <c r="B85" s="102"/>
      <c r="C85" s="102"/>
      <c r="D85" s="102"/>
      <c r="E85" s="102"/>
      <c r="F85" s="102"/>
      <c r="G85" s="102"/>
      <c r="H85" s="102"/>
      <c r="I85" s="102"/>
      <c r="J85" s="102"/>
      <c r="K85" s="102"/>
    </row>
    <row r="86" spans="2:11">
      <c r="B86" s="102"/>
      <c r="C86" s="102"/>
      <c r="D86" s="102"/>
      <c r="E86" s="102"/>
      <c r="F86" s="102"/>
      <c r="G86" s="102"/>
      <c r="H86" s="102"/>
      <c r="I86" s="102"/>
      <c r="J86" s="102"/>
      <c r="K86" s="102"/>
    </row>
    <row r="87" spans="2:11">
      <c r="B87" s="102"/>
      <c r="C87" s="102"/>
      <c r="D87" s="102"/>
      <c r="E87" s="102"/>
      <c r="F87" s="102"/>
      <c r="G87" s="102"/>
      <c r="H87" s="102"/>
      <c r="I87" s="102"/>
      <c r="J87" s="102"/>
      <c r="K87" s="102"/>
    </row>
    <row r="88" spans="2:11">
      <c r="B88" s="102"/>
      <c r="C88" s="102"/>
      <c r="D88" s="102"/>
      <c r="E88" s="102"/>
      <c r="F88" s="102"/>
      <c r="G88" s="102"/>
      <c r="H88" s="102"/>
      <c r="I88" s="102"/>
      <c r="J88" s="102"/>
      <c r="K88" s="102"/>
    </row>
    <row r="89" spans="2:11">
      <c r="B89" s="102"/>
      <c r="C89" s="102"/>
      <c r="D89" s="102"/>
      <c r="E89" s="102"/>
      <c r="F89" s="102"/>
      <c r="G89" s="102"/>
      <c r="H89" s="102"/>
      <c r="I89" s="102"/>
      <c r="J89" s="102"/>
      <c r="K89" s="102"/>
    </row>
    <row r="90" spans="2:11">
      <c r="B90" s="102"/>
      <c r="C90" s="102"/>
      <c r="D90" s="102"/>
      <c r="E90" s="102"/>
      <c r="F90" s="102"/>
      <c r="G90" s="102"/>
      <c r="H90" s="102"/>
      <c r="I90" s="102"/>
      <c r="J90" s="102"/>
      <c r="K90" s="102"/>
    </row>
    <row r="91" spans="2:11">
      <c r="B91" s="102"/>
      <c r="C91" s="102"/>
      <c r="D91" s="102"/>
      <c r="E91" s="102"/>
      <c r="F91" s="102"/>
      <c r="G91" s="102"/>
      <c r="H91" s="102"/>
      <c r="I91" s="102"/>
      <c r="J91" s="102"/>
      <c r="K91" s="102"/>
    </row>
    <row r="92" spans="2:11">
      <c r="B92" s="102"/>
      <c r="C92" s="102"/>
      <c r="D92" s="102"/>
      <c r="E92" s="102"/>
      <c r="F92" s="102"/>
      <c r="G92" s="102"/>
      <c r="H92" s="102"/>
      <c r="I92" s="102"/>
      <c r="J92" s="102"/>
      <c r="K92" s="102"/>
    </row>
    <row r="93" spans="2:11">
      <c r="B93" s="102"/>
      <c r="C93" s="102"/>
      <c r="D93" s="102"/>
      <c r="E93" s="102"/>
      <c r="F93" s="102"/>
      <c r="G93" s="102"/>
      <c r="H93" s="102"/>
      <c r="I93" s="102"/>
      <c r="J93" s="102"/>
      <c r="K93" s="102"/>
    </row>
    <row r="94" spans="2:11">
      <c r="B94" s="102"/>
      <c r="C94" s="102"/>
      <c r="D94" s="102"/>
      <c r="E94" s="102"/>
      <c r="F94" s="102"/>
      <c r="G94" s="102"/>
      <c r="H94" s="102"/>
      <c r="I94" s="102"/>
      <c r="J94" s="102"/>
      <c r="K94" s="102"/>
    </row>
    <row r="95" spans="2:11">
      <c r="B95" s="102"/>
      <c r="C95" s="102"/>
      <c r="D95" s="102"/>
      <c r="E95" s="102"/>
      <c r="F95" s="102"/>
      <c r="G95" s="102"/>
      <c r="H95" s="102"/>
      <c r="I95" s="102"/>
      <c r="J95" s="102"/>
      <c r="K95" s="102"/>
    </row>
    <row r="96" spans="2:11">
      <c r="B96" s="102"/>
      <c r="C96" s="102"/>
      <c r="D96" s="102"/>
      <c r="E96" s="102"/>
      <c r="F96" s="102"/>
      <c r="G96" s="102"/>
      <c r="H96" s="102"/>
      <c r="I96" s="102"/>
      <c r="J96" s="102"/>
      <c r="K96" s="102"/>
    </row>
    <row r="97" spans="2:11">
      <c r="B97" s="102"/>
      <c r="C97" s="102"/>
      <c r="D97" s="102"/>
      <c r="E97" s="102"/>
      <c r="F97" s="102"/>
      <c r="G97" s="102"/>
      <c r="H97" s="102"/>
      <c r="I97" s="102"/>
      <c r="J97" s="102"/>
      <c r="K97" s="102"/>
    </row>
    <row r="98" spans="2:11">
      <c r="B98" s="102"/>
      <c r="C98" s="102"/>
      <c r="D98" s="102"/>
      <c r="E98" s="102"/>
      <c r="F98" s="102"/>
      <c r="G98" s="102"/>
      <c r="H98" s="102"/>
      <c r="I98" s="102"/>
      <c r="J98" s="102"/>
      <c r="K98" s="102"/>
    </row>
    <row r="99" spans="2:11">
      <c r="B99" s="102"/>
      <c r="C99" s="102"/>
      <c r="D99" s="102"/>
      <c r="E99" s="102"/>
      <c r="F99" s="102"/>
      <c r="G99" s="102"/>
      <c r="H99" s="102"/>
      <c r="I99" s="102"/>
      <c r="J99" s="102"/>
      <c r="K99" s="102"/>
    </row>
    <row r="100" spans="2:11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</row>
    <row r="101" spans="2:11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</row>
    <row r="102" spans="2:11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</row>
    <row r="103" spans="2:11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</row>
    <row r="104" spans="2:11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</row>
    <row r="105" spans="2:11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</row>
    <row r="106" spans="2:11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</row>
    <row r="107" spans="2:11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</row>
    <row r="108" spans="2:11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</row>
    <row r="109" spans="2:11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</row>
    <row r="110" spans="2:11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</row>
    <row r="111" spans="2:11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</row>
    <row r="112" spans="2:11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22"/>
      <c r="G608" s="22"/>
    </row>
    <row r="609" spans="5:7">
      <c r="E609" s="22"/>
      <c r="G609" s="22"/>
    </row>
    <row r="610" spans="5:7">
      <c r="E610" s="22"/>
      <c r="G610" s="22"/>
    </row>
    <row r="611" spans="5:7">
      <c r="E611" s="22"/>
      <c r="G611" s="22"/>
    </row>
    <row r="612" spans="5:7">
      <c r="E612" s="22"/>
      <c r="G612" s="22"/>
    </row>
    <row r="613" spans="5:7">
      <c r="E613" s="22"/>
      <c r="G613" s="22"/>
    </row>
  </sheetData>
  <sheetProtection sheet="1" objects="1" scenarios="1"/>
  <mergeCells count="1">
    <mergeCell ref="B6:K6"/>
  </mergeCells>
  <phoneticPr fontId="3" type="noConversion"/>
  <dataValidations count="1">
    <dataValidation allowBlank="1" showInputMessage="1" showErrorMessage="1" sqref="C5:C1048576 AH28:XFD29 B20 D30:XFD1048576 D28:AF29 A1:A1048576 B1:B17 B22:B1048576 D1:XFD27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J105"/>
  <sheetViews>
    <sheetView rightToLeft="1" workbookViewId="0">
      <selection activeCell="J16" sqref="J16"/>
    </sheetView>
  </sheetViews>
  <sheetFormatPr defaultColWidth="9.140625" defaultRowHeight="18"/>
  <cols>
    <col min="1" max="1" width="13" style="1" customWidth="1"/>
    <col min="2" max="2" width="41.7109375" style="2" bestFit="1" customWidth="1"/>
    <col min="3" max="3" width="41.7109375" style="1" bestFit="1" customWidth="1"/>
    <col min="4" max="4" width="11.85546875" style="1" customWidth="1"/>
    <col min="5" max="5" width="7.140625" style="3" customWidth="1"/>
    <col min="6" max="16384" width="9.140625" style="1"/>
  </cols>
  <sheetData>
    <row r="1" spans="2:10">
      <c r="B1" s="57" t="s">
        <v>190</v>
      </c>
      <c r="C1" s="78" t="s" vm="1">
        <v>266</v>
      </c>
    </row>
    <row r="2" spans="2:10">
      <c r="B2" s="57" t="s">
        <v>189</v>
      </c>
      <c r="C2" s="78" t="s">
        <v>267</v>
      </c>
    </row>
    <row r="3" spans="2:10">
      <c r="B3" s="57" t="s">
        <v>191</v>
      </c>
      <c r="C3" s="78" t="s">
        <v>268</v>
      </c>
    </row>
    <row r="4" spans="2:10">
      <c r="B4" s="57" t="s">
        <v>192</v>
      </c>
      <c r="C4" s="78">
        <v>2145</v>
      </c>
    </row>
    <row r="6" spans="2:10" ht="26.25" customHeight="1">
      <c r="B6" s="163" t="s">
        <v>227</v>
      </c>
      <c r="C6" s="164"/>
      <c r="D6" s="165"/>
    </row>
    <row r="7" spans="2:10" s="3" customFormat="1" ht="31.5">
      <c r="B7" s="60" t="s">
        <v>127</v>
      </c>
      <c r="C7" s="65" t="s">
        <v>118</v>
      </c>
      <c r="D7" s="66" t="s">
        <v>117</v>
      </c>
    </row>
    <row r="8" spans="2:10" s="3" customFormat="1">
      <c r="B8" s="16"/>
      <c r="C8" s="33" t="s">
        <v>253</v>
      </c>
      <c r="D8" s="18" t="s">
        <v>22</v>
      </c>
    </row>
    <row r="9" spans="2:10" s="4" customFormat="1" ht="18" customHeight="1">
      <c r="B9" s="19"/>
      <c r="C9" s="20" t="s">
        <v>1</v>
      </c>
      <c r="D9" s="21" t="s">
        <v>2</v>
      </c>
      <c r="E9" s="3"/>
    </row>
    <row r="10" spans="2:10" s="4" customFormat="1" ht="18" customHeight="1">
      <c r="B10" s="124" t="s">
        <v>1808</v>
      </c>
      <c r="C10" s="130">
        <f>C11+C23</f>
        <v>21639.50312507643</v>
      </c>
      <c r="D10" s="102"/>
      <c r="E10" s="3"/>
    </row>
    <row r="11" spans="2:10">
      <c r="B11" s="124" t="s">
        <v>28</v>
      </c>
      <c r="C11" s="131">
        <f>SUM(C12:C21)</f>
        <v>4938.6700186208773</v>
      </c>
      <c r="D11" s="102"/>
    </row>
    <row r="12" spans="2:10">
      <c r="B12" s="125" t="s">
        <v>1788</v>
      </c>
      <c r="C12" s="126">
        <v>284.29402373955668</v>
      </c>
      <c r="D12" s="127">
        <v>46132</v>
      </c>
      <c r="F12" s="3"/>
      <c r="G12" s="3"/>
      <c r="H12" s="3"/>
      <c r="I12" s="3"/>
      <c r="J12" s="3"/>
    </row>
    <row r="13" spans="2:10">
      <c r="B13" s="125" t="s">
        <v>1855</v>
      </c>
      <c r="C13" s="126">
        <v>1360.2512400000001</v>
      </c>
      <c r="D13" s="127">
        <v>46100</v>
      </c>
      <c r="F13" s="3"/>
      <c r="G13" s="3"/>
      <c r="H13" s="3"/>
      <c r="I13" s="3"/>
      <c r="J13" s="3"/>
    </row>
    <row r="14" spans="2:10">
      <c r="B14" s="125" t="s">
        <v>1856</v>
      </c>
      <c r="C14" s="126">
        <v>454.732180175</v>
      </c>
      <c r="D14" s="127">
        <v>43830</v>
      </c>
    </row>
    <row r="15" spans="2:10">
      <c r="B15" s="125" t="s">
        <v>1810</v>
      </c>
      <c r="C15" s="126">
        <v>158.5805447063214</v>
      </c>
      <c r="D15" s="127">
        <v>43830</v>
      </c>
      <c r="F15" s="3"/>
      <c r="G15" s="3"/>
      <c r="H15" s="3"/>
      <c r="I15" s="3"/>
      <c r="J15" s="3"/>
    </row>
    <row r="16" spans="2:10">
      <c r="B16" s="125" t="s">
        <v>1857</v>
      </c>
      <c r="C16" s="126">
        <v>220.91306</v>
      </c>
      <c r="D16" s="127">
        <v>43824</v>
      </c>
      <c r="F16" s="3"/>
      <c r="G16" s="3"/>
      <c r="H16" s="3"/>
      <c r="I16" s="3"/>
      <c r="J16" s="3"/>
    </row>
    <row r="17" spans="2:4">
      <c r="B17" s="125" t="s">
        <v>1858</v>
      </c>
      <c r="C17" s="126">
        <v>766.39092000000005</v>
      </c>
      <c r="D17" s="127">
        <v>44246</v>
      </c>
    </row>
    <row r="18" spans="2:4">
      <c r="B18" s="125" t="s">
        <v>1859</v>
      </c>
      <c r="C18" s="126">
        <v>165.2911</v>
      </c>
      <c r="D18" s="127">
        <v>43297</v>
      </c>
    </row>
    <row r="19" spans="2:4">
      <c r="B19" s="125" t="s">
        <v>1860</v>
      </c>
      <c r="C19" s="126">
        <v>415.14551</v>
      </c>
      <c r="D19" s="127">
        <v>43908</v>
      </c>
    </row>
    <row r="20" spans="2:4">
      <c r="B20" s="125" t="s">
        <v>1861</v>
      </c>
      <c r="C20" s="126">
        <v>171.51029999999997</v>
      </c>
      <c r="D20" s="127">
        <v>45143</v>
      </c>
    </row>
    <row r="21" spans="2:4">
      <c r="B21" s="125" t="s">
        <v>1862</v>
      </c>
      <c r="C21" s="126">
        <v>941.56114000000002</v>
      </c>
      <c r="D21" s="127">
        <v>44739</v>
      </c>
    </row>
    <row r="22" spans="2:4">
      <c r="B22" s="125"/>
      <c r="C22" s="126"/>
      <c r="D22" s="127"/>
    </row>
    <row r="23" spans="2:4">
      <c r="B23" s="128" t="s">
        <v>1809</v>
      </c>
      <c r="C23" s="129">
        <f>SUM(C24:C50)</f>
        <v>16700.833106455553</v>
      </c>
      <c r="D23" s="127"/>
    </row>
    <row r="24" spans="2:4">
      <c r="B24" s="125" t="s">
        <v>1800</v>
      </c>
      <c r="C24" s="126">
        <v>930.41729812883511</v>
      </c>
      <c r="D24" s="127">
        <v>46601</v>
      </c>
    </row>
    <row r="25" spans="2:4">
      <c r="B25" s="125" t="s">
        <v>1789</v>
      </c>
      <c r="C25" s="126">
        <v>597.33730008999999</v>
      </c>
      <c r="D25" s="127">
        <v>44429</v>
      </c>
    </row>
    <row r="26" spans="2:4">
      <c r="B26" s="125" t="s">
        <v>1796</v>
      </c>
      <c r="C26" s="126">
        <v>816.63122027216207</v>
      </c>
      <c r="D26" s="127">
        <v>45382</v>
      </c>
    </row>
    <row r="27" spans="2:4">
      <c r="B27" s="125" t="s">
        <v>1790</v>
      </c>
      <c r="C27" s="126">
        <v>856.85055692399999</v>
      </c>
      <c r="D27" s="127">
        <v>44722</v>
      </c>
    </row>
    <row r="28" spans="2:4">
      <c r="B28" s="125" t="s">
        <v>1797</v>
      </c>
      <c r="C28" s="126">
        <v>1033.5639582221986</v>
      </c>
      <c r="D28" s="127">
        <v>44926</v>
      </c>
    </row>
    <row r="29" spans="2:4">
      <c r="B29" s="125" t="s">
        <v>1806</v>
      </c>
      <c r="C29" s="126">
        <v>2184.4283603999997</v>
      </c>
      <c r="D29" s="127">
        <v>50041</v>
      </c>
    </row>
    <row r="30" spans="2:4">
      <c r="B30" s="125" t="s">
        <v>1795</v>
      </c>
      <c r="C30" s="126">
        <v>676.79107104613797</v>
      </c>
      <c r="D30" s="127">
        <v>46012</v>
      </c>
    </row>
    <row r="31" spans="2:4">
      <c r="B31" s="125" t="s">
        <v>1793</v>
      </c>
      <c r="C31" s="126">
        <v>527.65176731333315</v>
      </c>
      <c r="D31" s="127">
        <v>47026</v>
      </c>
    </row>
    <row r="32" spans="2:4">
      <c r="B32" s="125" t="s">
        <v>1805</v>
      </c>
      <c r="C32" s="126">
        <v>66.853120900000008</v>
      </c>
      <c r="D32" s="127">
        <v>46938</v>
      </c>
    </row>
    <row r="33" spans="2:4">
      <c r="B33" s="125" t="s">
        <v>1638</v>
      </c>
      <c r="C33" s="126">
        <v>258.31325567406805</v>
      </c>
      <c r="D33" s="127">
        <v>46201</v>
      </c>
    </row>
    <row r="34" spans="2:4">
      <c r="B34" s="125" t="s">
        <v>1639</v>
      </c>
      <c r="C34" s="126">
        <v>0.39880570809523974</v>
      </c>
      <c r="D34" s="127">
        <v>46938</v>
      </c>
    </row>
    <row r="35" spans="2:4">
      <c r="B35" s="125" t="s">
        <v>1791</v>
      </c>
      <c r="C35" s="126">
        <v>494.34546497953198</v>
      </c>
      <c r="D35" s="127">
        <v>46938</v>
      </c>
    </row>
    <row r="36" spans="2:4">
      <c r="B36" s="125" t="s">
        <v>1640</v>
      </c>
      <c r="C36" s="126">
        <v>167.32485679802269</v>
      </c>
      <c r="D36" s="127">
        <v>46201</v>
      </c>
    </row>
    <row r="37" spans="2:4">
      <c r="B37" s="125" t="s">
        <v>1625</v>
      </c>
      <c r="C37" s="126">
        <v>524.37917168357535</v>
      </c>
      <c r="D37" s="127">
        <v>47262</v>
      </c>
    </row>
    <row r="38" spans="2:4">
      <c r="B38" s="125" t="s">
        <v>1801</v>
      </c>
      <c r="C38" s="126">
        <v>1229.5599443999999</v>
      </c>
      <c r="D38" s="127">
        <v>45485</v>
      </c>
    </row>
    <row r="39" spans="2:4">
      <c r="B39" s="125" t="s">
        <v>1802</v>
      </c>
      <c r="C39" s="126">
        <v>47.072251604782117</v>
      </c>
      <c r="D39" s="127">
        <v>46663</v>
      </c>
    </row>
    <row r="40" spans="2:4">
      <c r="B40" s="125" t="s">
        <v>1803</v>
      </c>
      <c r="C40" s="126">
        <v>1222.1924926921477</v>
      </c>
      <c r="D40" s="127">
        <v>47178</v>
      </c>
    </row>
    <row r="41" spans="2:4">
      <c r="B41" s="125" t="s">
        <v>1642</v>
      </c>
      <c r="C41" s="126">
        <v>1121.0784186239998</v>
      </c>
      <c r="D41" s="127">
        <v>45710</v>
      </c>
    </row>
    <row r="42" spans="2:4">
      <c r="B42" s="125" t="s">
        <v>1626</v>
      </c>
      <c r="C42" s="126">
        <v>292.79039156945805</v>
      </c>
      <c r="D42" s="127">
        <v>46600</v>
      </c>
    </row>
    <row r="43" spans="2:4">
      <c r="B43" s="125" t="s">
        <v>1798</v>
      </c>
      <c r="C43" s="126">
        <v>1009.4179865881365</v>
      </c>
      <c r="D43" s="127">
        <v>46201</v>
      </c>
    </row>
    <row r="44" spans="2:4">
      <c r="B44" s="125" t="s">
        <v>1794</v>
      </c>
      <c r="C44" s="126">
        <v>422.7366173702377</v>
      </c>
      <c r="D44" s="127">
        <v>46722</v>
      </c>
    </row>
    <row r="45" spans="2:4">
      <c r="B45" s="125" t="s">
        <v>1645</v>
      </c>
      <c r="C45" s="126">
        <v>4.1560466580000002</v>
      </c>
      <c r="D45" s="127">
        <v>46938</v>
      </c>
    </row>
    <row r="46" spans="2:4">
      <c r="B46" s="125" t="s">
        <v>1807</v>
      </c>
      <c r="C46" s="126">
        <v>408.87112935627016</v>
      </c>
      <c r="D46" s="127">
        <v>47031</v>
      </c>
    </row>
    <row r="47" spans="2:4">
      <c r="B47" s="125" t="s">
        <v>1804</v>
      </c>
      <c r="C47" s="126">
        <v>541.39878106593665</v>
      </c>
      <c r="D47" s="127">
        <v>46631</v>
      </c>
    </row>
    <row r="48" spans="2:4">
      <c r="B48" s="125" t="s">
        <v>1787</v>
      </c>
      <c r="C48" s="126">
        <v>288.99319102230368</v>
      </c>
      <c r="D48" s="127">
        <v>46054</v>
      </c>
    </row>
    <row r="49" spans="2:4">
      <c r="B49" s="125" t="s">
        <v>1792</v>
      </c>
      <c r="C49" s="126">
        <v>345.45748507432307</v>
      </c>
      <c r="D49" s="127">
        <v>47102</v>
      </c>
    </row>
    <row r="50" spans="2:4">
      <c r="B50" s="125" t="s">
        <v>1799</v>
      </c>
      <c r="C50" s="126">
        <v>631.82216229000005</v>
      </c>
      <c r="D50" s="127">
        <v>46482</v>
      </c>
    </row>
    <row r="51" spans="2:4">
      <c r="B51" s="102"/>
      <c r="C51" s="102"/>
      <c r="D51" s="102"/>
    </row>
    <row r="52" spans="2:4">
      <c r="B52" s="102"/>
      <c r="C52" s="102"/>
      <c r="D52" s="102"/>
    </row>
    <row r="53" spans="2:4">
      <c r="B53" s="102"/>
      <c r="C53" s="102"/>
      <c r="D53" s="102"/>
    </row>
    <row r="54" spans="2:4">
      <c r="B54" s="102"/>
      <c r="C54" s="102"/>
      <c r="D54" s="102"/>
    </row>
    <row r="55" spans="2:4">
      <c r="B55" s="102"/>
      <c r="C55" s="102"/>
      <c r="D55" s="102"/>
    </row>
    <row r="56" spans="2:4">
      <c r="B56" s="102"/>
      <c r="C56" s="102"/>
      <c r="D56" s="102"/>
    </row>
    <row r="57" spans="2:4">
      <c r="B57" s="102"/>
      <c r="C57" s="102"/>
      <c r="D57" s="102"/>
    </row>
    <row r="58" spans="2:4">
      <c r="B58" s="102"/>
      <c r="C58" s="102"/>
      <c r="D58" s="102"/>
    </row>
    <row r="59" spans="2:4">
      <c r="B59" s="102"/>
      <c r="C59" s="102"/>
      <c r="D59" s="102"/>
    </row>
    <row r="60" spans="2:4">
      <c r="B60" s="102"/>
      <c r="C60" s="102"/>
      <c r="D60" s="102"/>
    </row>
    <row r="61" spans="2:4">
      <c r="B61" s="102"/>
      <c r="C61" s="102"/>
      <c r="D61" s="102"/>
    </row>
    <row r="62" spans="2:4">
      <c r="B62" s="102"/>
      <c r="C62" s="102"/>
      <c r="D62" s="102"/>
    </row>
    <row r="63" spans="2:4">
      <c r="B63" s="102"/>
      <c r="C63" s="102"/>
      <c r="D63" s="102"/>
    </row>
    <row r="64" spans="2:4">
      <c r="B64" s="102"/>
      <c r="C64" s="102"/>
      <c r="D64" s="102"/>
    </row>
    <row r="65" spans="2:4">
      <c r="B65" s="102"/>
      <c r="C65" s="102"/>
      <c r="D65" s="102"/>
    </row>
    <row r="66" spans="2:4">
      <c r="B66" s="102"/>
      <c r="C66" s="102"/>
      <c r="D66" s="102"/>
    </row>
    <row r="67" spans="2:4">
      <c r="B67" s="102"/>
      <c r="C67" s="102"/>
      <c r="D67" s="102"/>
    </row>
    <row r="68" spans="2:4">
      <c r="B68" s="102"/>
      <c r="C68" s="102"/>
      <c r="D68" s="102"/>
    </row>
    <row r="69" spans="2:4">
      <c r="B69" s="102"/>
      <c r="C69" s="102"/>
      <c r="D69" s="102"/>
    </row>
    <row r="70" spans="2:4">
      <c r="B70" s="102"/>
      <c r="C70" s="102"/>
      <c r="D70" s="102"/>
    </row>
    <row r="71" spans="2:4">
      <c r="B71" s="102"/>
      <c r="C71" s="102"/>
      <c r="D71" s="102"/>
    </row>
    <row r="72" spans="2:4">
      <c r="B72" s="102"/>
      <c r="C72" s="102"/>
      <c r="D72" s="102"/>
    </row>
    <row r="73" spans="2:4">
      <c r="B73" s="102"/>
      <c r="C73" s="102"/>
      <c r="D73" s="102"/>
    </row>
    <row r="74" spans="2:4">
      <c r="B74" s="102"/>
      <c r="C74" s="102"/>
      <c r="D74" s="102"/>
    </row>
    <row r="75" spans="2:4">
      <c r="B75" s="102"/>
      <c r="C75" s="102"/>
      <c r="D75" s="102"/>
    </row>
    <row r="76" spans="2:4">
      <c r="B76" s="102"/>
      <c r="C76" s="102"/>
      <c r="D76" s="102"/>
    </row>
    <row r="77" spans="2:4">
      <c r="B77" s="102"/>
      <c r="C77" s="102"/>
      <c r="D77" s="102"/>
    </row>
    <row r="78" spans="2:4">
      <c r="B78" s="102"/>
      <c r="C78" s="102"/>
      <c r="D78" s="102"/>
    </row>
    <row r="79" spans="2:4">
      <c r="B79" s="102"/>
      <c r="C79" s="102"/>
      <c r="D79" s="102"/>
    </row>
    <row r="80" spans="2:4">
      <c r="B80" s="102"/>
      <c r="C80" s="102"/>
      <c r="D80" s="102"/>
    </row>
    <row r="81" spans="2:4">
      <c r="B81" s="102"/>
      <c r="C81" s="102"/>
      <c r="D81" s="102"/>
    </row>
    <row r="82" spans="2:4">
      <c r="B82" s="102"/>
      <c r="C82" s="102"/>
      <c r="D82" s="102"/>
    </row>
    <row r="83" spans="2:4">
      <c r="B83" s="102"/>
      <c r="C83" s="102"/>
      <c r="D83" s="102"/>
    </row>
    <row r="84" spans="2:4">
      <c r="B84" s="102"/>
      <c r="C84" s="102"/>
      <c r="D84" s="102"/>
    </row>
    <row r="85" spans="2:4">
      <c r="B85" s="102"/>
      <c r="C85" s="102"/>
      <c r="D85" s="102"/>
    </row>
    <row r="86" spans="2:4">
      <c r="B86" s="102"/>
      <c r="C86" s="102"/>
      <c r="D86" s="102"/>
    </row>
    <row r="87" spans="2:4">
      <c r="B87" s="102"/>
      <c r="C87" s="102"/>
      <c r="D87" s="102"/>
    </row>
    <row r="88" spans="2:4">
      <c r="B88" s="102"/>
      <c r="C88" s="102"/>
      <c r="D88" s="102"/>
    </row>
    <row r="89" spans="2:4">
      <c r="B89" s="102"/>
      <c r="C89" s="102"/>
      <c r="D89" s="102"/>
    </row>
    <row r="90" spans="2:4">
      <c r="B90" s="102"/>
      <c r="C90" s="102"/>
      <c r="D90" s="102"/>
    </row>
    <row r="91" spans="2:4">
      <c r="B91" s="102"/>
      <c r="C91" s="102"/>
      <c r="D91" s="102"/>
    </row>
    <row r="92" spans="2:4">
      <c r="B92" s="102"/>
      <c r="C92" s="102"/>
      <c r="D92" s="102"/>
    </row>
    <row r="93" spans="2:4">
      <c r="B93" s="102"/>
      <c r="C93" s="102"/>
      <c r="D93" s="102"/>
    </row>
    <row r="94" spans="2:4">
      <c r="B94" s="102"/>
      <c r="C94" s="102"/>
      <c r="D94" s="102"/>
    </row>
    <row r="95" spans="2:4">
      <c r="B95" s="102"/>
      <c r="C95" s="102"/>
      <c r="D95" s="102"/>
    </row>
    <row r="96" spans="2:4">
      <c r="B96" s="102"/>
      <c r="C96" s="102"/>
      <c r="D96" s="102"/>
    </row>
    <row r="97" spans="2:4">
      <c r="B97" s="102"/>
      <c r="C97" s="102"/>
      <c r="D97" s="102"/>
    </row>
    <row r="98" spans="2:4">
      <c r="B98" s="102"/>
      <c r="C98" s="102"/>
      <c r="D98" s="102"/>
    </row>
    <row r="99" spans="2:4">
      <c r="B99" s="102"/>
      <c r="C99" s="102"/>
      <c r="D99" s="102"/>
    </row>
    <row r="100" spans="2:4">
      <c r="B100" s="102"/>
      <c r="C100" s="102"/>
      <c r="D100" s="102"/>
    </row>
    <row r="101" spans="2:4">
      <c r="B101" s="102"/>
      <c r="C101" s="102"/>
      <c r="D101" s="102"/>
    </row>
    <row r="102" spans="2:4">
      <c r="B102" s="102"/>
      <c r="C102" s="102"/>
      <c r="D102" s="102"/>
    </row>
    <row r="103" spans="2:4">
      <c r="B103" s="102"/>
      <c r="C103" s="102"/>
      <c r="D103" s="102"/>
    </row>
    <row r="104" spans="2:4">
      <c r="B104" s="102"/>
      <c r="C104" s="102"/>
      <c r="D104" s="102"/>
    </row>
    <row r="105" spans="2:4">
      <c r="B105" s="102"/>
      <c r="C105" s="102"/>
      <c r="D105" s="102"/>
    </row>
  </sheetData>
  <sheetProtection sheet="1" objects="1" scenarios="1"/>
  <mergeCells count="1">
    <mergeCell ref="B6:D6"/>
  </mergeCells>
  <phoneticPr fontId="3" type="noConversion"/>
  <conditionalFormatting sqref="B12 B24:B50">
    <cfRule type="cellIs" dxfId="2" priority="4" operator="equal">
      <formula>"NR3"</formula>
    </cfRule>
  </conditionalFormatting>
  <conditionalFormatting sqref="B13:B21">
    <cfRule type="cellIs" dxfId="1" priority="2" operator="equal">
      <formula>"NR3"</formula>
    </cfRule>
  </conditionalFormatting>
  <conditionalFormatting sqref="B22">
    <cfRule type="cellIs" dxfId="0" priority="1" operator="equal">
      <formula>"NR3"</formula>
    </cfRule>
  </conditionalFormatting>
  <dataValidations count="1">
    <dataValidation allowBlank="1" showInputMessage="1" showErrorMessage="1" sqref="C5:C1048576 D22:D1048576 E28:E1048576 D18:E27 A1:B1048576 F18:XFD1048576 D1:XFD17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B1:R39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5.5703125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190</v>
      </c>
      <c r="C1" s="78" t="s" vm="1">
        <v>266</v>
      </c>
    </row>
    <row r="2" spans="2:18">
      <c r="B2" s="57" t="s">
        <v>189</v>
      </c>
      <c r="C2" s="78" t="s">
        <v>267</v>
      </c>
    </row>
    <row r="3" spans="2:18">
      <c r="B3" s="57" t="s">
        <v>191</v>
      </c>
      <c r="C3" s="78" t="s">
        <v>268</v>
      </c>
    </row>
    <row r="4" spans="2:18">
      <c r="B4" s="57" t="s">
        <v>192</v>
      </c>
      <c r="C4" s="78">
        <v>2145</v>
      </c>
    </row>
    <row r="6" spans="2:18" ht="26.25" customHeight="1">
      <c r="B6" s="163" t="s">
        <v>230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127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113</v>
      </c>
      <c r="H7" s="31" t="s">
        <v>18</v>
      </c>
      <c r="I7" s="31" t="s">
        <v>112</v>
      </c>
      <c r="J7" s="31" t="s">
        <v>17</v>
      </c>
      <c r="K7" s="31" t="s">
        <v>228</v>
      </c>
      <c r="L7" s="31" t="s">
        <v>255</v>
      </c>
      <c r="M7" s="31" t="s">
        <v>229</v>
      </c>
      <c r="N7" s="31" t="s">
        <v>65</v>
      </c>
      <c r="O7" s="31" t="s">
        <v>193</v>
      </c>
      <c r="P7" s="32" t="s">
        <v>195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257</v>
      </c>
      <c r="M8" s="33" t="s">
        <v>253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1" t="s">
        <v>7</v>
      </c>
      <c r="J9" s="21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1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99" t="s">
        <v>265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99" t="s">
        <v>123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99" t="s">
        <v>256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B1:AE510"/>
  <sheetViews>
    <sheetView rightToLeft="1" zoomScale="90" zoomScaleNormal="90" workbookViewId="0">
      <selection activeCell="J33" sqref="J33"/>
    </sheetView>
  </sheetViews>
  <sheetFormatPr defaultColWidth="9.140625" defaultRowHeight="18"/>
  <cols>
    <col min="1" max="1" width="6.28515625" style="1" customWidth="1"/>
    <col min="2" max="2" width="36.42578125" style="2" bestFit="1" customWidth="1"/>
    <col min="3" max="3" width="41.7109375" style="2" bestFit="1" customWidth="1"/>
    <col min="4" max="4" width="6.5703125" style="2" bestFit="1" customWidth="1"/>
    <col min="5" max="5" width="7" style="1" bestFit="1" customWidth="1"/>
    <col min="6" max="6" width="11.140625" style="1" bestFit="1" customWidth="1"/>
    <col min="7" max="7" width="12.28515625" style="1" bestFit="1" customWidth="1"/>
    <col min="8" max="8" width="6.85546875" style="1" bestFit="1" customWidth="1"/>
    <col min="9" max="9" width="7.5703125" style="1" bestFit="1" customWidth="1"/>
    <col min="10" max="10" width="10.140625" style="1" bestFit="1" customWidth="1"/>
    <col min="11" max="11" width="9.140625" style="1" bestFit="1" customWidth="1"/>
    <col min="12" max="12" width="9" style="1" customWidth="1"/>
    <col min="13" max="13" width="6.7109375" style="1" customWidth="1"/>
    <col min="14" max="14" width="10" style="1" customWidth="1"/>
    <col min="15" max="15" width="9.5703125" style="1" customWidth="1"/>
    <col min="16" max="16" width="6.140625" style="1" customWidth="1"/>
    <col min="17" max="18" width="5.7109375" style="1" customWidth="1"/>
    <col min="19" max="19" width="6.85546875" style="1" customWidth="1"/>
    <col min="20" max="20" width="6.42578125" style="1" customWidth="1"/>
    <col min="21" max="21" width="6.7109375" style="1" customWidth="1"/>
    <col min="22" max="22" width="7.28515625" style="1" customWidth="1"/>
    <col min="23" max="29" width="5.7109375" style="1" customWidth="1"/>
    <col min="30" max="30" width="3.42578125" style="1" customWidth="1"/>
    <col min="31" max="31" width="5.7109375" style="1" hidden="1" customWidth="1"/>
    <col min="32" max="32" width="10.140625" style="1" customWidth="1"/>
    <col min="33" max="33" width="13.85546875" style="1" customWidth="1"/>
    <col min="34" max="34" width="5.7109375" style="1" customWidth="1"/>
    <col min="35" max="16384" width="9.140625" style="1"/>
  </cols>
  <sheetData>
    <row r="1" spans="2:13">
      <c r="B1" s="57" t="s">
        <v>190</v>
      </c>
      <c r="C1" s="78" t="s" vm="1">
        <v>266</v>
      </c>
    </row>
    <row r="2" spans="2:13">
      <c r="B2" s="57" t="s">
        <v>189</v>
      </c>
      <c r="C2" s="78" t="s">
        <v>267</v>
      </c>
    </row>
    <row r="3" spans="2:13">
      <c r="B3" s="57" t="s">
        <v>191</v>
      </c>
      <c r="C3" s="78" t="s">
        <v>268</v>
      </c>
    </row>
    <row r="4" spans="2:13">
      <c r="B4" s="57" t="s">
        <v>192</v>
      </c>
      <c r="C4" s="78">
        <v>2145</v>
      </c>
    </row>
    <row r="6" spans="2:13" ht="26.25" customHeight="1">
      <c r="B6" s="152" t="s">
        <v>219</v>
      </c>
      <c r="C6" s="153"/>
      <c r="D6" s="153"/>
      <c r="E6" s="153"/>
      <c r="F6" s="153"/>
      <c r="G6" s="153"/>
      <c r="H6" s="153"/>
      <c r="I6" s="153"/>
      <c r="J6" s="153"/>
      <c r="K6" s="153"/>
      <c r="L6" s="153"/>
    </row>
    <row r="7" spans="2:13" s="3" customFormat="1" ht="63">
      <c r="B7" s="13" t="s">
        <v>126</v>
      </c>
      <c r="C7" s="14" t="s">
        <v>50</v>
      </c>
      <c r="D7" s="14" t="s">
        <v>128</v>
      </c>
      <c r="E7" s="14" t="s">
        <v>15</v>
      </c>
      <c r="F7" s="14" t="s">
        <v>72</v>
      </c>
      <c r="G7" s="14" t="s">
        <v>112</v>
      </c>
      <c r="H7" s="14" t="s">
        <v>17</v>
      </c>
      <c r="I7" s="14" t="s">
        <v>19</v>
      </c>
      <c r="J7" s="14" t="s">
        <v>68</v>
      </c>
      <c r="K7" s="14" t="s">
        <v>193</v>
      </c>
      <c r="L7" s="14" t="s">
        <v>194</v>
      </c>
      <c r="M7" s="1"/>
    </row>
    <row r="8" spans="2:13" s="3" customFormat="1" ht="28.5" customHeight="1">
      <c r="B8" s="16"/>
      <c r="C8" s="17"/>
      <c r="D8" s="17"/>
      <c r="E8" s="17"/>
      <c r="F8" s="17"/>
      <c r="G8" s="17"/>
      <c r="H8" s="17" t="s">
        <v>20</v>
      </c>
      <c r="I8" s="17" t="s">
        <v>20</v>
      </c>
      <c r="J8" s="17" t="s">
        <v>253</v>
      </c>
      <c r="K8" s="17" t="s">
        <v>20</v>
      </c>
      <c r="L8" s="17" t="s">
        <v>20</v>
      </c>
    </row>
    <row r="9" spans="2:13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</row>
    <row r="10" spans="2:13" s="134" customFormat="1" ht="18" customHeight="1">
      <c r="B10" s="79" t="s">
        <v>49</v>
      </c>
      <c r="C10" s="80"/>
      <c r="D10" s="80"/>
      <c r="E10" s="80"/>
      <c r="F10" s="80"/>
      <c r="G10" s="80"/>
      <c r="H10" s="80"/>
      <c r="I10" s="80"/>
      <c r="J10" s="88">
        <f>J11+J38</f>
        <v>55296.188189999993</v>
      </c>
      <c r="K10" s="89">
        <f>J10/$J$10</f>
        <v>1</v>
      </c>
      <c r="L10" s="89">
        <f>J10/'סכום נכסי הקרן'!$C$42</f>
        <v>9.2835480407599952E-2</v>
      </c>
    </row>
    <row r="11" spans="2:13" s="135" customFormat="1">
      <c r="B11" s="81" t="s">
        <v>244</v>
      </c>
      <c r="C11" s="82"/>
      <c r="D11" s="82"/>
      <c r="E11" s="82"/>
      <c r="F11" s="82"/>
      <c r="G11" s="82"/>
      <c r="H11" s="82"/>
      <c r="I11" s="82"/>
      <c r="J11" s="91">
        <f>J12+J17+J35</f>
        <v>54030.080799999996</v>
      </c>
      <c r="K11" s="92">
        <f t="shared" ref="K11:K15" si="0">J11/$J$10</f>
        <v>0.97710317055400642</v>
      </c>
      <c r="L11" s="92">
        <f>J11/'סכום נכסי הקרן'!$C$42</f>
        <v>9.070984224617025E-2</v>
      </c>
    </row>
    <row r="12" spans="2:13" s="135" customFormat="1">
      <c r="B12" s="103" t="s">
        <v>46</v>
      </c>
      <c r="C12" s="82"/>
      <c r="D12" s="82"/>
      <c r="E12" s="82"/>
      <c r="F12" s="82"/>
      <c r="G12" s="82"/>
      <c r="H12" s="82"/>
      <c r="I12" s="82"/>
      <c r="J12" s="91">
        <f>SUM(J13:J15)</f>
        <v>48673.78</v>
      </c>
      <c r="K12" s="92">
        <f t="shared" si="0"/>
        <v>0.88023752799659305</v>
      </c>
      <c r="L12" s="92">
        <f>J12/'סכום נכסי הקרן'!$C$42</f>
        <v>8.171727378436193E-2</v>
      </c>
    </row>
    <row r="13" spans="2:13" s="135" customFormat="1">
      <c r="B13" s="87" t="s">
        <v>1716</v>
      </c>
      <c r="C13" s="84" t="s">
        <v>1717</v>
      </c>
      <c r="D13" s="84">
        <v>12</v>
      </c>
      <c r="E13" s="84" t="s">
        <v>335</v>
      </c>
      <c r="F13" s="84" t="s">
        <v>336</v>
      </c>
      <c r="G13" s="97" t="s">
        <v>175</v>
      </c>
      <c r="H13" s="98">
        <v>0</v>
      </c>
      <c r="I13" s="98">
        <v>0</v>
      </c>
      <c r="J13" s="94">
        <v>25816.53</v>
      </c>
      <c r="K13" s="95">
        <f t="shared" si="0"/>
        <v>0.46687720881036743</v>
      </c>
      <c r="L13" s="95">
        <f>J13/'סכום נכסי הקרן'!$C$42</f>
        <v>4.3342769971269818E-2</v>
      </c>
    </row>
    <row r="14" spans="2:13" s="135" customFormat="1">
      <c r="B14" s="87" t="s">
        <v>1718</v>
      </c>
      <c r="C14" s="84" t="s">
        <v>1719</v>
      </c>
      <c r="D14" s="84">
        <v>10</v>
      </c>
      <c r="E14" s="84" t="s">
        <v>335</v>
      </c>
      <c r="F14" s="84" t="s">
        <v>336</v>
      </c>
      <c r="G14" s="97" t="s">
        <v>175</v>
      </c>
      <c r="H14" s="98">
        <v>0</v>
      </c>
      <c r="I14" s="98">
        <v>0</v>
      </c>
      <c r="J14" s="94">
        <v>10902.86</v>
      </c>
      <c r="K14" s="95">
        <f t="shared" si="0"/>
        <v>0.19717199967812107</v>
      </c>
      <c r="L14" s="95">
        <f>J14/'סכום נכסי הקרן'!$C$42</f>
        <v>1.8304557313045512E-2</v>
      </c>
    </row>
    <row r="15" spans="2:13" s="135" customFormat="1">
      <c r="B15" s="87" t="s">
        <v>1720</v>
      </c>
      <c r="C15" s="84" t="s">
        <v>1721</v>
      </c>
      <c r="D15" s="84">
        <v>26</v>
      </c>
      <c r="E15" s="84" t="s">
        <v>368</v>
      </c>
      <c r="F15" s="84" t="s">
        <v>336</v>
      </c>
      <c r="G15" s="97" t="s">
        <v>175</v>
      </c>
      <c r="H15" s="98">
        <v>0</v>
      </c>
      <c r="I15" s="98">
        <v>0</v>
      </c>
      <c r="J15" s="94">
        <v>11954.39</v>
      </c>
      <c r="K15" s="95">
        <f t="shared" si="0"/>
        <v>0.2161883195081046</v>
      </c>
      <c r="L15" s="95">
        <f>J15/'סכום נכסי הקרן'!$C$42</f>
        <v>2.0069946500046603E-2</v>
      </c>
    </row>
    <row r="16" spans="2:13" s="135" customFormat="1">
      <c r="B16" s="83"/>
      <c r="C16" s="84"/>
      <c r="D16" s="84"/>
      <c r="E16" s="84"/>
      <c r="F16" s="84"/>
      <c r="G16" s="84"/>
      <c r="H16" s="84"/>
      <c r="I16" s="84"/>
      <c r="J16" s="84"/>
      <c r="K16" s="95"/>
      <c r="L16" s="84"/>
    </row>
    <row r="17" spans="2:12" s="135" customFormat="1">
      <c r="B17" s="103" t="s">
        <v>47</v>
      </c>
      <c r="C17" s="82"/>
      <c r="D17" s="82"/>
      <c r="E17" s="82"/>
      <c r="F17" s="82"/>
      <c r="G17" s="82"/>
      <c r="H17" s="82"/>
      <c r="I17" s="82"/>
      <c r="J17" s="91">
        <f>SUM(J18:J33)</f>
        <v>5311.1094200000007</v>
      </c>
      <c r="K17" s="92">
        <f t="shared" ref="K17:K33" si="1">J17/$J$10</f>
        <v>9.6048382245640676E-2</v>
      </c>
      <c r="L17" s="92">
        <f>J17/'סכום נכסי הקרן'!$C$42</f>
        <v>8.9166977081468462E-3</v>
      </c>
    </row>
    <row r="18" spans="2:12" s="135" customFormat="1">
      <c r="B18" s="87" t="s">
        <v>1715</v>
      </c>
      <c r="C18" s="84" t="s">
        <v>1722</v>
      </c>
      <c r="D18" s="84">
        <v>95</v>
      </c>
      <c r="E18" s="84" t="s">
        <v>1510</v>
      </c>
      <c r="F18" s="84"/>
      <c r="G18" s="97" t="s">
        <v>176</v>
      </c>
      <c r="H18" s="98">
        <v>0</v>
      </c>
      <c r="I18" s="98">
        <v>0</v>
      </c>
      <c r="J18" s="94">
        <v>7.9000000000000001E-4</v>
      </c>
      <c r="K18" s="95">
        <f t="shared" si="1"/>
        <v>1.4286699062972068E-8</v>
      </c>
      <c r="L18" s="95">
        <f>J18/'סכום נכסי הקרן'!$C$42</f>
        <v>1.3263125709498201E-9</v>
      </c>
    </row>
    <row r="19" spans="2:12" s="135" customFormat="1">
      <c r="B19" s="87" t="s">
        <v>1715</v>
      </c>
      <c r="C19" s="84" t="s">
        <v>1723</v>
      </c>
      <c r="D19" s="84">
        <v>95</v>
      </c>
      <c r="E19" s="84" t="s">
        <v>1510</v>
      </c>
      <c r="F19" s="84"/>
      <c r="G19" s="97" t="s">
        <v>1724</v>
      </c>
      <c r="H19" s="98">
        <v>0</v>
      </c>
      <c r="I19" s="98">
        <v>0</v>
      </c>
      <c r="J19" s="94">
        <v>3.6999999999999999E-4</v>
      </c>
      <c r="K19" s="95">
        <f t="shared" si="1"/>
        <v>6.691238801645145E-9</v>
      </c>
      <c r="L19" s="95">
        <f>J19/'סכום נכסי הקרן'!$C$42</f>
        <v>6.2118436867270045E-10</v>
      </c>
    </row>
    <row r="20" spans="2:12" s="135" customFormat="1">
      <c r="B20" s="87" t="s">
        <v>1715</v>
      </c>
      <c r="C20" s="84" t="s">
        <v>1725</v>
      </c>
      <c r="D20" s="84">
        <v>95</v>
      </c>
      <c r="E20" s="84" t="s">
        <v>1510</v>
      </c>
      <c r="F20" s="84"/>
      <c r="G20" s="97" t="s">
        <v>184</v>
      </c>
      <c r="H20" s="98">
        <v>0</v>
      </c>
      <c r="I20" s="98">
        <v>0</v>
      </c>
      <c r="J20" s="94">
        <v>0.57294</v>
      </c>
      <c r="K20" s="95">
        <f t="shared" si="1"/>
        <v>1.036129286220154E-5</v>
      </c>
      <c r="L20" s="95">
        <f>J20/'סכום נכסי הקרן'!$C$42</f>
        <v>9.6189560050631625E-7</v>
      </c>
    </row>
    <row r="21" spans="2:12" s="135" customFormat="1">
      <c r="B21" s="87" t="s">
        <v>1715</v>
      </c>
      <c r="C21" s="84" t="s">
        <v>1726</v>
      </c>
      <c r="D21" s="84">
        <v>95</v>
      </c>
      <c r="E21" s="84" t="s">
        <v>1510</v>
      </c>
      <c r="F21" s="84"/>
      <c r="G21" s="97" t="s">
        <v>174</v>
      </c>
      <c r="H21" s="98">
        <v>0</v>
      </c>
      <c r="I21" s="98">
        <v>0</v>
      </c>
      <c r="J21" s="94">
        <v>0.95972999999999997</v>
      </c>
      <c r="K21" s="95">
        <f t="shared" si="1"/>
        <v>1.7356169230007826E-5</v>
      </c>
      <c r="L21" s="95">
        <f>J21/'סכום נכסי הקרן'!$C$42</f>
        <v>1.6112683085033806E-6</v>
      </c>
    </row>
    <row r="22" spans="2:12" s="135" customFormat="1">
      <c r="B22" s="87" t="s">
        <v>1716</v>
      </c>
      <c r="C22" s="84" t="s">
        <v>1727</v>
      </c>
      <c r="D22" s="84">
        <v>12</v>
      </c>
      <c r="E22" s="84" t="s">
        <v>335</v>
      </c>
      <c r="F22" s="84" t="s">
        <v>336</v>
      </c>
      <c r="G22" s="97" t="s">
        <v>177</v>
      </c>
      <c r="H22" s="98">
        <v>0</v>
      </c>
      <c r="I22" s="98">
        <v>0</v>
      </c>
      <c r="J22" s="94">
        <v>51.389989999999997</v>
      </c>
      <c r="K22" s="95">
        <f t="shared" si="1"/>
        <v>9.2935863541663785E-4</v>
      </c>
      <c r="L22" s="95">
        <f>J22/'סכום נכסי הקרן'!$C$42</f>
        <v>8.6277455389855112E-5</v>
      </c>
    </row>
    <row r="23" spans="2:12" s="135" customFormat="1">
      <c r="B23" s="87" t="s">
        <v>1716</v>
      </c>
      <c r="C23" s="84" t="s">
        <v>1728</v>
      </c>
      <c r="D23" s="84">
        <v>12</v>
      </c>
      <c r="E23" s="84" t="s">
        <v>335</v>
      </c>
      <c r="F23" s="84" t="s">
        <v>336</v>
      </c>
      <c r="G23" s="97" t="s">
        <v>176</v>
      </c>
      <c r="H23" s="98">
        <v>0</v>
      </c>
      <c r="I23" s="98">
        <v>0</v>
      </c>
      <c r="J23" s="94">
        <v>62.11833</v>
      </c>
      <c r="K23" s="95">
        <f t="shared" si="1"/>
        <v>1.1233745405118856E-3</v>
      </c>
      <c r="L23" s="95">
        <f>J23/'סכום נכסי הקרן'!$C$42</f>
        <v>1.0428901514608776E-4</v>
      </c>
    </row>
    <row r="24" spans="2:12" s="135" customFormat="1">
      <c r="B24" s="87" t="s">
        <v>1716</v>
      </c>
      <c r="C24" s="84" t="s">
        <v>1729</v>
      </c>
      <c r="D24" s="84">
        <v>12</v>
      </c>
      <c r="E24" s="84" t="s">
        <v>335</v>
      </c>
      <c r="F24" s="84" t="s">
        <v>336</v>
      </c>
      <c r="G24" s="97" t="s">
        <v>174</v>
      </c>
      <c r="H24" s="98">
        <v>0</v>
      </c>
      <c r="I24" s="98">
        <v>0</v>
      </c>
      <c r="J24" s="94">
        <v>3154.0140000000001</v>
      </c>
      <c r="K24" s="95">
        <f t="shared" si="1"/>
        <v>5.7038542858735171E-2</v>
      </c>
      <c r="L24" s="95">
        <f>J24/'סכום נכסי הקרן'!$C$42</f>
        <v>5.2952005280401592E-3</v>
      </c>
    </row>
    <row r="25" spans="2:12" s="135" customFormat="1">
      <c r="B25" s="87" t="s">
        <v>1718</v>
      </c>
      <c r="C25" s="84" t="s">
        <v>1730</v>
      </c>
      <c r="D25" s="84">
        <v>10</v>
      </c>
      <c r="E25" s="84" t="s">
        <v>335</v>
      </c>
      <c r="F25" s="84" t="s">
        <v>336</v>
      </c>
      <c r="G25" s="97" t="s">
        <v>176</v>
      </c>
      <c r="H25" s="98">
        <v>0</v>
      </c>
      <c r="I25" s="98">
        <v>0</v>
      </c>
      <c r="J25" s="94">
        <v>118.31641999999999</v>
      </c>
      <c r="K25" s="95">
        <f t="shared" si="1"/>
        <v>2.1396849199344422E-3</v>
      </c>
      <c r="L25" s="95">
        <f>J25/'סכום נכסי הקרן'!$C$42</f>
        <v>1.9863867746301099E-4</v>
      </c>
    </row>
    <row r="26" spans="2:12" s="135" customFormat="1">
      <c r="B26" s="87" t="s">
        <v>1718</v>
      </c>
      <c r="C26" s="84" t="s">
        <v>1731</v>
      </c>
      <c r="D26" s="84">
        <v>10</v>
      </c>
      <c r="E26" s="84" t="s">
        <v>335</v>
      </c>
      <c r="F26" s="84" t="s">
        <v>336</v>
      </c>
      <c r="G26" s="97" t="s">
        <v>174</v>
      </c>
      <c r="H26" s="98">
        <v>0</v>
      </c>
      <c r="I26" s="98">
        <v>0</v>
      </c>
      <c r="J26" s="94">
        <v>1275.73</v>
      </c>
      <c r="K26" s="95">
        <f t="shared" si="1"/>
        <v>2.3070848855196651E-2</v>
      </c>
      <c r="L26" s="95">
        <f>J26/'סכום נכסי הקרן'!$C$42</f>
        <v>2.1417933368833085E-3</v>
      </c>
    </row>
    <row r="27" spans="2:12" s="135" customFormat="1">
      <c r="B27" s="87" t="s">
        <v>1718</v>
      </c>
      <c r="C27" s="84" t="s">
        <v>1732</v>
      </c>
      <c r="D27" s="84">
        <v>10</v>
      </c>
      <c r="E27" s="84" t="s">
        <v>335</v>
      </c>
      <c r="F27" s="84" t="s">
        <v>336</v>
      </c>
      <c r="G27" s="97" t="s">
        <v>177</v>
      </c>
      <c r="H27" s="98">
        <v>0</v>
      </c>
      <c r="I27" s="98">
        <v>0</v>
      </c>
      <c r="J27" s="94">
        <v>53.469360000000002</v>
      </c>
      <c r="K27" s="95">
        <f t="shared" si="1"/>
        <v>9.6696285494900778E-4</v>
      </c>
      <c r="L27" s="95">
        <f>J27/'סכום נכסי הקרן'!$C$42</f>
        <v>8.9768461175495523E-5</v>
      </c>
    </row>
    <row r="28" spans="2:12" s="135" customFormat="1">
      <c r="B28" s="87" t="s">
        <v>1718</v>
      </c>
      <c r="C28" s="84" t="s">
        <v>1733</v>
      </c>
      <c r="D28" s="84">
        <v>10</v>
      </c>
      <c r="E28" s="84" t="s">
        <v>335</v>
      </c>
      <c r="F28" s="84" t="s">
        <v>336</v>
      </c>
      <c r="G28" s="97" t="s">
        <v>178</v>
      </c>
      <c r="H28" s="98">
        <v>0</v>
      </c>
      <c r="I28" s="98">
        <v>0</v>
      </c>
      <c r="J28" s="94">
        <v>25.327189999999998</v>
      </c>
      <c r="K28" s="95">
        <f t="shared" si="1"/>
        <v>4.5802777422875376E-4</v>
      </c>
      <c r="L28" s="95">
        <f>J28/'סכום נכסי הקרן'!$C$42</f>
        <v>4.2521228460550088E-5</v>
      </c>
    </row>
    <row r="29" spans="2:12" s="135" customFormat="1">
      <c r="B29" s="87" t="s">
        <v>1718</v>
      </c>
      <c r="C29" s="84" t="s">
        <v>1734</v>
      </c>
      <c r="D29" s="84">
        <v>10</v>
      </c>
      <c r="E29" s="84" t="s">
        <v>335</v>
      </c>
      <c r="F29" s="84" t="s">
        <v>336</v>
      </c>
      <c r="G29" s="97" t="s">
        <v>184</v>
      </c>
      <c r="H29" s="98">
        <v>0</v>
      </c>
      <c r="I29" s="98">
        <v>0</v>
      </c>
      <c r="J29" s="94">
        <v>459.63542000000001</v>
      </c>
      <c r="K29" s="95">
        <f t="shared" si="1"/>
        <v>8.3122442078769274E-3</v>
      </c>
      <c r="L29" s="95">
        <f>J29/'סכום נכסי הקרן'!$C$42</f>
        <v>7.7167118430354468E-4</v>
      </c>
    </row>
    <row r="30" spans="2:12" s="135" customFormat="1">
      <c r="B30" s="87" t="s">
        <v>1720</v>
      </c>
      <c r="C30" s="84" t="s">
        <v>1735</v>
      </c>
      <c r="D30" s="84">
        <v>26</v>
      </c>
      <c r="E30" s="84" t="s">
        <v>368</v>
      </c>
      <c r="F30" s="84" t="s">
        <v>336</v>
      </c>
      <c r="G30" s="97" t="s">
        <v>184</v>
      </c>
      <c r="H30" s="98">
        <v>0</v>
      </c>
      <c r="I30" s="98">
        <v>0</v>
      </c>
      <c r="J30" s="94">
        <v>0.37078</v>
      </c>
      <c r="K30" s="95">
        <f t="shared" si="1"/>
        <v>6.7053446564161814E-6</v>
      </c>
      <c r="L30" s="95">
        <f>J30/'סכום נכסי הקרן'!$C$42</f>
        <v>6.2249389247692947E-7</v>
      </c>
    </row>
    <row r="31" spans="2:12" s="135" customFormat="1">
      <c r="B31" s="87" t="s">
        <v>1720</v>
      </c>
      <c r="C31" s="84" t="s">
        <v>1736</v>
      </c>
      <c r="D31" s="84">
        <v>26</v>
      </c>
      <c r="E31" s="84" t="s">
        <v>368</v>
      </c>
      <c r="F31" s="84" t="s">
        <v>336</v>
      </c>
      <c r="G31" s="97" t="s">
        <v>177</v>
      </c>
      <c r="H31" s="98">
        <v>0</v>
      </c>
      <c r="I31" s="98">
        <v>0</v>
      </c>
      <c r="J31" s="94">
        <v>1.6323399999999999</v>
      </c>
      <c r="K31" s="95">
        <f t="shared" si="1"/>
        <v>2.9519937149939017E-5</v>
      </c>
      <c r="L31" s="95">
        <f>J31/'סכום נכסי הקרן'!$C$42</f>
        <v>2.7404975469167455E-6</v>
      </c>
    </row>
    <row r="32" spans="2:12" s="135" customFormat="1">
      <c r="B32" s="87" t="s">
        <v>1720</v>
      </c>
      <c r="C32" s="84" t="s">
        <v>1737</v>
      </c>
      <c r="D32" s="84">
        <v>26</v>
      </c>
      <c r="E32" s="84" t="s">
        <v>368</v>
      </c>
      <c r="F32" s="84" t="s">
        <v>336</v>
      </c>
      <c r="G32" s="97" t="s">
        <v>174</v>
      </c>
      <c r="H32" s="98">
        <v>0</v>
      </c>
      <c r="I32" s="98">
        <v>0</v>
      </c>
      <c r="J32" s="94">
        <v>106.824</v>
      </c>
      <c r="K32" s="95">
        <f t="shared" si="1"/>
        <v>1.9318510641809217E-3</v>
      </c>
      <c r="L32" s="95">
        <f>J32/'סכום נכסי הקרן'!$C$42</f>
        <v>1.7934432161916908E-4</v>
      </c>
    </row>
    <row r="33" spans="2:12" s="135" customFormat="1">
      <c r="B33" s="87" t="s">
        <v>1720</v>
      </c>
      <c r="C33" s="84" t="s">
        <v>1738</v>
      </c>
      <c r="D33" s="84">
        <v>26</v>
      </c>
      <c r="E33" s="84" t="s">
        <v>368</v>
      </c>
      <c r="F33" s="84" t="s">
        <v>336</v>
      </c>
      <c r="G33" s="97" t="s">
        <v>176</v>
      </c>
      <c r="H33" s="98">
        <v>0</v>
      </c>
      <c r="I33" s="98">
        <v>0</v>
      </c>
      <c r="J33" s="94">
        <v>0.74775999999999998</v>
      </c>
      <c r="K33" s="95">
        <f t="shared" si="1"/>
        <v>1.3522812773832902E-5</v>
      </c>
      <c r="L33" s="95">
        <f>J33/'סכום נכסי הקרן'!$C$42</f>
        <v>1.2553968203208067E-6</v>
      </c>
    </row>
    <row r="34" spans="2:12" s="135" customFormat="1">
      <c r="B34" s="83"/>
      <c r="C34" s="84"/>
      <c r="D34" s="84"/>
      <c r="E34" s="84"/>
      <c r="F34" s="84"/>
      <c r="G34" s="84"/>
      <c r="H34" s="84"/>
      <c r="I34" s="84"/>
      <c r="J34" s="84"/>
      <c r="K34" s="95"/>
      <c r="L34" s="84"/>
    </row>
    <row r="35" spans="2:12" s="135" customFormat="1">
      <c r="B35" s="103" t="s">
        <v>48</v>
      </c>
      <c r="C35" s="82"/>
      <c r="D35" s="82"/>
      <c r="E35" s="82"/>
      <c r="F35" s="82"/>
      <c r="G35" s="82"/>
      <c r="H35" s="82"/>
      <c r="I35" s="82"/>
      <c r="J35" s="91">
        <v>45.191379999999995</v>
      </c>
      <c r="K35" s="92">
        <f t="shared" ref="K35:K36" si="2">J35/$J$10</f>
        <v>8.1726031177267668E-4</v>
      </c>
      <c r="L35" s="92">
        <f>J35/'סכום נכסי הקרן'!$C$42</f>
        <v>7.5870753661481358E-5</v>
      </c>
    </row>
    <row r="36" spans="2:12" s="135" customFormat="1">
      <c r="B36" s="87" t="s">
        <v>1715</v>
      </c>
      <c r="C36" s="84" t="s">
        <v>1740</v>
      </c>
      <c r="D36" s="84">
        <v>95</v>
      </c>
      <c r="E36" s="84" t="s">
        <v>1510</v>
      </c>
      <c r="F36" s="84"/>
      <c r="G36" s="97" t="s">
        <v>175</v>
      </c>
      <c r="H36" s="98">
        <v>0</v>
      </c>
      <c r="I36" s="98">
        <v>0</v>
      </c>
      <c r="J36" s="94">
        <v>45.191379999999995</v>
      </c>
      <c r="K36" s="95">
        <f t="shared" si="2"/>
        <v>8.1726031177267668E-4</v>
      </c>
      <c r="L36" s="95">
        <f>J36/'סכום נכסי הקרן'!$C$42</f>
        <v>7.5870753661481358E-5</v>
      </c>
    </row>
    <row r="37" spans="2:12" s="135" customFormat="1">
      <c r="B37" s="83"/>
      <c r="C37" s="84"/>
      <c r="D37" s="84"/>
      <c r="E37" s="84"/>
      <c r="F37" s="84"/>
      <c r="G37" s="84"/>
      <c r="H37" s="84"/>
      <c r="I37" s="84"/>
      <c r="J37" s="84"/>
      <c r="K37" s="95"/>
      <c r="L37" s="84"/>
    </row>
    <row r="38" spans="2:12" s="135" customFormat="1">
      <c r="B38" s="81" t="s">
        <v>243</v>
      </c>
      <c r="C38" s="82"/>
      <c r="D38" s="82"/>
      <c r="E38" s="82"/>
      <c r="F38" s="82"/>
      <c r="G38" s="82"/>
      <c r="H38" s="82"/>
      <c r="I38" s="82"/>
      <c r="J38" s="91">
        <f>J39</f>
        <v>1266.1073900000001</v>
      </c>
      <c r="K38" s="92">
        <f t="shared" ref="K38:K49" si="3">J38/$J$10</f>
        <v>2.2896829445993687E-2</v>
      </c>
      <c r="L38" s="92">
        <f>J38/'סכום נכסי הקרן'!$C$42</f>
        <v>2.1256381614297047E-3</v>
      </c>
    </row>
    <row r="39" spans="2:12" s="135" customFormat="1">
      <c r="B39" s="103" t="s">
        <v>47</v>
      </c>
      <c r="C39" s="82"/>
      <c r="D39" s="82"/>
      <c r="E39" s="82"/>
      <c r="F39" s="82"/>
      <c r="G39" s="82"/>
      <c r="H39" s="82"/>
      <c r="I39" s="82"/>
      <c r="J39" s="91">
        <f>SUM(J40:J49)</f>
        <v>1266.1073900000001</v>
      </c>
      <c r="K39" s="92">
        <f t="shared" si="3"/>
        <v>2.2896829445993687E-2</v>
      </c>
      <c r="L39" s="92">
        <f>J39/'סכום נכסי הקרן'!$C$42</f>
        <v>2.1256381614297047E-3</v>
      </c>
    </row>
    <row r="40" spans="2:12" s="135" customFormat="1">
      <c r="B40" s="87" t="s">
        <v>1741</v>
      </c>
      <c r="C40" s="84" t="s">
        <v>1742</v>
      </c>
      <c r="D40" s="84">
        <v>91</v>
      </c>
      <c r="E40" s="84" t="s">
        <v>1743</v>
      </c>
      <c r="F40" s="84" t="s">
        <v>1744</v>
      </c>
      <c r="G40" s="97" t="s">
        <v>181</v>
      </c>
      <c r="H40" s="98">
        <v>0</v>
      </c>
      <c r="I40" s="98">
        <v>0</v>
      </c>
      <c r="J40" s="94">
        <v>0.69749000000000005</v>
      </c>
      <c r="K40" s="95">
        <f t="shared" si="3"/>
        <v>1.2613708518268846E-5</v>
      </c>
      <c r="L40" s="95">
        <f>J40/'סכום נכסי הקרן'!$C$42</f>
        <v>1.1709996900149241E-6</v>
      </c>
    </row>
    <row r="41" spans="2:12" s="135" customFormat="1">
      <c r="B41" s="87" t="s">
        <v>1741</v>
      </c>
      <c r="C41" s="84" t="s">
        <v>1745</v>
      </c>
      <c r="D41" s="84">
        <v>91</v>
      </c>
      <c r="E41" s="84" t="s">
        <v>1743</v>
      </c>
      <c r="F41" s="84" t="s">
        <v>1744</v>
      </c>
      <c r="G41" s="97" t="s">
        <v>176</v>
      </c>
      <c r="H41" s="98">
        <v>0</v>
      </c>
      <c r="I41" s="98">
        <v>0</v>
      </c>
      <c r="J41" s="94">
        <v>68.31</v>
      </c>
      <c r="K41" s="95">
        <f t="shared" si="3"/>
        <v>1.2353473582172429E-3</v>
      </c>
      <c r="L41" s="95">
        <f>J41/'סכום נכסי הקרן'!$C$42</f>
        <v>1.1468406547035722E-4</v>
      </c>
    </row>
    <row r="42" spans="2:12" s="135" customFormat="1">
      <c r="B42" s="87" t="s">
        <v>1741</v>
      </c>
      <c r="C42" s="84" t="s">
        <v>1746</v>
      </c>
      <c r="D42" s="84">
        <v>91</v>
      </c>
      <c r="E42" s="84" t="s">
        <v>1743</v>
      </c>
      <c r="F42" s="84" t="s">
        <v>1744</v>
      </c>
      <c r="G42" s="97" t="s">
        <v>183</v>
      </c>
      <c r="H42" s="98">
        <v>0</v>
      </c>
      <c r="I42" s="98">
        <v>0</v>
      </c>
      <c r="J42" s="94">
        <v>1.87</v>
      </c>
      <c r="K42" s="95">
        <f t="shared" si="3"/>
        <v>3.3817882592098437E-5</v>
      </c>
      <c r="L42" s="95">
        <f>J42/'סכום נכסי הקרן'!$C$42</f>
        <v>3.13949937680527E-6</v>
      </c>
    </row>
    <row r="43" spans="2:12" s="135" customFormat="1">
      <c r="B43" s="87" t="s">
        <v>1741</v>
      </c>
      <c r="C43" s="84" t="s">
        <v>1747</v>
      </c>
      <c r="D43" s="84">
        <v>91</v>
      </c>
      <c r="E43" s="84" t="s">
        <v>1743</v>
      </c>
      <c r="F43" s="84" t="s">
        <v>1744</v>
      </c>
      <c r="G43" s="97" t="s">
        <v>182</v>
      </c>
      <c r="H43" s="98">
        <v>0</v>
      </c>
      <c r="I43" s="98">
        <v>0</v>
      </c>
      <c r="J43" s="94">
        <v>2.8121</v>
      </c>
      <c r="K43" s="95">
        <f t="shared" si="3"/>
        <v>5.0855223335422469E-5</v>
      </c>
      <c r="L43" s="95">
        <f>J43/'סכום נכסי הקרן'!$C$42</f>
        <v>4.7211690895797329E-6</v>
      </c>
    </row>
    <row r="44" spans="2:12" s="135" customFormat="1">
      <c r="B44" s="87" t="s">
        <v>1741</v>
      </c>
      <c r="C44" s="84" t="s">
        <v>1748</v>
      </c>
      <c r="D44" s="84">
        <v>91</v>
      </c>
      <c r="E44" s="84" t="s">
        <v>1743</v>
      </c>
      <c r="F44" s="84" t="s">
        <v>1744</v>
      </c>
      <c r="G44" s="97" t="s">
        <v>1212</v>
      </c>
      <c r="H44" s="98">
        <v>0</v>
      </c>
      <c r="I44" s="98">
        <v>0</v>
      </c>
      <c r="J44" s="94">
        <v>7.5907399999999994</v>
      </c>
      <c r="K44" s="95">
        <f t="shared" si="3"/>
        <v>1.3727420005729693E-4</v>
      </c>
      <c r="L44" s="95">
        <f>J44/'סכום נכסי הקרן'!$C$42</f>
        <v>1.2743916309888146E-5</v>
      </c>
    </row>
    <row r="45" spans="2:12" s="135" customFormat="1">
      <c r="B45" s="87" t="s">
        <v>1741</v>
      </c>
      <c r="C45" s="84" t="s">
        <v>1749</v>
      </c>
      <c r="D45" s="84">
        <v>91</v>
      </c>
      <c r="E45" s="84" t="s">
        <v>1743</v>
      </c>
      <c r="F45" s="84" t="s">
        <v>1744</v>
      </c>
      <c r="G45" s="97" t="s">
        <v>174</v>
      </c>
      <c r="H45" s="98">
        <v>0</v>
      </c>
      <c r="I45" s="98">
        <v>0</v>
      </c>
      <c r="J45" s="94">
        <v>709.45</v>
      </c>
      <c r="K45" s="95">
        <f t="shared" si="3"/>
        <v>1.2829998291424727E-2</v>
      </c>
      <c r="L45" s="95">
        <f>J45/'סכום נכסי הקרן'!$C$42</f>
        <v>1.1910790550131011E-3</v>
      </c>
    </row>
    <row r="46" spans="2:12" s="135" customFormat="1">
      <c r="B46" s="87" t="s">
        <v>1741</v>
      </c>
      <c r="C46" s="84" t="s">
        <v>1750</v>
      </c>
      <c r="D46" s="84">
        <v>91</v>
      </c>
      <c r="E46" s="84" t="s">
        <v>1743</v>
      </c>
      <c r="F46" s="84" t="s">
        <v>1744</v>
      </c>
      <c r="G46" s="97" t="s">
        <v>178</v>
      </c>
      <c r="H46" s="98">
        <v>0</v>
      </c>
      <c r="I46" s="98">
        <v>0</v>
      </c>
      <c r="J46" s="94">
        <v>4.8900200000000007</v>
      </c>
      <c r="K46" s="95">
        <f t="shared" si="3"/>
        <v>8.843322044546162E-5</v>
      </c>
      <c r="L46" s="95">
        <f>J46/'סכום נכסי הקרן'!$C$42</f>
        <v>8.2097405040456202E-6</v>
      </c>
    </row>
    <row r="47" spans="2:12" s="135" customFormat="1">
      <c r="B47" s="87" t="s">
        <v>1741</v>
      </c>
      <c r="C47" s="84" t="s">
        <v>1751</v>
      </c>
      <c r="D47" s="84">
        <v>91</v>
      </c>
      <c r="E47" s="84" t="s">
        <v>1743</v>
      </c>
      <c r="F47" s="84" t="s">
        <v>1744</v>
      </c>
      <c r="G47" s="97" t="s">
        <v>184</v>
      </c>
      <c r="H47" s="98">
        <v>0</v>
      </c>
      <c r="I47" s="98">
        <v>0</v>
      </c>
      <c r="J47" s="94">
        <v>0.54191999999999996</v>
      </c>
      <c r="K47" s="95">
        <f t="shared" si="3"/>
        <v>9.8003138686149645E-6</v>
      </c>
      <c r="L47" s="95">
        <f>J47/'סכום נכסי הקרן'!$C$42</f>
        <v>9.0981684613813463E-7</v>
      </c>
    </row>
    <row r="48" spans="2:12" s="135" customFormat="1">
      <c r="B48" s="87" t="s">
        <v>1741</v>
      </c>
      <c r="C48" s="84" t="s">
        <v>1752</v>
      </c>
      <c r="D48" s="84">
        <v>91</v>
      </c>
      <c r="E48" s="84" t="s">
        <v>1743</v>
      </c>
      <c r="F48" s="84" t="s">
        <v>1744</v>
      </c>
      <c r="G48" s="97" t="s">
        <v>177</v>
      </c>
      <c r="H48" s="98">
        <v>0</v>
      </c>
      <c r="I48" s="98">
        <v>0</v>
      </c>
      <c r="J48" s="94">
        <v>465.09699999999998</v>
      </c>
      <c r="K48" s="95">
        <f t="shared" si="3"/>
        <v>8.4110137646723031E-3</v>
      </c>
      <c r="L48" s="95">
        <f>J48/'סכום נכסי הקרן'!$C$42</f>
        <v>7.8084050355828913E-4</v>
      </c>
    </row>
    <row r="49" spans="2:12" s="135" customFormat="1">
      <c r="B49" s="87" t="s">
        <v>1741</v>
      </c>
      <c r="C49" s="84" t="s">
        <v>1753</v>
      </c>
      <c r="D49" s="84">
        <v>91</v>
      </c>
      <c r="E49" s="84" t="s">
        <v>1743</v>
      </c>
      <c r="F49" s="84" t="s">
        <v>1744</v>
      </c>
      <c r="G49" s="97" t="s">
        <v>179</v>
      </c>
      <c r="H49" s="98">
        <v>0</v>
      </c>
      <c r="I49" s="98">
        <v>0</v>
      </c>
      <c r="J49" s="94">
        <v>4.8481199999999998</v>
      </c>
      <c r="K49" s="95">
        <f t="shared" si="3"/>
        <v>8.7675482862248276E-5</v>
      </c>
      <c r="L49" s="95">
        <f>J49/'סכום נכסי הקרן'!$C$42</f>
        <v>8.1393955714851149E-6</v>
      </c>
    </row>
    <row r="50" spans="2:12" s="135" customFormat="1">
      <c r="B50" s="83"/>
      <c r="C50" s="84"/>
      <c r="D50" s="84"/>
      <c r="E50" s="84"/>
      <c r="F50" s="84"/>
      <c r="G50" s="84"/>
      <c r="H50" s="84"/>
      <c r="I50" s="84"/>
      <c r="J50" s="84"/>
      <c r="K50" s="95"/>
      <c r="L50" s="84"/>
    </row>
    <row r="51" spans="2:12" s="135" customFormat="1">
      <c r="B51" s="136"/>
      <c r="C51" s="136"/>
    </row>
    <row r="52" spans="2:12" s="135" customFormat="1">
      <c r="B52" s="136"/>
      <c r="C52" s="136"/>
    </row>
    <row r="53" spans="2:12" s="135" customFormat="1">
      <c r="B53" s="136"/>
      <c r="C53" s="136"/>
    </row>
    <row r="54" spans="2:12" s="135" customFormat="1">
      <c r="B54" s="137" t="s">
        <v>265</v>
      </c>
      <c r="C54" s="136"/>
    </row>
    <row r="55" spans="2:12" s="135" customFormat="1">
      <c r="B55" s="138"/>
      <c r="C55" s="136"/>
    </row>
    <row r="56" spans="2:12" s="135" customFormat="1">
      <c r="B56" s="136"/>
      <c r="C56" s="136"/>
    </row>
    <row r="57" spans="2:12" s="135" customFormat="1">
      <c r="B57" s="136"/>
      <c r="C57" s="136"/>
    </row>
    <row r="58" spans="2:12" s="135" customFormat="1">
      <c r="B58" s="136"/>
      <c r="C58" s="136"/>
    </row>
    <row r="59" spans="2:12" s="135" customFormat="1">
      <c r="B59" s="136"/>
      <c r="C59" s="136"/>
    </row>
    <row r="60" spans="2:12">
      <c r="D60" s="1"/>
    </row>
    <row r="61" spans="2:12">
      <c r="D61" s="1"/>
    </row>
    <row r="62" spans="2:12">
      <c r="D62" s="1"/>
    </row>
    <row r="63" spans="2:12">
      <c r="D63" s="1"/>
    </row>
    <row r="64" spans="2:12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5">
      <c r="D497" s="1"/>
    </row>
    <row r="498" spans="4:5">
      <c r="D498" s="1"/>
    </row>
    <row r="499" spans="4:5">
      <c r="D499" s="1"/>
    </row>
    <row r="500" spans="4:5">
      <c r="D500" s="1"/>
    </row>
    <row r="501" spans="4:5">
      <c r="D501" s="1"/>
    </row>
    <row r="502" spans="4:5">
      <c r="D502" s="1"/>
    </row>
    <row r="503" spans="4:5">
      <c r="D503" s="1"/>
    </row>
    <row r="504" spans="4:5">
      <c r="D504" s="1"/>
    </row>
    <row r="505" spans="4:5">
      <c r="D505" s="1"/>
    </row>
    <row r="506" spans="4:5">
      <c r="D506" s="1"/>
    </row>
    <row r="507" spans="4:5">
      <c r="D507" s="1"/>
    </row>
    <row r="508" spans="4:5">
      <c r="D508" s="1"/>
    </row>
    <row r="509" spans="4:5">
      <c r="D509" s="1"/>
    </row>
    <row r="510" spans="4:5">
      <c r="E510" s="2"/>
    </row>
  </sheetData>
  <sheetProtection sheet="1" objects="1" scenarios="1"/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B1:R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190</v>
      </c>
      <c r="C1" s="78" t="s" vm="1">
        <v>266</v>
      </c>
    </row>
    <row r="2" spans="2:18">
      <c r="B2" s="57" t="s">
        <v>189</v>
      </c>
      <c r="C2" s="78" t="s">
        <v>267</v>
      </c>
    </row>
    <row r="3" spans="2:18">
      <c r="B3" s="57" t="s">
        <v>191</v>
      </c>
      <c r="C3" s="78" t="s">
        <v>268</v>
      </c>
    </row>
    <row r="4" spans="2:18">
      <c r="B4" s="57" t="s">
        <v>192</v>
      </c>
      <c r="C4" s="78">
        <v>2145</v>
      </c>
    </row>
    <row r="6" spans="2:18" ht="26.25" customHeight="1">
      <c r="B6" s="163" t="s">
        <v>231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127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113</v>
      </c>
      <c r="H7" s="31" t="s">
        <v>18</v>
      </c>
      <c r="I7" s="31" t="s">
        <v>112</v>
      </c>
      <c r="J7" s="31" t="s">
        <v>17</v>
      </c>
      <c r="K7" s="31" t="s">
        <v>228</v>
      </c>
      <c r="L7" s="31" t="s">
        <v>250</v>
      </c>
      <c r="M7" s="31" t="s">
        <v>229</v>
      </c>
      <c r="N7" s="31" t="s">
        <v>65</v>
      </c>
      <c r="O7" s="31" t="s">
        <v>193</v>
      </c>
      <c r="P7" s="32" t="s">
        <v>195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257</v>
      </c>
      <c r="M8" s="33" t="s">
        <v>253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99" t="s">
        <v>265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99" t="s">
        <v>123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99" t="s">
        <v>256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16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16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16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16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16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16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16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16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16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16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16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16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16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16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16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</row>
    <row r="32" spans="2:16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</row>
    <row r="33" spans="2:16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</row>
    <row r="34" spans="2:16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</row>
    <row r="35" spans="2:16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</row>
    <row r="36" spans="2:16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</row>
    <row r="37" spans="2:16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</row>
    <row r="38" spans="2:16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</row>
    <row r="39" spans="2:16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</row>
    <row r="40" spans="2:16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</row>
    <row r="41" spans="2:16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</row>
    <row r="42" spans="2:16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</row>
    <row r="43" spans="2:16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16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16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16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16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16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B1:W409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4" width="5.28515625" style="2" bestFit="1" customWidth="1"/>
    <col min="5" max="5" width="4.5703125" style="1" bestFit="1" customWidth="1"/>
    <col min="6" max="6" width="4.85546875" style="1" bestFit="1" customWidth="1"/>
    <col min="7" max="7" width="7.140625" style="1" bestFit="1" customWidth="1"/>
    <col min="8" max="8" width="5.140625" style="1" bestFit="1" customWidth="1"/>
    <col min="9" max="9" width="5.28515625" style="1" bestFit="1" customWidth="1"/>
    <col min="10" max="10" width="6.7109375" style="1" bestFit="1" customWidth="1"/>
    <col min="11" max="11" width="8.140625" style="1" bestFit="1" customWidth="1"/>
    <col min="12" max="12" width="7" style="1" bestFit="1" customWidth="1"/>
    <col min="13" max="13" width="8" style="1" bestFit="1" customWidth="1"/>
    <col min="14" max="14" width="6.28515625" style="1" bestFit="1" customWidth="1"/>
    <col min="15" max="15" width="10" style="1" bestFit="1" customWidth="1"/>
    <col min="16" max="16" width="9" style="1" bestFit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57" t="s">
        <v>190</v>
      </c>
      <c r="C1" s="78" t="s" vm="1">
        <v>266</v>
      </c>
    </row>
    <row r="2" spans="2:18">
      <c r="B2" s="57" t="s">
        <v>189</v>
      </c>
      <c r="C2" s="78" t="s">
        <v>267</v>
      </c>
    </row>
    <row r="3" spans="2:18">
      <c r="B3" s="57" t="s">
        <v>191</v>
      </c>
      <c r="C3" s="78" t="s">
        <v>268</v>
      </c>
    </row>
    <row r="4" spans="2:18">
      <c r="B4" s="57" t="s">
        <v>192</v>
      </c>
      <c r="C4" s="78">
        <v>2145</v>
      </c>
    </row>
    <row r="6" spans="2:18" ht="26.25" customHeight="1">
      <c r="B6" s="163" t="s">
        <v>233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5"/>
    </row>
    <row r="7" spans="2:18" s="3" customFormat="1" ht="78.75">
      <c r="B7" s="23" t="s">
        <v>127</v>
      </c>
      <c r="C7" s="31" t="s">
        <v>50</v>
      </c>
      <c r="D7" s="31" t="s">
        <v>71</v>
      </c>
      <c r="E7" s="31" t="s">
        <v>15</v>
      </c>
      <c r="F7" s="31" t="s">
        <v>72</v>
      </c>
      <c r="G7" s="31" t="s">
        <v>113</v>
      </c>
      <c r="H7" s="31" t="s">
        <v>18</v>
      </c>
      <c r="I7" s="31" t="s">
        <v>112</v>
      </c>
      <c r="J7" s="31" t="s">
        <v>17</v>
      </c>
      <c r="K7" s="31" t="s">
        <v>228</v>
      </c>
      <c r="L7" s="31" t="s">
        <v>250</v>
      </c>
      <c r="M7" s="31" t="s">
        <v>229</v>
      </c>
      <c r="N7" s="31" t="s">
        <v>65</v>
      </c>
      <c r="O7" s="31" t="s">
        <v>193</v>
      </c>
      <c r="P7" s="32" t="s">
        <v>195</v>
      </c>
      <c r="R7" s="1"/>
    </row>
    <row r="8" spans="2:18" s="3" customFormat="1" ht="17.25" customHeight="1">
      <c r="B8" s="16"/>
      <c r="C8" s="33"/>
      <c r="D8" s="33"/>
      <c r="E8" s="33"/>
      <c r="F8" s="33"/>
      <c r="G8" s="33" t="s">
        <v>22</v>
      </c>
      <c r="H8" s="33" t="s">
        <v>21</v>
      </c>
      <c r="I8" s="33"/>
      <c r="J8" s="33" t="s">
        <v>20</v>
      </c>
      <c r="K8" s="33" t="s">
        <v>20</v>
      </c>
      <c r="L8" s="33" t="s">
        <v>257</v>
      </c>
      <c r="M8" s="33" t="s">
        <v>253</v>
      </c>
      <c r="N8" s="33" t="s">
        <v>20</v>
      </c>
      <c r="O8" s="33" t="s">
        <v>20</v>
      </c>
      <c r="P8" s="34" t="s">
        <v>20</v>
      </c>
    </row>
    <row r="9" spans="2:18" s="4" customFormat="1" ht="18" customHeight="1">
      <c r="B9" s="19"/>
      <c r="C9" s="20" t="s">
        <v>1</v>
      </c>
      <c r="D9" s="20" t="s">
        <v>2</v>
      </c>
      <c r="E9" s="20" t="s">
        <v>3</v>
      </c>
      <c r="F9" s="20" t="s">
        <v>4</v>
      </c>
      <c r="G9" s="20" t="s">
        <v>5</v>
      </c>
      <c r="H9" s="20" t="s">
        <v>6</v>
      </c>
      <c r="I9" s="20" t="s">
        <v>7</v>
      </c>
      <c r="J9" s="20" t="s">
        <v>8</v>
      </c>
      <c r="K9" s="20" t="s">
        <v>9</v>
      </c>
      <c r="L9" s="20" t="s">
        <v>10</v>
      </c>
      <c r="M9" s="20" t="s">
        <v>11</v>
      </c>
      <c r="N9" s="20" t="s">
        <v>12</v>
      </c>
      <c r="O9" s="20" t="s">
        <v>13</v>
      </c>
      <c r="P9" s="21" t="s">
        <v>14</v>
      </c>
      <c r="Q9" s="5"/>
    </row>
    <row r="10" spans="2:18" s="4" customFormat="1" ht="18" customHeight="1">
      <c r="B10" s="102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2"/>
      <c r="N10" s="102"/>
      <c r="O10" s="102"/>
      <c r="P10" s="102"/>
      <c r="Q10" s="5"/>
    </row>
    <row r="11" spans="2:18" ht="20.25" customHeight="1">
      <c r="B11" s="99" t="s">
        <v>265</v>
      </c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</row>
    <row r="12" spans="2:18">
      <c r="B12" s="99" t="s">
        <v>123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</row>
    <row r="13" spans="2:18">
      <c r="B13" s="99" t="s">
        <v>256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</row>
    <row r="14" spans="2:18">
      <c r="B14" s="102"/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</row>
    <row r="15" spans="2:18">
      <c r="B15" s="102"/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</row>
    <row r="16" spans="2:18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</row>
    <row r="17" spans="2:23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</row>
    <row r="18" spans="2:23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</row>
    <row r="19" spans="2:23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</row>
    <row r="20" spans="2:23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</row>
    <row r="21" spans="2:23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</row>
    <row r="22" spans="2:23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</row>
    <row r="23" spans="2:23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</row>
    <row r="24" spans="2:23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</row>
    <row r="25" spans="2:23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</row>
    <row r="26" spans="2:23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</row>
    <row r="27" spans="2:23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</row>
    <row r="28" spans="2:23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</row>
    <row r="29" spans="2:23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</row>
    <row r="30" spans="2:23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</row>
    <row r="31" spans="2:23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2"/>
      <c r="R31" s="2"/>
      <c r="S31" s="2"/>
      <c r="T31" s="2"/>
      <c r="U31" s="2"/>
      <c r="V31" s="2"/>
      <c r="W31" s="2"/>
    </row>
    <row r="32" spans="2:23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2"/>
      <c r="R32" s="2"/>
      <c r="S32" s="2"/>
      <c r="T32" s="2"/>
      <c r="U32" s="2"/>
      <c r="V32" s="2"/>
      <c r="W32" s="2"/>
    </row>
    <row r="33" spans="2:23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2"/>
      <c r="R33" s="2"/>
      <c r="S33" s="2"/>
      <c r="T33" s="2"/>
      <c r="U33" s="2"/>
      <c r="V33" s="2"/>
      <c r="W33" s="2"/>
    </row>
    <row r="34" spans="2:23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2"/>
      <c r="R34" s="2"/>
      <c r="S34" s="2"/>
      <c r="T34" s="2"/>
      <c r="U34" s="2"/>
      <c r="V34" s="2"/>
      <c r="W34" s="2"/>
    </row>
    <row r="35" spans="2:23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2"/>
      <c r="R35" s="2"/>
      <c r="S35" s="2"/>
      <c r="T35" s="2"/>
      <c r="U35" s="2"/>
      <c r="V35" s="2"/>
      <c r="W35" s="2"/>
    </row>
    <row r="36" spans="2:23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2"/>
      <c r="R36" s="2"/>
      <c r="S36" s="2"/>
      <c r="T36" s="2"/>
      <c r="U36" s="2"/>
      <c r="V36" s="2"/>
      <c r="W36" s="2"/>
    </row>
    <row r="37" spans="2:23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2"/>
      <c r="R37" s="2"/>
      <c r="S37" s="2"/>
      <c r="T37" s="2"/>
      <c r="U37" s="2"/>
      <c r="V37" s="2"/>
      <c r="W37" s="2"/>
    </row>
    <row r="38" spans="2:23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2"/>
      <c r="R38" s="2"/>
      <c r="S38" s="2"/>
      <c r="T38" s="2"/>
      <c r="U38" s="2"/>
      <c r="V38" s="2"/>
      <c r="W38" s="2"/>
    </row>
    <row r="39" spans="2:23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2"/>
      <c r="R39" s="2"/>
      <c r="S39" s="2"/>
      <c r="T39" s="2"/>
      <c r="U39" s="2"/>
      <c r="V39" s="2"/>
      <c r="W39" s="2"/>
    </row>
    <row r="40" spans="2:23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2"/>
      <c r="R40" s="2"/>
      <c r="S40" s="2"/>
      <c r="T40" s="2"/>
      <c r="U40" s="2"/>
      <c r="V40" s="2"/>
      <c r="W40" s="2"/>
    </row>
    <row r="41" spans="2:23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2"/>
      <c r="R41" s="2"/>
      <c r="S41" s="2"/>
      <c r="T41" s="2"/>
      <c r="U41" s="2"/>
      <c r="V41" s="2"/>
      <c r="W41" s="2"/>
    </row>
    <row r="42" spans="2:23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2"/>
      <c r="R42" s="2"/>
      <c r="S42" s="2"/>
      <c r="T42" s="2"/>
      <c r="U42" s="2"/>
      <c r="V42" s="2"/>
      <c r="W42" s="2"/>
    </row>
    <row r="43" spans="2:23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</row>
    <row r="44" spans="2:23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</row>
    <row r="45" spans="2:23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</row>
    <row r="46" spans="2:23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</row>
    <row r="47" spans="2:23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</row>
    <row r="48" spans="2:23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</row>
    <row r="49" spans="2:16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</row>
    <row r="50" spans="2:16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</row>
    <row r="51" spans="2:16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</row>
    <row r="52" spans="2:16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</row>
    <row r="53" spans="2:16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</row>
    <row r="54" spans="2:16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</row>
    <row r="55" spans="2:16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</row>
    <row r="56" spans="2:16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</row>
    <row r="57" spans="2:16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</row>
    <row r="58" spans="2:16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</row>
    <row r="59" spans="2:16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</row>
    <row r="60" spans="2:16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</row>
    <row r="61" spans="2:16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</row>
    <row r="62" spans="2:16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</row>
    <row r="63" spans="2:16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</row>
    <row r="64" spans="2:16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</row>
    <row r="65" spans="2:16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</row>
    <row r="66" spans="2:16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</row>
    <row r="67" spans="2:16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</row>
    <row r="68" spans="2:16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</row>
    <row r="69" spans="2:16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</row>
    <row r="70" spans="2:16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</row>
    <row r="71" spans="2:16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</row>
    <row r="72" spans="2:16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</row>
    <row r="73" spans="2:16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</row>
    <row r="74" spans="2:16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</row>
    <row r="75" spans="2:16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</row>
    <row r="76" spans="2:16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</row>
    <row r="77" spans="2:16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</row>
    <row r="78" spans="2:16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</row>
    <row r="79" spans="2:16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</row>
    <row r="80" spans="2:16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</row>
    <row r="81" spans="2:16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</row>
    <row r="82" spans="2:16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</row>
    <row r="83" spans="2:16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</row>
    <row r="84" spans="2:16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</row>
    <row r="85" spans="2:16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</row>
    <row r="86" spans="2:16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</row>
    <row r="87" spans="2:16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</row>
    <row r="88" spans="2:16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</row>
    <row r="89" spans="2:16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</row>
    <row r="90" spans="2:16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</row>
    <row r="91" spans="2:16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</row>
    <row r="92" spans="2:16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</row>
    <row r="93" spans="2:16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</row>
    <row r="94" spans="2:16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</row>
    <row r="95" spans="2:16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</row>
    <row r="96" spans="2:16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</row>
    <row r="97" spans="2:16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</row>
    <row r="98" spans="2:16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</row>
    <row r="99" spans="2:16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</row>
    <row r="100" spans="2:16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</row>
    <row r="101" spans="2:16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</row>
    <row r="102" spans="2:16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</row>
    <row r="103" spans="2:16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</row>
    <row r="104" spans="2:16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</row>
    <row r="105" spans="2:16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</row>
    <row r="106" spans="2:16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</row>
    <row r="107" spans="2:16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</row>
    <row r="108" spans="2:16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</row>
    <row r="109" spans="2:16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</row>
    <row r="110" spans="2:16">
      <c r="D110" s="1"/>
    </row>
    <row r="111" spans="2:16">
      <c r="D111" s="1"/>
    </row>
    <row r="112" spans="2:16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D391" s="1"/>
    </row>
    <row r="392" spans="2:4">
      <c r="D392" s="1"/>
    </row>
    <row r="393" spans="2:4"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B397" s="44"/>
      <c r="D397" s="1"/>
    </row>
    <row r="398" spans="2:4">
      <c r="B398" s="44"/>
      <c r="D398" s="1"/>
    </row>
    <row r="399" spans="2:4">
      <c r="B399" s="3"/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</sheetData>
  <sheetProtection sheet="1" objects="1" scenarios="1"/>
  <mergeCells count="1">
    <mergeCell ref="B6:P6"/>
  </mergeCells>
  <dataValidations count="1">
    <dataValidation allowBlank="1" showInputMessage="1" showErrorMessage="1" sqref="B31:P1048576 C24:P30 A1:A1048576 C5:C23 D1:P23 B1:B23 Q1:XFD30 Q34:XFD1048576 Q31:AF33 AH31:XFD33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B1:BA878"/>
  <sheetViews>
    <sheetView rightToLeft="1" zoomScale="90" zoomScaleNormal="90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32" style="2" bestFit="1" customWidth="1"/>
    <col min="3" max="3" width="41.7109375" style="2" bestFit="1" customWidth="1"/>
    <col min="4" max="4" width="6.42578125" style="2" bestFit="1" customWidth="1"/>
    <col min="5" max="5" width="4.5703125" style="1" bestFit="1" customWidth="1"/>
    <col min="6" max="6" width="7.85546875" style="1" bestFit="1" customWidth="1"/>
    <col min="7" max="7" width="7.140625" style="1" bestFit="1" customWidth="1"/>
    <col min="8" max="8" width="6.140625" style="1" bestFit="1" customWidth="1"/>
    <col min="9" max="9" width="9" style="1" bestFit="1" customWidth="1"/>
    <col min="10" max="10" width="6.85546875" style="1" bestFit="1" customWidth="1"/>
    <col min="11" max="11" width="7.5703125" style="1" bestFit="1" customWidth="1"/>
    <col min="12" max="12" width="14.28515625" style="1" bestFit="1" customWidth="1"/>
    <col min="13" max="13" width="7.28515625" style="1" bestFit="1" customWidth="1"/>
    <col min="14" max="14" width="8.28515625" style="1" bestFit="1" customWidth="1"/>
    <col min="15" max="16" width="11.28515625" style="1" bestFit="1" customWidth="1"/>
    <col min="17" max="17" width="11.85546875" style="1" bestFit="1" customWidth="1"/>
    <col min="18" max="18" width="9" style="1" bestFit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57" t="s">
        <v>190</v>
      </c>
      <c r="C1" s="78" t="s" vm="1">
        <v>266</v>
      </c>
    </row>
    <row r="2" spans="2:53">
      <c r="B2" s="57" t="s">
        <v>189</v>
      </c>
      <c r="C2" s="78" t="s">
        <v>267</v>
      </c>
    </row>
    <row r="3" spans="2:53">
      <c r="B3" s="57" t="s">
        <v>191</v>
      </c>
      <c r="C3" s="78" t="s">
        <v>268</v>
      </c>
    </row>
    <row r="4" spans="2:53">
      <c r="B4" s="57" t="s">
        <v>192</v>
      </c>
      <c r="C4" s="78">
        <v>2145</v>
      </c>
    </row>
    <row r="6" spans="2:53" ht="21.75" customHeight="1">
      <c r="B6" s="154" t="s">
        <v>220</v>
      </c>
      <c r="C6" s="155"/>
      <c r="D6" s="155"/>
      <c r="E6" s="155"/>
      <c r="F6" s="155"/>
      <c r="G6" s="155"/>
      <c r="H6" s="155"/>
      <c r="I6" s="155"/>
      <c r="J6" s="155"/>
      <c r="K6" s="155"/>
      <c r="L6" s="155"/>
      <c r="M6" s="155"/>
      <c r="N6" s="155"/>
      <c r="O6" s="155"/>
      <c r="P6" s="155"/>
      <c r="Q6" s="155"/>
      <c r="R6" s="156"/>
    </row>
    <row r="7" spans="2:53" ht="27.75" customHeight="1">
      <c r="B7" s="157" t="s">
        <v>97</v>
      </c>
      <c r="C7" s="158"/>
      <c r="D7" s="158"/>
      <c r="E7" s="158"/>
      <c r="F7" s="158"/>
      <c r="G7" s="158"/>
      <c r="H7" s="158"/>
      <c r="I7" s="158"/>
      <c r="J7" s="158"/>
      <c r="K7" s="158"/>
      <c r="L7" s="158"/>
      <c r="M7" s="158"/>
      <c r="N7" s="158"/>
      <c r="O7" s="158"/>
      <c r="P7" s="158"/>
      <c r="Q7" s="158"/>
      <c r="R7" s="159"/>
      <c r="AU7" s="3"/>
      <c r="AV7" s="3"/>
    </row>
    <row r="8" spans="2:53" s="3" customFormat="1" ht="66" customHeight="1">
      <c r="B8" s="23" t="s">
        <v>126</v>
      </c>
      <c r="C8" s="31" t="s">
        <v>50</v>
      </c>
      <c r="D8" s="31" t="s">
        <v>130</v>
      </c>
      <c r="E8" s="31" t="s">
        <v>15</v>
      </c>
      <c r="F8" s="31" t="s">
        <v>72</v>
      </c>
      <c r="G8" s="31" t="s">
        <v>113</v>
      </c>
      <c r="H8" s="31" t="s">
        <v>18</v>
      </c>
      <c r="I8" s="31" t="s">
        <v>112</v>
      </c>
      <c r="J8" s="31" t="s">
        <v>17</v>
      </c>
      <c r="K8" s="31" t="s">
        <v>19</v>
      </c>
      <c r="L8" s="31" t="s">
        <v>250</v>
      </c>
      <c r="M8" s="31" t="s">
        <v>249</v>
      </c>
      <c r="N8" s="31" t="s">
        <v>264</v>
      </c>
      <c r="O8" s="31" t="s">
        <v>68</v>
      </c>
      <c r="P8" s="31" t="s">
        <v>252</v>
      </c>
      <c r="Q8" s="31" t="s">
        <v>193</v>
      </c>
      <c r="R8" s="72" t="s">
        <v>195</v>
      </c>
      <c r="AM8" s="1"/>
      <c r="AU8" s="1"/>
      <c r="AV8" s="1"/>
      <c r="AW8" s="1"/>
    </row>
    <row r="9" spans="2:53" s="3" customFormat="1" ht="21.75" customHeight="1">
      <c r="B9" s="16"/>
      <c r="C9" s="33"/>
      <c r="D9" s="33"/>
      <c r="E9" s="33"/>
      <c r="F9" s="33"/>
      <c r="G9" s="33" t="s">
        <v>22</v>
      </c>
      <c r="H9" s="33" t="s">
        <v>21</v>
      </c>
      <c r="I9" s="33"/>
      <c r="J9" s="33" t="s">
        <v>20</v>
      </c>
      <c r="K9" s="33" t="s">
        <v>20</v>
      </c>
      <c r="L9" s="33" t="s">
        <v>257</v>
      </c>
      <c r="M9" s="33"/>
      <c r="N9" s="17" t="s">
        <v>253</v>
      </c>
      <c r="O9" s="33" t="s">
        <v>258</v>
      </c>
      <c r="P9" s="33" t="s">
        <v>20</v>
      </c>
      <c r="Q9" s="33" t="s">
        <v>20</v>
      </c>
      <c r="R9" s="34" t="s">
        <v>20</v>
      </c>
      <c r="AU9" s="1"/>
      <c r="AV9" s="1"/>
    </row>
    <row r="10" spans="2:53" s="4" customFormat="1" ht="18" customHeight="1">
      <c r="B10" s="19"/>
      <c r="C10" s="35" t="s">
        <v>1</v>
      </c>
      <c r="D10" s="35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1" t="s">
        <v>124</v>
      </c>
      <c r="R10" s="21" t="s">
        <v>125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134" customFormat="1" ht="18" customHeight="1">
      <c r="B11" s="79" t="s">
        <v>29</v>
      </c>
      <c r="C11" s="80"/>
      <c r="D11" s="80"/>
      <c r="E11" s="80"/>
      <c r="F11" s="80"/>
      <c r="G11" s="80"/>
      <c r="H11" s="88">
        <v>3.7702669467005316</v>
      </c>
      <c r="I11" s="80"/>
      <c r="J11" s="80"/>
      <c r="K11" s="89">
        <v>1.6328719995009869E-3</v>
      </c>
      <c r="L11" s="88"/>
      <c r="M11" s="90"/>
      <c r="N11" s="80"/>
      <c r="O11" s="88">
        <v>137201.32044000001</v>
      </c>
      <c r="P11" s="80"/>
      <c r="Q11" s="89">
        <v>1</v>
      </c>
      <c r="R11" s="89">
        <f>O11/'סכום נכסי הקרן'!$C$42</f>
        <v>0.23034409626643859</v>
      </c>
      <c r="S11" s="139"/>
      <c r="T11" s="139"/>
      <c r="U11" s="139"/>
      <c r="V11" s="139"/>
      <c r="W11" s="139"/>
      <c r="X11" s="139"/>
      <c r="Y11" s="139"/>
      <c r="Z11" s="139"/>
      <c r="AA11" s="139"/>
      <c r="AB11" s="139"/>
      <c r="AC11" s="139"/>
      <c r="AD11" s="139"/>
      <c r="AE11" s="139"/>
      <c r="AF11" s="139"/>
      <c r="AG11" s="139"/>
      <c r="AH11" s="139"/>
      <c r="AI11" s="139"/>
      <c r="AJ11" s="139"/>
      <c r="AK11" s="139"/>
      <c r="AL11" s="139"/>
      <c r="AU11" s="135"/>
      <c r="AV11" s="135"/>
      <c r="AW11" s="140"/>
      <c r="BA11" s="135"/>
    </row>
    <row r="12" spans="2:53" s="135" customFormat="1" ht="22.5" customHeight="1">
      <c r="B12" s="81" t="s">
        <v>244</v>
      </c>
      <c r="C12" s="82"/>
      <c r="D12" s="82"/>
      <c r="E12" s="82"/>
      <c r="F12" s="82"/>
      <c r="G12" s="82"/>
      <c r="H12" s="91">
        <v>3.7702669467005325</v>
      </c>
      <c r="I12" s="82"/>
      <c r="J12" s="82"/>
      <c r="K12" s="92">
        <v>1.6328719995009871E-3</v>
      </c>
      <c r="L12" s="91"/>
      <c r="M12" s="93"/>
      <c r="N12" s="82"/>
      <c r="O12" s="91">
        <v>137201.32043999998</v>
      </c>
      <c r="P12" s="82"/>
      <c r="Q12" s="92">
        <v>0.99999999999999978</v>
      </c>
      <c r="R12" s="92">
        <f>O12/'סכום נכסי הקרן'!$C$42</f>
        <v>0.23034409626643856</v>
      </c>
      <c r="AW12" s="134"/>
    </row>
    <row r="13" spans="2:53" s="141" customFormat="1">
      <c r="B13" s="117" t="s">
        <v>27</v>
      </c>
      <c r="C13" s="118"/>
      <c r="D13" s="118"/>
      <c r="E13" s="118"/>
      <c r="F13" s="118"/>
      <c r="G13" s="118"/>
      <c r="H13" s="119">
        <v>5.2244120830622833</v>
      </c>
      <c r="I13" s="118"/>
      <c r="J13" s="118"/>
      <c r="K13" s="120">
        <v>-1.0008088567985173E-3</v>
      </c>
      <c r="L13" s="119"/>
      <c r="M13" s="121"/>
      <c r="N13" s="118"/>
      <c r="O13" s="119">
        <v>63782.677100000008</v>
      </c>
      <c r="P13" s="118"/>
      <c r="Q13" s="120">
        <v>0.46488384292112578</v>
      </c>
      <c r="R13" s="120">
        <f>O13/'סכום נכסי הקרן'!$C$42</f>
        <v>0.10708324866653572</v>
      </c>
    </row>
    <row r="14" spans="2:53" s="135" customFormat="1">
      <c r="B14" s="85" t="s">
        <v>26</v>
      </c>
      <c r="C14" s="82"/>
      <c r="D14" s="82"/>
      <c r="E14" s="82"/>
      <c r="F14" s="82"/>
      <c r="G14" s="82"/>
      <c r="H14" s="91">
        <v>5.2244120830622833</v>
      </c>
      <c r="I14" s="82"/>
      <c r="J14" s="82"/>
      <c r="K14" s="92">
        <v>-1.0008088567985173E-3</v>
      </c>
      <c r="L14" s="91"/>
      <c r="M14" s="93"/>
      <c r="N14" s="82"/>
      <c r="O14" s="91">
        <v>63782.677100000008</v>
      </c>
      <c r="P14" s="82"/>
      <c r="Q14" s="92">
        <v>0.46488384292112578</v>
      </c>
      <c r="R14" s="92">
        <f>O14/'סכום נכסי הקרן'!$C$42</f>
        <v>0.10708324866653572</v>
      </c>
    </row>
    <row r="15" spans="2:53" s="135" customFormat="1">
      <c r="B15" s="86" t="s">
        <v>269</v>
      </c>
      <c r="C15" s="84" t="s">
        <v>270</v>
      </c>
      <c r="D15" s="97" t="s">
        <v>131</v>
      </c>
      <c r="E15" s="84" t="s">
        <v>271</v>
      </c>
      <c r="F15" s="84"/>
      <c r="G15" s="84"/>
      <c r="H15" s="94">
        <v>3.3699999999999997</v>
      </c>
      <c r="I15" s="97" t="s">
        <v>175</v>
      </c>
      <c r="J15" s="98">
        <v>0.04</v>
      </c>
      <c r="K15" s="95">
        <v>-4.7999999999999996E-3</v>
      </c>
      <c r="L15" s="94">
        <v>9251990</v>
      </c>
      <c r="M15" s="96">
        <v>152.55000000000001</v>
      </c>
      <c r="N15" s="84"/>
      <c r="O15" s="94">
        <v>14113.91071</v>
      </c>
      <c r="P15" s="95">
        <v>5.9506720143876239E-4</v>
      </c>
      <c r="Q15" s="95">
        <v>0.1028700792728318</v>
      </c>
      <c r="R15" s="95">
        <f>O15/'סכום נכסי הקרן'!$C$42</f>
        <v>2.3695515442957341E-2</v>
      </c>
    </row>
    <row r="16" spans="2:53" s="135" customFormat="1" ht="20.25">
      <c r="B16" s="86" t="s">
        <v>272</v>
      </c>
      <c r="C16" s="84" t="s">
        <v>273</v>
      </c>
      <c r="D16" s="97" t="s">
        <v>131</v>
      </c>
      <c r="E16" s="84" t="s">
        <v>271</v>
      </c>
      <c r="F16" s="84"/>
      <c r="G16" s="84"/>
      <c r="H16" s="94">
        <v>5.93</v>
      </c>
      <c r="I16" s="97" t="s">
        <v>175</v>
      </c>
      <c r="J16" s="98">
        <v>0.04</v>
      </c>
      <c r="K16" s="95">
        <v>-1.3999999999999998E-3</v>
      </c>
      <c r="L16" s="94">
        <v>370</v>
      </c>
      <c r="M16" s="96">
        <v>158.13999999999999</v>
      </c>
      <c r="N16" s="84"/>
      <c r="O16" s="94">
        <v>0.58511999999999997</v>
      </c>
      <c r="P16" s="95">
        <v>3.4997134964275491E-8</v>
      </c>
      <c r="Q16" s="95">
        <v>4.2646819879250421E-6</v>
      </c>
      <c r="R16" s="95">
        <f>O16/'סכום נכסי הקרן'!$C$42</f>
        <v>9.8234431837235265E-7</v>
      </c>
      <c r="AU16" s="134"/>
    </row>
    <row r="17" spans="2:48" s="135" customFormat="1" ht="20.25">
      <c r="B17" s="86" t="s">
        <v>274</v>
      </c>
      <c r="C17" s="84" t="s">
        <v>275</v>
      </c>
      <c r="D17" s="97" t="s">
        <v>131</v>
      </c>
      <c r="E17" s="84" t="s">
        <v>271</v>
      </c>
      <c r="F17" s="84"/>
      <c r="G17" s="84"/>
      <c r="H17" s="94">
        <v>14.24</v>
      </c>
      <c r="I17" s="97" t="s">
        <v>175</v>
      </c>
      <c r="J17" s="98">
        <v>0.04</v>
      </c>
      <c r="K17" s="95">
        <v>8.8000000000000005E-3</v>
      </c>
      <c r="L17" s="94">
        <v>4634060</v>
      </c>
      <c r="M17" s="96">
        <v>183.07</v>
      </c>
      <c r="N17" s="84"/>
      <c r="O17" s="94">
        <v>8483.5740000000005</v>
      </c>
      <c r="P17" s="95">
        <v>2.8567213733439293E-4</v>
      </c>
      <c r="Q17" s="95">
        <v>6.1833034644225467E-2</v>
      </c>
      <c r="R17" s="95">
        <f>O17/'סכום נכסי הקרן'!$C$42</f>
        <v>1.4242874484535505E-2</v>
      </c>
      <c r="AV17" s="134"/>
    </row>
    <row r="18" spans="2:48" s="135" customFormat="1">
      <c r="B18" s="86" t="s">
        <v>276</v>
      </c>
      <c r="C18" s="84" t="s">
        <v>277</v>
      </c>
      <c r="D18" s="97" t="s">
        <v>131</v>
      </c>
      <c r="E18" s="84" t="s">
        <v>271</v>
      </c>
      <c r="F18" s="84"/>
      <c r="G18" s="84"/>
      <c r="H18" s="94">
        <v>18.48</v>
      </c>
      <c r="I18" s="97" t="s">
        <v>175</v>
      </c>
      <c r="J18" s="98">
        <v>2.75E-2</v>
      </c>
      <c r="K18" s="95">
        <v>1.1699999999999999E-2</v>
      </c>
      <c r="L18" s="94">
        <v>1648888</v>
      </c>
      <c r="M18" s="96">
        <v>141.55000000000001</v>
      </c>
      <c r="N18" s="84"/>
      <c r="O18" s="94">
        <v>2334.0009700000001</v>
      </c>
      <c r="P18" s="95">
        <v>9.3288925015107445E-5</v>
      </c>
      <c r="Q18" s="95">
        <v>1.7011505155452859E-2</v>
      </c>
      <c r="R18" s="95">
        <f>O18/'סכום נכסי הקרן'!$C$42</f>
        <v>3.9184997811646501E-3</v>
      </c>
      <c r="AU18" s="140"/>
    </row>
    <row r="19" spans="2:48" s="135" customFormat="1">
      <c r="B19" s="86" t="s">
        <v>278</v>
      </c>
      <c r="C19" s="84" t="s">
        <v>279</v>
      </c>
      <c r="D19" s="97" t="s">
        <v>131</v>
      </c>
      <c r="E19" s="84" t="s">
        <v>271</v>
      </c>
      <c r="F19" s="84"/>
      <c r="G19" s="84"/>
      <c r="H19" s="94">
        <v>5.51</v>
      </c>
      <c r="I19" s="97" t="s">
        <v>175</v>
      </c>
      <c r="J19" s="98">
        <v>1.7500000000000002E-2</v>
      </c>
      <c r="K19" s="95">
        <v>-2.5999999999999999E-3</v>
      </c>
      <c r="L19" s="94">
        <v>970311</v>
      </c>
      <c r="M19" s="96">
        <v>113.12</v>
      </c>
      <c r="N19" s="84"/>
      <c r="O19" s="94">
        <v>1097.6157900000001</v>
      </c>
      <c r="P19" s="95">
        <v>6.9992454779168849E-5</v>
      </c>
      <c r="Q19" s="95">
        <v>8.0000380935109309E-3</v>
      </c>
      <c r="R19" s="95">
        <f>O19/'סכום נכסי הקרן'!$C$42</f>
        <v>1.8427615447468579E-3</v>
      </c>
      <c r="AV19" s="140"/>
    </row>
    <row r="20" spans="2:48" s="135" customFormat="1">
      <c r="B20" s="86" t="s">
        <v>280</v>
      </c>
      <c r="C20" s="84" t="s">
        <v>281</v>
      </c>
      <c r="D20" s="97" t="s">
        <v>131</v>
      </c>
      <c r="E20" s="84" t="s">
        <v>271</v>
      </c>
      <c r="F20" s="84"/>
      <c r="G20" s="84"/>
      <c r="H20" s="94">
        <v>1.8</v>
      </c>
      <c r="I20" s="97" t="s">
        <v>175</v>
      </c>
      <c r="J20" s="98">
        <v>0.03</v>
      </c>
      <c r="K20" s="95">
        <v>-4.9000000000000007E-3</v>
      </c>
      <c r="L20" s="94">
        <v>5393005</v>
      </c>
      <c r="M20" s="96">
        <v>116.8</v>
      </c>
      <c r="N20" s="84"/>
      <c r="O20" s="94">
        <v>6299.03</v>
      </c>
      <c r="P20" s="95">
        <v>3.5178825093561692E-4</v>
      </c>
      <c r="Q20" s="95">
        <v>4.5910855520917893E-2</v>
      </c>
      <c r="R20" s="95">
        <f>O20/'סכום נכסי הקרן'!$C$42</f>
        <v>1.0575294523784865E-2</v>
      </c>
    </row>
    <row r="21" spans="2:48" s="135" customFormat="1">
      <c r="B21" s="86" t="s">
        <v>282</v>
      </c>
      <c r="C21" s="84" t="s">
        <v>283</v>
      </c>
      <c r="D21" s="97" t="s">
        <v>131</v>
      </c>
      <c r="E21" s="84" t="s">
        <v>271</v>
      </c>
      <c r="F21" s="84"/>
      <c r="G21" s="84"/>
      <c r="H21" s="94">
        <v>2.83</v>
      </c>
      <c r="I21" s="97" t="s">
        <v>175</v>
      </c>
      <c r="J21" s="98">
        <v>1E-3</v>
      </c>
      <c r="K21" s="95">
        <v>-5.0000000000000001E-3</v>
      </c>
      <c r="L21" s="94">
        <v>13319568</v>
      </c>
      <c r="M21" s="96">
        <v>101.73</v>
      </c>
      <c r="N21" s="84"/>
      <c r="O21" s="94">
        <v>13549.996029999998</v>
      </c>
      <c r="P21" s="95">
        <v>9.537959661142252E-4</v>
      </c>
      <c r="Q21" s="95">
        <v>9.8759953523374397E-2</v>
      </c>
      <c r="R21" s="95">
        <f>O21/'סכום נכסי הקרן'!$C$42</f>
        <v>2.2748772241657153E-2</v>
      </c>
    </row>
    <row r="22" spans="2:48" s="135" customFormat="1">
      <c r="B22" s="86" t="s">
        <v>284</v>
      </c>
      <c r="C22" s="84" t="s">
        <v>285</v>
      </c>
      <c r="D22" s="97" t="s">
        <v>131</v>
      </c>
      <c r="E22" s="84" t="s">
        <v>271</v>
      </c>
      <c r="F22" s="84"/>
      <c r="G22" s="84"/>
      <c r="H22" s="94">
        <v>7.64</v>
      </c>
      <c r="I22" s="97" t="s">
        <v>175</v>
      </c>
      <c r="J22" s="98">
        <v>7.4999999999999997E-3</v>
      </c>
      <c r="K22" s="95">
        <v>1E-4</v>
      </c>
      <c r="L22" s="94">
        <v>2000000</v>
      </c>
      <c r="M22" s="96">
        <v>105.47</v>
      </c>
      <c r="N22" s="84"/>
      <c r="O22" s="94">
        <v>2109.4001000000003</v>
      </c>
      <c r="P22" s="95">
        <v>1.5066212992861024E-4</v>
      </c>
      <c r="Q22" s="95">
        <v>1.53744883302524E-2</v>
      </c>
      <c r="R22" s="95">
        <f>O22/'סכום נכסי הקרן'!$C$42</f>
        <v>3.5414226199908957E-3</v>
      </c>
    </row>
    <row r="23" spans="2:48" s="135" customFormat="1">
      <c r="B23" s="86" t="s">
        <v>286</v>
      </c>
      <c r="C23" s="84" t="s">
        <v>287</v>
      </c>
      <c r="D23" s="97" t="s">
        <v>131</v>
      </c>
      <c r="E23" s="84" t="s">
        <v>271</v>
      </c>
      <c r="F23" s="84"/>
      <c r="G23" s="84"/>
      <c r="H23" s="94">
        <v>0.33</v>
      </c>
      <c r="I23" s="97" t="s">
        <v>175</v>
      </c>
      <c r="J23" s="98">
        <v>3.5000000000000003E-2</v>
      </c>
      <c r="K23" s="95">
        <v>9.1999999999999998E-3</v>
      </c>
      <c r="L23" s="94">
        <v>4251427</v>
      </c>
      <c r="M23" s="96">
        <v>120.2</v>
      </c>
      <c r="N23" s="84"/>
      <c r="O23" s="94">
        <v>5110.2151900000008</v>
      </c>
      <c r="P23" s="95">
        <v>3.326380614503806E-4</v>
      </c>
      <c r="Q23" s="95">
        <v>3.7246107935490075E-2</v>
      </c>
      <c r="R23" s="95">
        <f>O23/'סכום נכסי הקרן'!$C$42</f>
        <v>8.5794210718426883E-3</v>
      </c>
    </row>
    <row r="24" spans="2:48" s="135" customFormat="1">
      <c r="B24" s="86" t="s">
        <v>288</v>
      </c>
      <c r="C24" s="84" t="s">
        <v>289</v>
      </c>
      <c r="D24" s="97" t="s">
        <v>131</v>
      </c>
      <c r="E24" s="84" t="s">
        <v>271</v>
      </c>
      <c r="F24" s="84"/>
      <c r="G24" s="84"/>
      <c r="H24" s="94">
        <v>4.5100000000000007</v>
      </c>
      <c r="I24" s="97" t="s">
        <v>175</v>
      </c>
      <c r="J24" s="98">
        <v>2.75E-2</v>
      </c>
      <c r="K24" s="95">
        <v>-4.0999999999999995E-3</v>
      </c>
      <c r="L24" s="94">
        <v>8972413</v>
      </c>
      <c r="M24" s="96">
        <v>119.08</v>
      </c>
      <c r="N24" s="84"/>
      <c r="O24" s="94">
        <v>10684.349189999999</v>
      </c>
      <c r="P24" s="95">
        <v>5.469868217114754E-4</v>
      </c>
      <c r="Q24" s="95">
        <v>7.7873515763081949E-2</v>
      </c>
      <c r="R24" s="95">
        <f>O24/'סכום נכסי הקרן'!$C$42</f>
        <v>1.7937704611537375E-2</v>
      </c>
    </row>
    <row r="25" spans="2:48" s="135" customFormat="1">
      <c r="B25" s="87"/>
      <c r="C25" s="84"/>
      <c r="D25" s="84"/>
      <c r="E25" s="84"/>
      <c r="F25" s="84"/>
      <c r="G25" s="84"/>
      <c r="H25" s="84"/>
      <c r="I25" s="84"/>
      <c r="J25" s="84"/>
      <c r="K25" s="95"/>
      <c r="L25" s="94"/>
      <c r="M25" s="96"/>
      <c r="N25" s="84"/>
      <c r="O25" s="84"/>
      <c r="P25" s="84"/>
      <c r="Q25" s="95"/>
      <c r="R25" s="84"/>
    </row>
    <row r="26" spans="2:48" s="141" customFormat="1">
      <c r="B26" s="117" t="s">
        <v>51</v>
      </c>
      <c r="C26" s="118"/>
      <c r="D26" s="118"/>
      <c r="E26" s="118"/>
      <c r="F26" s="118"/>
      <c r="G26" s="118"/>
      <c r="H26" s="119">
        <v>2.5069737902255826</v>
      </c>
      <c r="I26" s="118"/>
      <c r="J26" s="118"/>
      <c r="K26" s="120">
        <v>4.1508222411471814E-3</v>
      </c>
      <c r="L26" s="119"/>
      <c r="M26" s="121"/>
      <c r="N26" s="118"/>
      <c r="O26" s="119">
        <v>73418.643339999995</v>
      </c>
      <c r="P26" s="118"/>
      <c r="Q26" s="120">
        <v>0.53511615707887417</v>
      </c>
      <c r="R26" s="120">
        <f>O26/'סכום נכסי הקרן'!$C$42</f>
        <v>0.12326084759990287</v>
      </c>
    </row>
    <row r="27" spans="2:48" s="135" customFormat="1">
      <c r="B27" s="85" t="s">
        <v>23</v>
      </c>
      <c r="C27" s="82"/>
      <c r="D27" s="82"/>
      <c r="E27" s="82"/>
      <c r="F27" s="82"/>
      <c r="G27" s="82"/>
      <c r="H27" s="91">
        <v>0.48505451242708131</v>
      </c>
      <c r="I27" s="82"/>
      <c r="J27" s="82"/>
      <c r="K27" s="92">
        <v>1.144067450541116E-3</v>
      </c>
      <c r="L27" s="91"/>
      <c r="M27" s="93"/>
      <c r="N27" s="82"/>
      <c r="O27" s="91">
        <v>31821.285399999997</v>
      </c>
      <c r="P27" s="82"/>
      <c r="Q27" s="92">
        <v>0.23193133490224588</v>
      </c>
      <c r="R27" s="92">
        <f>O27/'סכום נכסי הקרן'!$C$42</f>
        <v>5.3424013733926537E-2</v>
      </c>
    </row>
    <row r="28" spans="2:48" s="135" customFormat="1">
      <c r="B28" s="86" t="s">
        <v>290</v>
      </c>
      <c r="C28" s="84" t="s">
        <v>291</v>
      </c>
      <c r="D28" s="97" t="s">
        <v>131</v>
      </c>
      <c r="E28" s="84" t="s">
        <v>271</v>
      </c>
      <c r="F28" s="84"/>
      <c r="G28" s="84"/>
      <c r="H28" s="94">
        <v>0.85</v>
      </c>
      <c r="I28" s="97" t="s">
        <v>175</v>
      </c>
      <c r="J28" s="98">
        <v>0</v>
      </c>
      <c r="K28" s="95">
        <v>1.1999999999999999E-3</v>
      </c>
      <c r="L28" s="94">
        <v>4000000</v>
      </c>
      <c r="M28" s="96">
        <v>99.9</v>
      </c>
      <c r="N28" s="84"/>
      <c r="O28" s="94">
        <v>3996</v>
      </c>
      <c r="P28" s="95">
        <v>5.0000000000000001E-4</v>
      </c>
      <c r="Q28" s="95">
        <v>2.9125084125903183E-2</v>
      </c>
      <c r="R28" s="95">
        <f>O28/'סכום נכסי הקרן'!$C$42</f>
        <v>6.7087911816651651E-3</v>
      </c>
    </row>
    <row r="29" spans="2:48" s="135" customFormat="1">
      <c r="B29" s="86" t="s">
        <v>292</v>
      </c>
      <c r="C29" s="84" t="s">
        <v>293</v>
      </c>
      <c r="D29" s="97" t="s">
        <v>131</v>
      </c>
      <c r="E29" s="84" t="s">
        <v>271</v>
      </c>
      <c r="F29" s="84"/>
      <c r="G29" s="84"/>
      <c r="H29" s="94">
        <v>0.75</v>
      </c>
      <c r="I29" s="97" t="s">
        <v>175</v>
      </c>
      <c r="J29" s="98">
        <v>0</v>
      </c>
      <c r="K29" s="95">
        <v>8.9999999999999998E-4</v>
      </c>
      <c r="L29" s="94">
        <v>2400000</v>
      </c>
      <c r="M29" s="96">
        <v>99.93</v>
      </c>
      <c r="N29" s="84"/>
      <c r="O29" s="94">
        <v>2398.3200000000002</v>
      </c>
      <c r="P29" s="95">
        <v>3.4285714285714285E-4</v>
      </c>
      <c r="Q29" s="95">
        <v>1.7480298238447479E-2</v>
      </c>
      <c r="R29" s="95">
        <f>O29/'סכום נכסי הקרן'!$C$42</f>
        <v>4.0264835002030031E-3</v>
      </c>
    </row>
    <row r="30" spans="2:48" s="135" customFormat="1">
      <c r="B30" s="86" t="s">
        <v>294</v>
      </c>
      <c r="C30" s="84" t="s">
        <v>295</v>
      </c>
      <c r="D30" s="97" t="s">
        <v>131</v>
      </c>
      <c r="E30" s="84" t="s">
        <v>271</v>
      </c>
      <c r="F30" s="84"/>
      <c r="G30" s="84"/>
      <c r="H30" s="94">
        <v>0.01</v>
      </c>
      <c r="I30" s="97" t="s">
        <v>175</v>
      </c>
      <c r="J30" s="98">
        <v>0</v>
      </c>
      <c r="K30" s="95">
        <v>0</v>
      </c>
      <c r="L30" s="94">
        <v>6704372</v>
      </c>
      <c r="M30" s="96">
        <v>100</v>
      </c>
      <c r="N30" s="84"/>
      <c r="O30" s="94">
        <v>6704.3720000000003</v>
      </c>
      <c r="P30" s="95">
        <v>7.4493022222222227E-4</v>
      </c>
      <c r="Q30" s="95">
        <v>4.8865214842680124E-2</v>
      </c>
      <c r="R30" s="95">
        <f>O30/'סכום נכסי הקרן'!$C$42</f>
        <v>1.1255813751802514E-2</v>
      </c>
    </row>
    <row r="31" spans="2:48" s="135" customFormat="1">
      <c r="B31" s="86" t="s">
        <v>296</v>
      </c>
      <c r="C31" s="84" t="s">
        <v>297</v>
      </c>
      <c r="D31" s="97" t="s">
        <v>131</v>
      </c>
      <c r="E31" s="84" t="s">
        <v>271</v>
      </c>
      <c r="F31" s="84"/>
      <c r="G31" s="84"/>
      <c r="H31" s="94">
        <v>0.93</v>
      </c>
      <c r="I31" s="97" t="s">
        <v>175</v>
      </c>
      <c r="J31" s="98">
        <v>0</v>
      </c>
      <c r="K31" s="95">
        <v>1.2000000000000001E-3</v>
      </c>
      <c r="L31" s="94">
        <v>8379641</v>
      </c>
      <c r="M31" s="96">
        <v>99.89</v>
      </c>
      <c r="N31" s="84"/>
      <c r="O31" s="94">
        <v>8370.4233899999999</v>
      </c>
      <c r="P31" s="95">
        <v>1.047455125E-3</v>
      </c>
      <c r="Q31" s="95">
        <v>6.1008329680474899E-2</v>
      </c>
      <c r="R31" s="95">
        <f>O31/'סכום נכסי הקרן'!$C$42</f>
        <v>1.4052908564973933E-2</v>
      </c>
    </row>
    <row r="32" spans="2:48" s="135" customFormat="1">
      <c r="B32" s="86" t="s">
        <v>298</v>
      </c>
      <c r="C32" s="84" t="s">
        <v>299</v>
      </c>
      <c r="D32" s="97" t="s">
        <v>131</v>
      </c>
      <c r="E32" s="84" t="s">
        <v>271</v>
      </c>
      <c r="F32" s="84"/>
      <c r="G32" s="84"/>
      <c r="H32" s="94">
        <v>0.18000000000000002</v>
      </c>
      <c r="I32" s="97" t="s">
        <v>175</v>
      </c>
      <c r="J32" s="98">
        <v>0</v>
      </c>
      <c r="K32" s="95">
        <v>1.1000000000000001E-3</v>
      </c>
      <c r="L32" s="94">
        <v>6854941</v>
      </c>
      <c r="M32" s="96">
        <v>99.98</v>
      </c>
      <c r="N32" s="84"/>
      <c r="O32" s="94">
        <v>6853.5700099999995</v>
      </c>
      <c r="P32" s="95">
        <v>7.6166011111111114E-4</v>
      </c>
      <c r="Q32" s="95">
        <v>4.9952653429433704E-2</v>
      </c>
      <c r="R32" s="95">
        <f>O32/'סכום נכסי הקרן'!$C$42</f>
        <v>1.1506298810313523E-2</v>
      </c>
    </row>
    <row r="33" spans="2:18" s="135" customFormat="1">
      <c r="B33" s="86" t="s">
        <v>300</v>
      </c>
      <c r="C33" s="84" t="s">
        <v>301</v>
      </c>
      <c r="D33" s="97" t="s">
        <v>131</v>
      </c>
      <c r="E33" s="84" t="s">
        <v>271</v>
      </c>
      <c r="F33" s="84"/>
      <c r="G33" s="84"/>
      <c r="H33" s="94">
        <v>0.33</v>
      </c>
      <c r="I33" s="97" t="s">
        <v>175</v>
      </c>
      <c r="J33" s="98">
        <v>0</v>
      </c>
      <c r="K33" s="95">
        <v>1.1999999999999999E-3</v>
      </c>
      <c r="L33" s="94">
        <v>3500000</v>
      </c>
      <c r="M33" s="96">
        <v>99.96</v>
      </c>
      <c r="N33" s="84"/>
      <c r="O33" s="94">
        <v>3498.6</v>
      </c>
      <c r="P33" s="95">
        <v>5.0000000000000001E-4</v>
      </c>
      <c r="Q33" s="95">
        <v>2.5499754585306525E-2</v>
      </c>
      <c r="R33" s="95">
        <f>O33/'סכום נכסי הקרן'!$C$42</f>
        <v>5.8737179249684053E-3</v>
      </c>
    </row>
    <row r="34" spans="2:18" s="135" customFormat="1">
      <c r="B34" s="87"/>
      <c r="C34" s="84"/>
      <c r="D34" s="84"/>
      <c r="E34" s="84"/>
      <c r="F34" s="84"/>
      <c r="G34" s="84"/>
      <c r="H34" s="84"/>
      <c r="I34" s="84"/>
      <c r="J34" s="84"/>
      <c r="K34" s="95"/>
      <c r="L34" s="94"/>
      <c r="M34" s="96"/>
      <c r="N34" s="84"/>
      <c r="O34" s="84"/>
      <c r="P34" s="84"/>
      <c r="Q34" s="95"/>
      <c r="R34" s="84"/>
    </row>
    <row r="35" spans="2:18" s="135" customFormat="1">
      <c r="B35" s="85" t="s">
        <v>24</v>
      </c>
      <c r="C35" s="82"/>
      <c r="D35" s="82"/>
      <c r="E35" s="82"/>
      <c r="F35" s="82"/>
      <c r="G35" s="82"/>
      <c r="H35" s="91">
        <v>4.1836613783679573</v>
      </c>
      <c r="I35" s="82"/>
      <c r="J35" s="82"/>
      <c r="K35" s="92">
        <v>6.7334735911853613E-3</v>
      </c>
      <c r="L35" s="91"/>
      <c r="M35" s="93"/>
      <c r="N35" s="82"/>
      <c r="O35" s="91">
        <v>35196.860130000001</v>
      </c>
      <c r="P35" s="82"/>
      <c r="Q35" s="92">
        <v>0.25653441247595038</v>
      </c>
      <c r="R35" s="92">
        <f>O35/'סכום נכסי הקרן'!$C$42</f>
        <v>5.9091187403014576E-2</v>
      </c>
    </row>
    <row r="36" spans="2:18" s="135" customFormat="1">
      <c r="B36" s="86" t="s">
        <v>302</v>
      </c>
      <c r="C36" s="84" t="s">
        <v>303</v>
      </c>
      <c r="D36" s="97" t="s">
        <v>131</v>
      </c>
      <c r="E36" s="84" t="s">
        <v>271</v>
      </c>
      <c r="F36" s="84"/>
      <c r="G36" s="84"/>
      <c r="H36" s="94">
        <v>1.1099999999999999</v>
      </c>
      <c r="I36" s="97" t="s">
        <v>175</v>
      </c>
      <c r="J36" s="98">
        <v>0.06</v>
      </c>
      <c r="K36" s="95">
        <v>1.2000000000000001E-3</v>
      </c>
      <c r="L36" s="94">
        <v>3223428</v>
      </c>
      <c r="M36" s="96">
        <v>111.85</v>
      </c>
      <c r="N36" s="84"/>
      <c r="O36" s="94">
        <v>3605.4041200000001</v>
      </c>
      <c r="P36" s="95">
        <v>1.7587165900770114E-4</v>
      </c>
      <c r="Q36" s="95">
        <v>2.6278202778497982E-2</v>
      </c>
      <c r="R36" s="95">
        <f>O36/'סכום נכסי הקרן'!$C$42</f>
        <v>6.0530288705193331E-3</v>
      </c>
    </row>
    <row r="37" spans="2:18" s="135" customFormat="1">
      <c r="B37" s="86" t="s">
        <v>304</v>
      </c>
      <c r="C37" s="84" t="s">
        <v>305</v>
      </c>
      <c r="D37" s="97" t="s">
        <v>131</v>
      </c>
      <c r="E37" s="84" t="s">
        <v>271</v>
      </c>
      <c r="F37" s="84"/>
      <c r="G37" s="84"/>
      <c r="H37" s="94">
        <v>1.39</v>
      </c>
      <c r="I37" s="97" t="s">
        <v>175</v>
      </c>
      <c r="J37" s="98">
        <v>2.2499999999999999E-2</v>
      </c>
      <c r="K37" s="95">
        <v>1.0999999999999998E-3</v>
      </c>
      <c r="L37" s="94">
        <v>638937</v>
      </c>
      <c r="M37" s="96">
        <v>104.34</v>
      </c>
      <c r="N37" s="84"/>
      <c r="O37" s="94">
        <v>666.66687999999999</v>
      </c>
      <c r="P37" s="95">
        <v>3.3236924610285943E-5</v>
      </c>
      <c r="Q37" s="95">
        <v>4.8590412822706206E-3</v>
      </c>
      <c r="R37" s="95">
        <f>O37/'סכום נכסי הקרן'!$C$42</f>
        <v>1.1192514728859432E-3</v>
      </c>
    </row>
    <row r="38" spans="2:18" s="135" customFormat="1">
      <c r="B38" s="86" t="s">
        <v>306</v>
      </c>
      <c r="C38" s="84" t="s">
        <v>307</v>
      </c>
      <c r="D38" s="97" t="s">
        <v>131</v>
      </c>
      <c r="E38" s="84" t="s">
        <v>271</v>
      </c>
      <c r="F38" s="84"/>
      <c r="G38" s="84"/>
      <c r="H38" s="94">
        <v>0.83000000000000007</v>
      </c>
      <c r="I38" s="97" t="s">
        <v>175</v>
      </c>
      <c r="J38" s="98">
        <v>5.0000000000000001E-3</v>
      </c>
      <c r="K38" s="95">
        <v>1.2000000000000003E-3</v>
      </c>
      <c r="L38" s="94">
        <v>12383894</v>
      </c>
      <c r="M38" s="96">
        <v>100.4</v>
      </c>
      <c r="N38" s="84"/>
      <c r="O38" s="94">
        <v>12433.429769999999</v>
      </c>
      <c r="P38" s="95">
        <v>8.1125003275423835E-4</v>
      </c>
      <c r="Q38" s="95">
        <v>9.0621793799989747E-2</v>
      </c>
      <c r="R38" s="95">
        <f>O38/'סכום נכסי הקרן'!$C$42</f>
        <v>2.0874195194902186E-2</v>
      </c>
    </row>
    <row r="39" spans="2:18" s="135" customFormat="1">
      <c r="B39" s="86" t="s">
        <v>308</v>
      </c>
      <c r="C39" s="84" t="s">
        <v>309</v>
      </c>
      <c r="D39" s="97" t="s">
        <v>131</v>
      </c>
      <c r="E39" s="84" t="s">
        <v>271</v>
      </c>
      <c r="F39" s="84"/>
      <c r="G39" s="84"/>
      <c r="H39" s="94">
        <v>4.7899999999999991</v>
      </c>
      <c r="I39" s="97" t="s">
        <v>175</v>
      </c>
      <c r="J39" s="98">
        <v>1.2500000000000001E-2</v>
      </c>
      <c r="K39" s="95">
        <v>7.1999999999999998E-3</v>
      </c>
      <c r="L39" s="94">
        <v>1050010</v>
      </c>
      <c r="M39" s="96">
        <v>102.64</v>
      </c>
      <c r="N39" s="84"/>
      <c r="O39" s="94">
        <v>1077.7303100000001</v>
      </c>
      <c r="P39" s="95">
        <v>2.502438066439336E-4</v>
      </c>
      <c r="Q39" s="95">
        <v>7.8551015875339639E-3</v>
      </c>
      <c r="R39" s="95">
        <f>O39/'סכום נכסי הקרן'!$C$42</f>
        <v>1.809376276261578E-3</v>
      </c>
    </row>
    <row r="40" spans="2:18" s="135" customFormat="1">
      <c r="B40" s="86" t="s">
        <v>310</v>
      </c>
      <c r="C40" s="84" t="s">
        <v>311</v>
      </c>
      <c r="D40" s="97" t="s">
        <v>131</v>
      </c>
      <c r="E40" s="84" t="s">
        <v>271</v>
      </c>
      <c r="F40" s="84"/>
      <c r="G40" s="84"/>
      <c r="H40" s="94">
        <v>0.08</v>
      </c>
      <c r="I40" s="97" t="s">
        <v>175</v>
      </c>
      <c r="J40" s="98">
        <v>0.04</v>
      </c>
      <c r="K40" s="95">
        <v>1.1999999999999999E-3</v>
      </c>
      <c r="L40" s="94">
        <v>1023846</v>
      </c>
      <c r="M40" s="96">
        <v>103.99</v>
      </c>
      <c r="N40" s="84"/>
      <c r="O40" s="94">
        <v>1064.6975</v>
      </c>
      <c r="P40" s="95">
        <v>1.3962561818602656E-4</v>
      </c>
      <c r="Q40" s="95">
        <v>7.76011117520991E-3</v>
      </c>
      <c r="R40" s="95">
        <f>O40/'סכום נכסי הקרן'!$C$42</f>
        <v>1.7874957955808176E-3</v>
      </c>
    </row>
    <row r="41" spans="2:18" s="135" customFormat="1">
      <c r="B41" s="86" t="s">
        <v>312</v>
      </c>
      <c r="C41" s="84" t="s">
        <v>313</v>
      </c>
      <c r="D41" s="97" t="s">
        <v>131</v>
      </c>
      <c r="E41" s="84" t="s">
        <v>271</v>
      </c>
      <c r="F41" s="84"/>
      <c r="G41" s="84"/>
      <c r="H41" s="94">
        <v>3.0700000000000003</v>
      </c>
      <c r="I41" s="97" t="s">
        <v>175</v>
      </c>
      <c r="J41" s="98">
        <v>5.0000000000000001E-3</v>
      </c>
      <c r="K41" s="95">
        <v>3.4000000000000002E-3</v>
      </c>
      <c r="L41" s="94">
        <v>567846</v>
      </c>
      <c r="M41" s="96">
        <v>100.56</v>
      </c>
      <c r="N41" s="84"/>
      <c r="O41" s="94">
        <v>571.02594999999997</v>
      </c>
      <c r="P41" s="95">
        <v>3.4871493174878839E-4</v>
      </c>
      <c r="Q41" s="95">
        <v>4.1619566646205666E-3</v>
      </c>
      <c r="R41" s="95">
        <f>O41/'סכום נכסי הקרן'!$C$42</f>
        <v>9.5868214661210547E-4</v>
      </c>
    </row>
    <row r="42" spans="2:18" s="135" customFormat="1">
      <c r="B42" s="86" t="s">
        <v>314</v>
      </c>
      <c r="C42" s="84" t="s">
        <v>315</v>
      </c>
      <c r="D42" s="97" t="s">
        <v>131</v>
      </c>
      <c r="E42" s="84" t="s">
        <v>271</v>
      </c>
      <c r="F42" s="84"/>
      <c r="G42" s="84"/>
      <c r="H42" s="94">
        <v>3.6499999999999995</v>
      </c>
      <c r="I42" s="97" t="s">
        <v>175</v>
      </c>
      <c r="J42" s="98">
        <v>5.5E-2</v>
      </c>
      <c r="K42" s="95">
        <v>5.0999999999999986E-3</v>
      </c>
      <c r="L42" s="94">
        <v>523</v>
      </c>
      <c r="M42" s="96">
        <v>125.16</v>
      </c>
      <c r="N42" s="84"/>
      <c r="O42" s="94">
        <v>0.65459000000000001</v>
      </c>
      <c r="P42" s="95">
        <v>2.9124639201359215E-8</v>
      </c>
      <c r="Q42" s="95">
        <v>4.7710182227164577E-6</v>
      </c>
      <c r="R42" s="95">
        <f>O42/'סכום נכסי הקרן'!$C$42</f>
        <v>1.0989758807823325E-6</v>
      </c>
    </row>
    <row r="43" spans="2:18" s="135" customFormat="1">
      <c r="B43" s="86" t="s">
        <v>316</v>
      </c>
      <c r="C43" s="84" t="s">
        <v>317</v>
      </c>
      <c r="D43" s="97" t="s">
        <v>131</v>
      </c>
      <c r="E43" s="84" t="s">
        <v>271</v>
      </c>
      <c r="F43" s="84"/>
      <c r="G43" s="84"/>
      <c r="H43" s="94">
        <v>15.280000000000003</v>
      </c>
      <c r="I43" s="97" t="s">
        <v>175</v>
      </c>
      <c r="J43" s="98">
        <v>5.5E-2</v>
      </c>
      <c r="K43" s="95">
        <v>2.7099999999999999E-2</v>
      </c>
      <c r="L43" s="94">
        <v>3977913</v>
      </c>
      <c r="M43" s="96">
        <v>153.97</v>
      </c>
      <c r="N43" s="84"/>
      <c r="O43" s="94">
        <v>6124.7924599999997</v>
      </c>
      <c r="P43" s="95">
        <v>2.1756696401468723E-4</v>
      </c>
      <c r="Q43" s="95">
        <v>4.4640914827626998E-2</v>
      </c>
      <c r="R43" s="95">
        <f>O43/'סכום נכסי הקרן'!$C$42</f>
        <v>1.0282771182476801E-2</v>
      </c>
    </row>
    <row r="44" spans="2:18" s="135" customFormat="1">
      <c r="B44" s="86" t="s">
        <v>318</v>
      </c>
      <c r="C44" s="84" t="s">
        <v>319</v>
      </c>
      <c r="D44" s="97" t="s">
        <v>131</v>
      </c>
      <c r="E44" s="84" t="s">
        <v>271</v>
      </c>
      <c r="F44" s="84"/>
      <c r="G44" s="84"/>
      <c r="H44" s="94">
        <v>4.7300000000000004</v>
      </c>
      <c r="I44" s="97" t="s">
        <v>175</v>
      </c>
      <c r="J44" s="98">
        <v>4.2500000000000003E-2</v>
      </c>
      <c r="K44" s="95">
        <v>7.7000000000000002E-3</v>
      </c>
      <c r="L44" s="94">
        <v>1480777</v>
      </c>
      <c r="M44" s="96">
        <v>121.01</v>
      </c>
      <c r="N44" s="84"/>
      <c r="O44" s="94">
        <v>1791.88823</v>
      </c>
      <c r="P44" s="95">
        <v>8.0256575720461727E-5</v>
      </c>
      <c r="Q44" s="95">
        <v>1.3060284144886324E-2</v>
      </c>
      <c r="R44" s="95">
        <f>O44/'סכום נכסי הקרן'!$C$42</f>
        <v>3.008359348336737E-3</v>
      </c>
    </row>
    <row r="45" spans="2:18" s="135" customFormat="1">
      <c r="B45" s="86" t="s">
        <v>320</v>
      </c>
      <c r="C45" s="84" t="s">
        <v>321</v>
      </c>
      <c r="D45" s="97" t="s">
        <v>131</v>
      </c>
      <c r="E45" s="84" t="s">
        <v>271</v>
      </c>
      <c r="F45" s="84"/>
      <c r="G45" s="84"/>
      <c r="H45" s="94">
        <v>3.27</v>
      </c>
      <c r="I45" s="97" t="s">
        <v>175</v>
      </c>
      <c r="J45" s="98">
        <v>0.01</v>
      </c>
      <c r="K45" s="95">
        <v>3.9000000000000003E-3</v>
      </c>
      <c r="L45" s="94">
        <v>5613329</v>
      </c>
      <c r="M45" s="96">
        <v>102.7</v>
      </c>
      <c r="N45" s="84"/>
      <c r="O45" s="94">
        <v>5764.8891299999996</v>
      </c>
      <c r="P45" s="95">
        <v>3.8543545851943368E-4</v>
      </c>
      <c r="Q45" s="95">
        <v>4.2017737959898598E-2</v>
      </c>
      <c r="R45" s="95">
        <f>O45/'סכום נכסי הקרן'!$C$42</f>
        <v>9.6785378775328737E-3</v>
      </c>
    </row>
    <row r="46" spans="2:18" s="135" customFormat="1">
      <c r="B46" s="86" t="s">
        <v>322</v>
      </c>
      <c r="C46" s="84" t="s">
        <v>323</v>
      </c>
      <c r="D46" s="97" t="s">
        <v>131</v>
      </c>
      <c r="E46" s="84" t="s">
        <v>271</v>
      </c>
      <c r="F46" s="84"/>
      <c r="G46" s="84"/>
      <c r="H46" s="94">
        <v>7.21</v>
      </c>
      <c r="I46" s="97" t="s">
        <v>175</v>
      </c>
      <c r="J46" s="98">
        <v>1.7500000000000002E-2</v>
      </c>
      <c r="K46" s="95">
        <v>1.3499999999999998E-2</v>
      </c>
      <c r="L46" s="94">
        <v>30</v>
      </c>
      <c r="M46" s="96">
        <v>103.49</v>
      </c>
      <c r="N46" s="84"/>
      <c r="O46" s="94">
        <v>3.1050000000000001E-2</v>
      </c>
      <c r="P46" s="95">
        <v>1.8859424739768228E-9</v>
      </c>
      <c r="Q46" s="95">
        <v>2.2630977530262608E-7</v>
      </c>
      <c r="R46" s="95">
        <f>O46/'סכום נכסי הקרן'!$C$42</f>
        <v>5.2129120668344189E-8</v>
      </c>
    </row>
    <row r="47" spans="2:18" s="135" customFormat="1">
      <c r="B47" s="86" t="s">
        <v>324</v>
      </c>
      <c r="C47" s="84" t="s">
        <v>325</v>
      </c>
      <c r="D47" s="97" t="s">
        <v>131</v>
      </c>
      <c r="E47" s="84" t="s">
        <v>271</v>
      </c>
      <c r="F47" s="84"/>
      <c r="G47" s="84"/>
      <c r="H47" s="94">
        <v>1.9500000000000002</v>
      </c>
      <c r="I47" s="97" t="s">
        <v>175</v>
      </c>
      <c r="J47" s="98">
        <v>0.05</v>
      </c>
      <c r="K47" s="95">
        <v>1.8E-3</v>
      </c>
      <c r="L47" s="94">
        <v>1828665</v>
      </c>
      <c r="M47" s="96">
        <v>114.6</v>
      </c>
      <c r="N47" s="84"/>
      <c r="O47" s="94">
        <v>2095.6501399999997</v>
      </c>
      <c r="P47" s="95">
        <v>9.8797785097873102E-5</v>
      </c>
      <c r="Q47" s="95">
        <v>1.5274270927417611E-2</v>
      </c>
      <c r="R47" s="95">
        <f>O47/'סכום נכסי הקרן'!$C$42</f>
        <v>3.5183381329047464E-3</v>
      </c>
    </row>
    <row r="48" spans="2:18" s="135" customFormat="1">
      <c r="B48" s="87"/>
      <c r="C48" s="84"/>
      <c r="D48" s="84"/>
      <c r="E48" s="84"/>
      <c r="F48" s="84"/>
      <c r="G48" s="84"/>
      <c r="H48" s="84"/>
      <c r="I48" s="84"/>
      <c r="J48" s="84"/>
      <c r="K48" s="95"/>
      <c r="L48" s="94"/>
      <c r="M48" s="96"/>
      <c r="N48" s="84"/>
      <c r="O48" s="84"/>
      <c r="P48" s="84"/>
      <c r="Q48" s="95"/>
      <c r="R48" s="84"/>
    </row>
    <row r="49" spans="2:18" s="135" customFormat="1">
      <c r="B49" s="85" t="s">
        <v>25</v>
      </c>
      <c r="C49" s="82"/>
      <c r="D49" s="82"/>
      <c r="E49" s="82"/>
      <c r="F49" s="82"/>
      <c r="G49" s="82"/>
      <c r="H49" s="91">
        <v>3.339085921365232</v>
      </c>
      <c r="I49" s="82"/>
      <c r="J49" s="82"/>
      <c r="K49" s="92">
        <v>1.747756245697395E-3</v>
      </c>
      <c r="L49" s="91"/>
      <c r="M49" s="93"/>
      <c r="N49" s="82"/>
      <c r="O49" s="91">
        <v>6400.4978099999998</v>
      </c>
      <c r="P49" s="82"/>
      <c r="Q49" s="92">
        <v>4.6650409700677943E-2</v>
      </c>
      <c r="R49" s="92">
        <f>O49/'סכום נכסי הקרן'!$C$42</f>
        <v>1.0745646462961762E-2</v>
      </c>
    </row>
    <row r="50" spans="2:18" s="135" customFormat="1">
      <c r="B50" s="86" t="s">
        <v>326</v>
      </c>
      <c r="C50" s="84" t="s">
        <v>327</v>
      </c>
      <c r="D50" s="97" t="s">
        <v>131</v>
      </c>
      <c r="E50" s="84" t="s">
        <v>271</v>
      </c>
      <c r="F50" s="84"/>
      <c r="G50" s="84"/>
      <c r="H50" s="94">
        <v>3.9099999999999997</v>
      </c>
      <c r="I50" s="97" t="s">
        <v>175</v>
      </c>
      <c r="J50" s="98">
        <v>1.1000000000000001E-3</v>
      </c>
      <c r="K50" s="95">
        <v>1.8999999999999998E-3</v>
      </c>
      <c r="L50" s="94">
        <v>3974344</v>
      </c>
      <c r="M50" s="96">
        <v>99.75</v>
      </c>
      <c r="N50" s="84"/>
      <c r="O50" s="94">
        <v>3964.4082699999999</v>
      </c>
      <c r="P50" s="95">
        <v>2.8350323744347699E-4</v>
      </c>
      <c r="Q50" s="95">
        <v>2.8894825919213284E-2</v>
      </c>
      <c r="R50" s="95">
        <f>O50/'סכום נכסי הקרן'!$C$42</f>
        <v>6.6557525631372504E-3</v>
      </c>
    </row>
    <row r="51" spans="2:18" s="135" customFormat="1">
      <c r="B51" s="86" t="s">
        <v>328</v>
      </c>
      <c r="C51" s="84" t="s">
        <v>329</v>
      </c>
      <c r="D51" s="97" t="s">
        <v>131</v>
      </c>
      <c r="E51" s="84" t="s">
        <v>271</v>
      </c>
      <c r="F51" s="84"/>
      <c r="G51" s="84"/>
      <c r="H51" s="94">
        <v>2.4100000000000006</v>
      </c>
      <c r="I51" s="97" t="s">
        <v>175</v>
      </c>
      <c r="J51" s="98">
        <v>1.1000000000000001E-3</v>
      </c>
      <c r="K51" s="95">
        <v>1.5000000000000002E-3</v>
      </c>
      <c r="L51" s="94">
        <v>2437552</v>
      </c>
      <c r="M51" s="96">
        <v>99.94</v>
      </c>
      <c r="N51" s="84"/>
      <c r="O51" s="94">
        <v>2436.0895399999999</v>
      </c>
      <c r="P51" s="95">
        <v>1.3230469869135423E-4</v>
      </c>
      <c r="Q51" s="95">
        <v>1.7755583781464659E-2</v>
      </c>
      <c r="R51" s="95">
        <f>O51/'סכום נכסי הקרן'!$C$42</f>
        <v>4.0898938998245116E-3</v>
      </c>
    </row>
    <row r="52" spans="2:18" s="135" customFormat="1">
      <c r="B52" s="136"/>
    </row>
    <row r="53" spans="2:18" s="135" customFormat="1">
      <c r="B53" s="136"/>
    </row>
    <row r="54" spans="2:18" s="135" customFormat="1">
      <c r="B54" s="136"/>
    </row>
    <row r="55" spans="2:18">
      <c r="B55" s="99" t="s">
        <v>123</v>
      </c>
      <c r="C55" s="100"/>
      <c r="D55" s="100"/>
    </row>
    <row r="56" spans="2:18">
      <c r="B56" s="99" t="s">
        <v>248</v>
      </c>
      <c r="C56" s="100"/>
      <c r="D56" s="100"/>
    </row>
    <row r="57" spans="2:18">
      <c r="B57" s="160" t="s">
        <v>256</v>
      </c>
      <c r="C57" s="160"/>
      <c r="D57" s="160"/>
    </row>
    <row r="58" spans="2:18">
      <c r="C58" s="1"/>
      <c r="D58" s="1"/>
    </row>
    <row r="59" spans="2:18">
      <c r="C59" s="1"/>
      <c r="D59" s="1"/>
    </row>
    <row r="60" spans="2:18">
      <c r="C60" s="1"/>
      <c r="D60" s="1"/>
    </row>
    <row r="61" spans="2:18">
      <c r="C61" s="1"/>
      <c r="D61" s="1"/>
    </row>
    <row r="62" spans="2:18">
      <c r="C62" s="1"/>
      <c r="D62" s="1"/>
    </row>
    <row r="63" spans="2:18">
      <c r="C63" s="1"/>
      <c r="D63" s="1"/>
    </row>
    <row r="64" spans="2:18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</sheetData>
  <sheetProtection sheet="1" objects="1" scenarios="1"/>
  <mergeCells count="3">
    <mergeCell ref="B6:R6"/>
    <mergeCell ref="B7:R7"/>
    <mergeCell ref="B57:D57"/>
  </mergeCells>
  <phoneticPr fontId="3" type="noConversion"/>
  <dataValidations count="1">
    <dataValidation allowBlank="1" showInputMessage="1" showErrorMessage="1" sqref="N10:Q10 N9 N1:N7 N32:N1048576 C5:C29 O1:Q9 O11:Q1048576 C58:D1048576 E1:I30 D1:D29 R1:AF1048576 AJ1:XFD1048576 AG1:AI27 AG31:AI1048576 A1:B1048576 E32:I1048576 C32:D56 J1:M1048576"/>
  </dataValidations>
  <pageMargins left="0" right="0" top="0.5" bottom="0.5" header="0" footer="0.25"/>
  <pageSetup paperSize="9" scale="88" pageOrder="overThenDown" orientation="landscape" blackAndWhite="1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B1:BO713"/>
  <sheetViews>
    <sheetView rightToLeft="1" workbookViewId="0"/>
  </sheetViews>
  <sheetFormatPr defaultColWidth="9.140625" defaultRowHeight="18"/>
  <cols>
    <col min="1" max="1" width="6.28515625" style="1" customWidth="1"/>
    <col min="2" max="2" width="22" style="2" bestFit="1" customWidth="1"/>
    <col min="3" max="3" width="41.7109375" style="2" bestFit="1" customWidth="1"/>
    <col min="4" max="5" width="5.42578125" style="2" bestFit="1" customWidth="1"/>
    <col min="6" max="6" width="6.5703125" style="2" bestFit="1" customWidth="1"/>
    <col min="7" max="7" width="5.28515625" style="2" bestFit="1" customWidth="1"/>
    <col min="8" max="8" width="4.5703125" style="1" bestFit="1" customWidth="1"/>
    <col min="9" max="9" width="7.85546875" style="1" bestFit="1" customWidth="1"/>
    <col min="10" max="10" width="7.140625" style="1" bestFit="1" customWidth="1"/>
    <col min="11" max="11" width="5.140625" style="1" bestFit="1" customWidth="1"/>
    <col min="12" max="12" width="5.28515625" style="1" bestFit="1" customWidth="1"/>
    <col min="13" max="13" width="6.7109375" style="1" bestFit="1" customWidth="1"/>
    <col min="14" max="14" width="7.5703125" style="1" bestFit="1" customWidth="1"/>
    <col min="15" max="15" width="7" style="1" bestFit="1" customWidth="1"/>
    <col min="16" max="16" width="6.42578125" style="1" bestFit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9" style="1" bestFit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57" t="s">
        <v>190</v>
      </c>
      <c r="C1" s="78" t="s" vm="1">
        <v>266</v>
      </c>
    </row>
    <row r="2" spans="2:67">
      <c r="B2" s="57" t="s">
        <v>189</v>
      </c>
      <c r="C2" s="78" t="s">
        <v>267</v>
      </c>
    </row>
    <row r="3" spans="2:67">
      <c r="B3" s="57" t="s">
        <v>191</v>
      </c>
      <c r="C3" s="78" t="s">
        <v>268</v>
      </c>
    </row>
    <row r="4" spans="2:67">
      <c r="B4" s="57" t="s">
        <v>192</v>
      </c>
      <c r="C4" s="78">
        <v>2145</v>
      </c>
    </row>
    <row r="6" spans="2:67" ht="26.25" customHeight="1">
      <c r="B6" s="157" t="s">
        <v>220</v>
      </c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1"/>
      <c r="N6" s="161"/>
      <c r="O6" s="161"/>
      <c r="P6" s="161"/>
      <c r="Q6" s="161"/>
      <c r="R6" s="161"/>
      <c r="S6" s="161"/>
      <c r="T6" s="162"/>
      <c r="BO6" s="3"/>
    </row>
    <row r="7" spans="2:67" ht="26.25" customHeight="1">
      <c r="B7" s="157" t="s">
        <v>98</v>
      </c>
      <c r="C7" s="161"/>
      <c r="D7" s="161"/>
      <c r="E7" s="161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2"/>
      <c r="AZ7" s="44"/>
      <c r="BJ7" s="3"/>
      <c r="BO7" s="3"/>
    </row>
    <row r="8" spans="2:67" s="3" customFormat="1" ht="78.75">
      <c r="B8" s="38" t="s">
        <v>126</v>
      </c>
      <c r="C8" s="14" t="s">
        <v>50</v>
      </c>
      <c r="D8" s="14" t="s">
        <v>130</v>
      </c>
      <c r="E8" s="14" t="s">
        <v>236</v>
      </c>
      <c r="F8" s="14" t="s">
        <v>128</v>
      </c>
      <c r="G8" s="14" t="s">
        <v>71</v>
      </c>
      <c r="H8" s="14" t="s">
        <v>15</v>
      </c>
      <c r="I8" s="14" t="s">
        <v>72</v>
      </c>
      <c r="J8" s="14" t="s">
        <v>113</v>
      </c>
      <c r="K8" s="14" t="s">
        <v>18</v>
      </c>
      <c r="L8" s="14" t="s">
        <v>112</v>
      </c>
      <c r="M8" s="14" t="s">
        <v>17</v>
      </c>
      <c r="N8" s="14" t="s">
        <v>19</v>
      </c>
      <c r="O8" s="14" t="s">
        <v>250</v>
      </c>
      <c r="P8" s="14" t="s">
        <v>249</v>
      </c>
      <c r="Q8" s="14" t="s">
        <v>68</v>
      </c>
      <c r="R8" s="14" t="s">
        <v>65</v>
      </c>
      <c r="S8" s="14" t="s">
        <v>193</v>
      </c>
      <c r="T8" s="39" t="s">
        <v>195</v>
      </c>
      <c r="V8" s="1"/>
      <c r="AZ8" s="44"/>
      <c r="BJ8" s="1"/>
      <c r="BK8" s="1"/>
      <c r="BL8" s="1"/>
      <c r="BO8" s="4"/>
    </row>
    <row r="9" spans="2:67" s="3" customFormat="1" ht="20.25" customHeight="1">
      <c r="B9" s="40"/>
      <c r="C9" s="17"/>
      <c r="D9" s="17"/>
      <c r="E9" s="17"/>
      <c r="F9" s="17"/>
      <c r="G9" s="17"/>
      <c r="H9" s="17"/>
      <c r="I9" s="17"/>
      <c r="J9" s="17" t="s">
        <v>22</v>
      </c>
      <c r="K9" s="17" t="s">
        <v>21</v>
      </c>
      <c r="L9" s="17"/>
      <c r="M9" s="17" t="s">
        <v>20</v>
      </c>
      <c r="N9" s="17" t="s">
        <v>20</v>
      </c>
      <c r="O9" s="17" t="s">
        <v>257</v>
      </c>
      <c r="P9" s="17"/>
      <c r="Q9" s="17" t="s">
        <v>253</v>
      </c>
      <c r="R9" s="17" t="s">
        <v>20</v>
      </c>
      <c r="S9" s="17" t="s">
        <v>20</v>
      </c>
      <c r="T9" s="74" t="s">
        <v>20</v>
      </c>
      <c r="BJ9" s="1"/>
      <c r="BL9" s="1"/>
      <c r="BO9" s="4"/>
    </row>
    <row r="10" spans="2:67" s="4" customFormat="1" ht="18" customHeight="1">
      <c r="B10" s="41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20" t="s">
        <v>14</v>
      </c>
      <c r="Q10" s="20" t="s">
        <v>124</v>
      </c>
      <c r="R10" s="20" t="s">
        <v>125</v>
      </c>
      <c r="S10" s="46" t="s">
        <v>196</v>
      </c>
      <c r="T10" s="73" t="s">
        <v>237</v>
      </c>
      <c r="U10" s="5"/>
      <c r="BJ10" s="1"/>
      <c r="BK10" s="3"/>
      <c r="BL10" s="1"/>
      <c r="BO10" s="1"/>
    </row>
    <row r="11" spans="2:67" s="4" customFormat="1" ht="18" customHeight="1">
      <c r="B11" s="102"/>
      <c r="C11" s="102"/>
      <c r="D11" s="102"/>
      <c r="E11" s="102"/>
      <c r="F11" s="102"/>
      <c r="G11" s="102"/>
      <c r="H11" s="102"/>
      <c r="I11" s="102"/>
      <c r="J11" s="102"/>
      <c r="K11" s="102"/>
      <c r="L11" s="102"/>
      <c r="M11" s="102"/>
      <c r="N11" s="102"/>
      <c r="O11" s="102"/>
      <c r="P11" s="102"/>
      <c r="Q11" s="102"/>
      <c r="R11" s="102"/>
      <c r="S11" s="102"/>
      <c r="T11" s="102"/>
      <c r="U11" s="5"/>
      <c r="BJ11" s="1"/>
      <c r="BK11" s="3"/>
      <c r="BL11" s="1"/>
      <c r="BO11" s="1"/>
    </row>
    <row r="12" spans="2:67" ht="20.25">
      <c r="B12" s="99" t="s">
        <v>265</v>
      </c>
      <c r="C12" s="102"/>
      <c r="D12" s="102"/>
      <c r="E12" s="102"/>
      <c r="F12" s="102"/>
      <c r="G12" s="102"/>
      <c r="H12" s="102"/>
      <c r="I12" s="102"/>
      <c r="J12" s="102"/>
      <c r="K12" s="102"/>
      <c r="L12" s="102"/>
      <c r="M12" s="102"/>
      <c r="N12" s="102"/>
      <c r="O12" s="102"/>
      <c r="P12" s="102"/>
      <c r="Q12" s="102"/>
      <c r="R12" s="102"/>
      <c r="S12" s="102"/>
      <c r="T12" s="102"/>
      <c r="BK12" s="4"/>
    </row>
    <row r="13" spans="2:67">
      <c r="B13" s="99" t="s">
        <v>123</v>
      </c>
      <c r="C13" s="102"/>
      <c r="D13" s="102"/>
      <c r="E13" s="102"/>
      <c r="F13" s="102"/>
      <c r="G13" s="102"/>
      <c r="H13" s="102"/>
      <c r="I13" s="102"/>
      <c r="J13" s="102"/>
      <c r="K13" s="102"/>
      <c r="L13" s="102"/>
      <c r="M13" s="102"/>
      <c r="N13" s="102"/>
      <c r="O13" s="102"/>
      <c r="P13" s="102"/>
      <c r="Q13" s="102"/>
      <c r="R13" s="102"/>
      <c r="S13" s="102"/>
      <c r="T13" s="102"/>
    </row>
    <row r="14" spans="2:67">
      <c r="B14" s="99" t="s">
        <v>248</v>
      </c>
      <c r="C14" s="102"/>
      <c r="D14" s="102"/>
      <c r="E14" s="102"/>
      <c r="F14" s="102"/>
      <c r="G14" s="102"/>
      <c r="H14" s="102"/>
      <c r="I14" s="102"/>
      <c r="J14" s="102"/>
      <c r="K14" s="102"/>
      <c r="L14" s="102"/>
      <c r="M14" s="102"/>
      <c r="N14" s="102"/>
      <c r="O14" s="102"/>
      <c r="P14" s="102"/>
      <c r="Q14" s="102"/>
      <c r="R14" s="102"/>
      <c r="S14" s="102"/>
      <c r="T14" s="102"/>
    </row>
    <row r="15" spans="2:67">
      <c r="B15" s="99" t="s">
        <v>256</v>
      </c>
      <c r="C15" s="102"/>
      <c r="D15" s="102"/>
      <c r="E15" s="102"/>
      <c r="F15" s="102"/>
      <c r="G15" s="102"/>
      <c r="H15" s="102"/>
      <c r="I15" s="102"/>
      <c r="J15" s="102"/>
      <c r="K15" s="102"/>
      <c r="L15" s="102"/>
      <c r="M15" s="102"/>
      <c r="N15" s="102"/>
      <c r="O15" s="102"/>
      <c r="P15" s="102"/>
      <c r="Q15" s="102"/>
      <c r="R15" s="102"/>
      <c r="S15" s="102"/>
      <c r="T15" s="102"/>
    </row>
    <row r="16" spans="2:67" ht="20.25">
      <c r="B16" s="102"/>
      <c r="C16" s="102"/>
      <c r="D16" s="102"/>
      <c r="E16" s="102"/>
      <c r="F16" s="102"/>
      <c r="G16" s="102"/>
      <c r="H16" s="102"/>
      <c r="I16" s="102"/>
      <c r="J16" s="102"/>
      <c r="K16" s="102"/>
      <c r="L16" s="102"/>
      <c r="M16" s="102"/>
      <c r="N16" s="102"/>
      <c r="O16" s="102"/>
      <c r="P16" s="102"/>
      <c r="Q16" s="102"/>
      <c r="R16" s="102"/>
      <c r="S16" s="102"/>
      <c r="T16" s="102"/>
      <c r="BJ16" s="4"/>
    </row>
    <row r="17" spans="2:20">
      <c r="B17" s="102"/>
      <c r="C17" s="102"/>
      <c r="D17" s="102"/>
      <c r="E17" s="102"/>
      <c r="F17" s="102"/>
      <c r="G17" s="102"/>
      <c r="H17" s="102"/>
      <c r="I17" s="102"/>
      <c r="J17" s="102"/>
      <c r="K17" s="102"/>
      <c r="L17" s="102"/>
      <c r="M17" s="102"/>
      <c r="N17" s="102"/>
      <c r="O17" s="102"/>
      <c r="P17" s="102"/>
      <c r="Q17" s="102"/>
      <c r="R17" s="102"/>
      <c r="S17" s="102"/>
      <c r="T17" s="102"/>
    </row>
    <row r="18" spans="2:20">
      <c r="B18" s="102"/>
      <c r="C18" s="102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02"/>
      <c r="O18" s="102"/>
      <c r="P18" s="102"/>
      <c r="Q18" s="102"/>
      <c r="R18" s="102"/>
      <c r="S18" s="102"/>
      <c r="T18" s="102"/>
    </row>
    <row r="19" spans="2:20">
      <c r="B19" s="102"/>
      <c r="C19" s="102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02"/>
      <c r="O19" s="102"/>
      <c r="P19" s="102"/>
      <c r="Q19" s="102"/>
      <c r="R19" s="102"/>
      <c r="S19" s="102"/>
      <c r="T19" s="102"/>
    </row>
    <row r="20" spans="2:20">
      <c r="B20" s="102"/>
      <c r="C20" s="102"/>
      <c r="D20" s="102"/>
      <c r="E20" s="102"/>
      <c r="F20" s="102"/>
      <c r="G20" s="102"/>
      <c r="H20" s="102"/>
      <c r="I20" s="102"/>
      <c r="J20" s="102"/>
      <c r="K20" s="102"/>
      <c r="L20" s="102"/>
      <c r="M20" s="102"/>
      <c r="N20" s="102"/>
      <c r="O20" s="102"/>
      <c r="P20" s="102"/>
      <c r="Q20" s="102"/>
      <c r="R20" s="102"/>
      <c r="S20" s="102"/>
      <c r="T20" s="102"/>
    </row>
    <row r="21" spans="2:20">
      <c r="B21" s="102"/>
      <c r="C21" s="102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02"/>
      <c r="O21" s="102"/>
      <c r="P21" s="102"/>
      <c r="Q21" s="102"/>
      <c r="R21" s="102"/>
      <c r="S21" s="102"/>
      <c r="T21" s="102"/>
    </row>
    <row r="22" spans="2:20">
      <c r="B22" s="102"/>
      <c r="C22" s="102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</row>
    <row r="23" spans="2:20">
      <c r="B23" s="102"/>
      <c r="C23" s="102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2"/>
    </row>
    <row r="24" spans="2:20">
      <c r="B24" s="102"/>
      <c r="C24" s="102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</row>
    <row r="25" spans="2:20">
      <c r="B25" s="102"/>
      <c r="C25" s="102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02"/>
      <c r="O25" s="102"/>
      <c r="P25" s="102"/>
      <c r="Q25" s="102"/>
      <c r="R25" s="102"/>
      <c r="S25" s="102"/>
      <c r="T25" s="102"/>
    </row>
    <row r="26" spans="2:20">
      <c r="B26" s="102"/>
      <c r="C26" s="102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02"/>
      <c r="O26" s="102"/>
      <c r="P26" s="102"/>
      <c r="Q26" s="102"/>
      <c r="R26" s="102"/>
      <c r="S26" s="102"/>
      <c r="T26" s="102"/>
    </row>
    <row r="27" spans="2:20"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/>
      <c r="P27" s="102"/>
      <c r="Q27" s="102"/>
      <c r="R27" s="102"/>
      <c r="S27" s="102"/>
      <c r="T27" s="102"/>
    </row>
    <row r="28" spans="2:20">
      <c r="B28" s="102"/>
      <c r="C28" s="102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02"/>
      <c r="S28" s="102"/>
      <c r="T28" s="102"/>
    </row>
    <row r="29" spans="2:20">
      <c r="B29" s="102"/>
      <c r="C29" s="102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02"/>
      <c r="O29" s="102"/>
      <c r="P29" s="102"/>
      <c r="Q29" s="102"/>
      <c r="R29" s="102"/>
      <c r="S29" s="102"/>
      <c r="T29" s="102"/>
    </row>
    <row r="30" spans="2:20">
      <c r="B30" s="102"/>
      <c r="C30" s="102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02"/>
      <c r="O30" s="102"/>
      <c r="P30" s="102"/>
      <c r="Q30" s="102"/>
      <c r="R30" s="102"/>
      <c r="S30" s="102"/>
      <c r="T30" s="102"/>
    </row>
    <row r="31" spans="2:20">
      <c r="B31" s="102"/>
      <c r="C31" s="102"/>
      <c r="D31" s="102"/>
      <c r="E31" s="102"/>
      <c r="F31" s="102"/>
      <c r="G31" s="102"/>
      <c r="H31" s="102"/>
      <c r="I31" s="102"/>
      <c r="J31" s="102"/>
      <c r="K31" s="102"/>
      <c r="L31" s="102"/>
      <c r="M31" s="102"/>
      <c r="N31" s="102"/>
      <c r="O31" s="102"/>
      <c r="P31" s="102"/>
      <c r="Q31" s="102"/>
      <c r="R31" s="102"/>
      <c r="S31" s="102"/>
      <c r="T31" s="102"/>
    </row>
    <row r="32" spans="2:20">
      <c r="B32" s="102"/>
      <c r="C32" s="102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02"/>
      <c r="O32" s="102"/>
      <c r="P32" s="102"/>
      <c r="Q32" s="102"/>
      <c r="R32" s="102"/>
      <c r="S32" s="102"/>
      <c r="T32" s="102"/>
    </row>
    <row r="33" spans="2:20">
      <c r="B33" s="102"/>
      <c r="C33" s="102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02"/>
      <c r="O33" s="102"/>
      <c r="P33" s="102"/>
      <c r="Q33" s="102"/>
      <c r="R33" s="102"/>
      <c r="S33" s="102"/>
      <c r="T33" s="102"/>
    </row>
    <row r="34" spans="2:20"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2"/>
      <c r="O34" s="102"/>
      <c r="P34" s="102"/>
      <c r="Q34" s="102"/>
      <c r="R34" s="102"/>
      <c r="S34" s="102"/>
      <c r="T34" s="102"/>
    </row>
    <row r="35" spans="2:20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/>
      <c r="Q35" s="102"/>
      <c r="R35" s="102"/>
      <c r="S35" s="102"/>
      <c r="T35" s="102"/>
    </row>
    <row r="36" spans="2:20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2:20">
      <c r="B37" s="102"/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2:20">
      <c r="B38" s="102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2:20">
      <c r="B39" s="10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2:20">
      <c r="B40" s="102"/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2:20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2:20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2:20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2:20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2:20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2:20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2:20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2:20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2:20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2:20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2:20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2:20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2:20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2:20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2:20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2:20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2:20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2:20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2:20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2:20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2:20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2:20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2:20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2:20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2:20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2:20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2:20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2:20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2:20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2:20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2:20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2:20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2:20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2:20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2:20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2:20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2:20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  <row r="78" spans="2:20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</row>
    <row r="79" spans="2:20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</row>
    <row r="80" spans="2:20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</row>
    <row r="81" spans="2:20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</row>
    <row r="82" spans="2:20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</row>
    <row r="83" spans="2:20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</row>
    <row r="84" spans="2:20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</row>
    <row r="85" spans="2:20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</row>
    <row r="86" spans="2:20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</row>
    <row r="87" spans="2:20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</row>
    <row r="88" spans="2:20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</row>
    <row r="89" spans="2:20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</row>
    <row r="90" spans="2:20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</row>
    <row r="91" spans="2:20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</row>
    <row r="92" spans="2:20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</row>
    <row r="93" spans="2:20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</row>
    <row r="94" spans="2:20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</row>
    <row r="95" spans="2:20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2:20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</row>
    <row r="97" spans="2:20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</row>
    <row r="98" spans="2:20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</row>
    <row r="99" spans="2:20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</row>
    <row r="100" spans="2:20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</row>
    <row r="101" spans="2:20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</row>
    <row r="102" spans="2:20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</row>
    <row r="103" spans="2:20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</row>
    <row r="104" spans="2:20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</row>
    <row r="105" spans="2:20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</row>
    <row r="106" spans="2:20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</row>
    <row r="107" spans="2:20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</row>
    <row r="108" spans="2:20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</row>
    <row r="109" spans="2:20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</row>
    <row r="110" spans="2:20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</row>
    <row r="111" spans="2:20">
      <c r="C111" s="1"/>
      <c r="D111" s="1"/>
      <c r="E111" s="1"/>
      <c r="F111" s="1"/>
      <c r="G111" s="1"/>
    </row>
    <row r="112" spans="2:20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44"/>
      <c r="C697" s="1"/>
      <c r="D697" s="1"/>
      <c r="E697" s="1"/>
      <c r="F697" s="1"/>
      <c r="G697" s="1"/>
    </row>
    <row r="698" spans="2:7">
      <c r="B698" s="44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sheetProtection sheet="1" objects="1" scenarios="1"/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allowBlank="1" showInputMessage="1" showErrorMessage="1" sqref="A1 B31:B33 B14:B15"/>
    <dataValidation type="list" allowBlank="1" showInputMessage="1" showErrorMessage="1" sqref="I12:I32 I34:I487">
      <formula1>$BN$6:$BN$9</formula1>
    </dataValidation>
    <dataValidation type="list" allowBlank="1" showInputMessage="1" showErrorMessage="1" sqref="E12:E32 E34:E204">
      <formula1>$BJ$6:$BJ$22</formula1>
    </dataValidation>
    <dataValidation type="list" allowBlank="1" showInputMessage="1" showErrorMessage="1" sqref="L12:L487">
      <formula1>$BO$6:$BO$19</formula1>
    </dataValidation>
    <dataValidation type="list" allowBlank="1" showInputMessage="1" showErrorMessage="1" sqref="G12:G32 G34:G705">
      <formula1>$BL$6:$BL$28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B1:BC830"/>
  <sheetViews>
    <sheetView rightToLeft="1" zoomScale="80" zoomScaleNormal="80" workbookViewId="0">
      <selection activeCell="C17" sqref="C17"/>
    </sheetView>
  </sheetViews>
  <sheetFormatPr defaultColWidth="9.140625" defaultRowHeight="18"/>
  <cols>
    <col min="1" max="1" width="6.28515625" style="1" customWidth="1"/>
    <col min="2" max="2" width="35.42578125" style="2" bestFit="1" customWidth="1"/>
    <col min="3" max="3" width="41.7109375" style="2" bestFit="1" customWidth="1"/>
    <col min="4" max="4" width="6.42578125" style="2" bestFit="1" customWidth="1"/>
    <col min="5" max="5" width="5.7109375" style="2" bestFit="1" customWidth="1"/>
    <col min="6" max="6" width="11.7109375" style="2" bestFit="1" customWidth="1"/>
    <col min="7" max="7" width="27.5703125" style="1" bestFit="1" customWidth="1"/>
    <col min="8" max="8" width="8.7109375" style="1" bestFit="1" customWidth="1"/>
    <col min="9" max="9" width="11.140625" style="1" bestFit="1" customWidth="1"/>
    <col min="10" max="10" width="7.140625" style="1" bestFit="1" customWidth="1"/>
    <col min="11" max="11" width="9" style="1" customWidth="1"/>
    <col min="12" max="12" width="9" style="1" bestFit="1" customWidth="1"/>
    <col min="13" max="13" width="9.140625" style="1" customWidth="1"/>
    <col min="14" max="14" width="11.28515625" style="1" customWidth="1"/>
    <col min="15" max="15" width="16.5703125" style="1" customWidth="1"/>
    <col min="16" max="16" width="15.7109375" style="1" customWidth="1"/>
    <col min="17" max="17" width="8.28515625" style="1" bestFit="1" customWidth="1"/>
    <col min="18" max="18" width="13.140625" style="1" customWidth="1"/>
    <col min="19" max="19" width="11.28515625" style="1" bestFit="1" customWidth="1"/>
    <col min="20" max="20" width="11.85546875" style="1" bestFit="1" customWidth="1"/>
    <col min="21" max="21" width="9" style="1" bestFit="1" customWidth="1"/>
    <col min="22" max="22" width="7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55">
      <c r="B1" s="57" t="s">
        <v>190</v>
      </c>
      <c r="C1" s="78" t="s" vm="1">
        <v>266</v>
      </c>
    </row>
    <row r="2" spans="2:55">
      <c r="B2" s="57" t="s">
        <v>189</v>
      </c>
      <c r="C2" s="78" t="s">
        <v>267</v>
      </c>
    </row>
    <row r="3" spans="2:55">
      <c r="B3" s="57" t="s">
        <v>191</v>
      </c>
      <c r="C3" s="78" t="s">
        <v>268</v>
      </c>
    </row>
    <row r="4" spans="2:55">
      <c r="B4" s="57" t="s">
        <v>192</v>
      </c>
      <c r="C4" s="78">
        <v>2145</v>
      </c>
    </row>
    <row r="6" spans="2:55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4"/>
      <c r="P6" s="164"/>
      <c r="Q6" s="164"/>
      <c r="R6" s="164"/>
      <c r="S6" s="164"/>
      <c r="T6" s="164"/>
      <c r="U6" s="165"/>
    </row>
    <row r="7" spans="2:55" ht="26.25" customHeight="1">
      <c r="B7" s="163" t="s">
        <v>99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4"/>
      <c r="P7" s="164"/>
      <c r="Q7" s="164"/>
      <c r="R7" s="164"/>
      <c r="S7" s="164"/>
      <c r="T7" s="164"/>
      <c r="U7" s="165"/>
      <c r="BC7" s="3"/>
    </row>
    <row r="8" spans="2:55" s="3" customFormat="1" ht="78.75">
      <c r="B8" s="23" t="s">
        <v>126</v>
      </c>
      <c r="C8" s="31" t="s">
        <v>50</v>
      </c>
      <c r="D8" s="31" t="s">
        <v>130</v>
      </c>
      <c r="E8" s="31" t="s">
        <v>236</v>
      </c>
      <c r="F8" s="31" t="s">
        <v>128</v>
      </c>
      <c r="G8" s="31" t="s">
        <v>71</v>
      </c>
      <c r="H8" s="31" t="s">
        <v>15</v>
      </c>
      <c r="I8" s="31" t="s">
        <v>72</v>
      </c>
      <c r="J8" s="31" t="s">
        <v>113</v>
      </c>
      <c r="K8" s="31" t="s">
        <v>18</v>
      </c>
      <c r="L8" s="31" t="s">
        <v>112</v>
      </c>
      <c r="M8" s="31" t="s">
        <v>17</v>
      </c>
      <c r="N8" s="31" t="s">
        <v>19</v>
      </c>
      <c r="O8" s="14" t="s">
        <v>250</v>
      </c>
      <c r="P8" s="31" t="s">
        <v>249</v>
      </c>
      <c r="Q8" s="31" t="s">
        <v>264</v>
      </c>
      <c r="R8" s="31" t="s">
        <v>68</v>
      </c>
      <c r="S8" s="14" t="s">
        <v>65</v>
      </c>
      <c r="T8" s="31" t="s">
        <v>193</v>
      </c>
      <c r="U8" s="15" t="s">
        <v>195</v>
      </c>
      <c r="V8" s="1"/>
      <c r="AY8" s="1"/>
      <c r="AZ8" s="1"/>
    </row>
    <row r="9" spans="2:55" s="3" customFormat="1" ht="20.25">
      <c r="B9" s="16"/>
      <c r="C9" s="17"/>
      <c r="D9" s="17"/>
      <c r="E9" s="17"/>
      <c r="F9" s="17"/>
      <c r="G9" s="17"/>
      <c r="H9" s="33"/>
      <c r="I9" s="33"/>
      <c r="J9" s="33" t="s">
        <v>22</v>
      </c>
      <c r="K9" s="33" t="s">
        <v>21</v>
      </c>
      <c r="L9" s="33"/>
      <c r="M9" s="33" t="s">
        <v>20</v>
      </c>
      <c r="N9" s="33" t="s">
        <v>20</v>
      </c>
      <c r="O9" s="33" t="s">
        <v>257</v>
      </c>
      <c r="P9" s="33"/>
      <c r="Q9" s="17" t="s">
        <v>253</v>
      </c>
      <c r="R9" s="33" t="s">
        <v>253</v>
      </c>
      <c r="S9" s="17" t="s">
        <v>20</v>
      </c>
      <c r="T9" s="33" t="s">
        <v>253</v>
      </c>
      <c r="U9" s="18" t="s">
        <v>20</v>
      </c>
      <c r="AX9" s="1"/>
      <c r="AY9" s="1"/>
      <c r="AZ9" s="1"/>
      <c r="BC9" s="4"/>
    </row>
    <row r="10" spans="2:55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0" t="s">
        <v>12</v>
      </c>
      <c r="O10" s="20" t="s">
        <v>13</v>
      </c>
      <c r="P10" s="35" t="s">
        <v>14</v>
      </c>
      <c r="Q10" s="43" t="s">
        <v>124</v>
      </c>
      <c r="R10" s="20" t="s">
        <v>125</v>
      </c>
      <c r="S10" s="20" t="s">
        <v>196</v>
      </c>
      <c r="T10" s="21" t="s">
        <v>237</v>
      </c>
      <c r="U10" s="21" t="s">
        <v>259</v>
      </c>
      <c r="V10" s="5"/>
      <c r="AX10" s="1"/>
      <c r="AY10" s="3"/>
      <c r="AZ10" s="1"/>
    </row>
    <row r="11" spans="2:55" s="134" customFormat="1" ht="18" customHeight="1">
      <c r="B11" s="79" t="s">
        <v>36</v>
      </c>
      <c r="C11" s="80"/>
      <c r="D11" s="80"/>
      <c r="E11" s="80"/>
      <c r="F11" s="80"/>
      <c r="G11" s="80"/>
      <c r="H11" s="80"/>
      <c r="I11" s="80"/>
      <c r="J11" s="80"/>
      <c r="K11" s="88">
        <v>4.2173886736301816</v>
      </c>
      <c r="L11" s="80"/>
      <c r="M11" s="80"/>
      <c r="N11" s="104">
        <v>9.2975520434276353E-3</v>
      </c>
      <c r="O11" s="88"/>
      <c r="P11" s="90"/>
      <c r="Q11" s="88">
        <v>347.43334000000004</v>
      </c>
      <c r="R11" s="88">
        <v>106707.89382</v>
      </c>
      <c r="S11" s="80"/>
      <c r="T11" s="89">
        <v>1</v>
      </c>
      <c r="U11" s="89">
        <f>R11/'סכום נכסי הקרן'!$C$42</f>
        <v>0.17914939366208177</v>
      </c>
      <c r="V11" s="139"/>
      <c r="AX11" s="135"/>
      <c r="AY11" s="140"/>
      <c r="AZ11" s="135"/>
      <c r="BC11" s="135"/>
    </row>
    <row r="12" spans="2:55" s="135" customFormat="1">
      <c r="B12" s="81" t="s">
        <v>244</v>
      </c>
      <c r="C12" s="82"/>
      <c r="D12" s="82"/>
      <c r="E12" s="82"/>
      <c r="F12" s="82"/>
      <c r="G12" s="82"/>
      <c r="H12" s="82"/>
      <c r="I12" s="82"/>
      <c r="J12" s="82"/>
      <c r="K12" s="91">
        <v>4.2173886736301816</v>
      </c>
      <c r="L12" s="82"/>
      <c r="M12" s="82"/>
      <c r="N12" s="105">
        <v>9.2975520434276406E-3</v>
      </c>
      <c r="O12" s="91"/>
      <c r="P12" s="93"/>
      <c r="Q12" s="91">
        <v>347.43333999999999</v>
      </c>
      <c r="R12" s="91">
        <v>106707.89381999995</v>
      </c>
      <c r="S12" s="82"/>
      <c r="T12" s="92">
        <v>0.99999999999999956</v>
      </c>
      <c r="U12" s="92">
        <f>R12/'סכום נכסי הקרן'!$C$42</f>
        <v>0.17914939366208171</v>
      </c>
      <c r="AY12" s="140"/>
    </row>
    <row r="13" spans="2:55" s="135" customFormat="1" ht="20.25">
      <c r="B13" s="103" t="s">
        <v>35</v>
      </c>
      <c r="C13" s="82"/>
      <c r="D13" s="82"/>
      <c r="E13" s="82"/>
      <c r="F13" s="82"/>
      <c r="G13" s="82"/>
      <c r="H13" s="82"/>
      <c r="I13" s="82"/>
      <c r="J13" s="82"/>
      <c r="K13" s="91">
        <v>4.2690794901362121</v>
      </c>
      <c r="L13" s="82"/>
      <c r="M13" s="82"/>
      <c r="N13" s="105">
        <v>7.4806034226563844E-3</v>
      </c>
      <c r="O13" s="91"/>
      <c r="P13" s="93"/>
      <c r="Q13" s="91">
        <v>325.76602999999994</v>
      </c>
      <c r="R13" s="91">
        <v>87303.09219000001</v>
      </c>
      <c r="S13" s="82"/>
      <c r="T13" s="92">
        <v>0.81815027046890332</v>
      </c>
      <c r="U13" s="92">
        <f>R13/'סכום נכסי הקרן'!$C$42</f>
        <v>0.14657112487897223</v>
      </c>
      <c r="AY13" s="134"/>
    </row>
    <row r="14" spans="2:55" s="135" customFormat="1">
      <c r="B14" s="87" t="s">
        <v>330</v>
      </c>
      <c r="C14" s="84" t="s">
        <v>331</v>
      </c>
      <c r="D14" s="97" t="s">
        <v>131</v>
      </c>
      <c r="E14" s="97" t="s">
        <v>332</v>
      </c>
      <c r="F14" s="84" t="s">
        <v>333</v>
      </c>
      <c r="G14" s="97" t="s">
        <v>334</v>
      </c>
      <c r="H14" s="84" t="s">
        <v>335</v>
      </c>
      <c r="I14" s="84" t="s">
        <v>336</v>
      </c>
      <c r="J14" s="84"/>
      <c r="K14" s="94">
        <v>4.7699999999999996</v>
      </c>
      <c r="L14" s="97" t="s">
        <v>175</v>
      </c>
      <c r="M14" s="98">
        <v>6.1999999999999998E-3</v>
      </c>
      <c r="N14" s="98">
        <v>3.1999999999999997E-3</v>
      </c>
      <c r="O14" s="94">
        <v>1627423</v>
      </c>
      <c r="P14" s="96">
        <v>101.56</v>
      </c>
      <c r="Q14" s="84"/>
      <c r="R14" s="94">
        <v>1652.8108200000001</v>
      </c>
      <c r="S14" s="95">
        <v>5.8629288651678715E-4</v>
      </c>
      <c r="T14" s="95">
        <v>1.5489114823951457E-2</v>
      </c>
      <c r="U14" s="95">
        <f>R14/'סכום נכסי הקרן'!$C$42</f>
        <v>2.7748655290732662E-3</v>
      </c>
    </row>
    <row r="15" spans="2:55" s="135" customFormat="1">
      <c r="B15" s="87" t="s">
        <v>337</v>
      </c>
      <c r="C15" s="84" t="s">
        <v>338</v>
      </c>
      <c r="D15" s="97" t="s">
        <v>131</v>
      </c>
      <c r="E15" s="97" t="s">
        <v>332</v>
      </c>
      <c r="F15" s="84" t="s">
        <v>339</v>
      </c>
      <c r="G15" s="97" t="s">
        <v>340</v>
      </c>
      <c r="H15" s="84" t="s">
        <v>335</v>
      </c>
      <c r="I15" s="84" t="s">
        <v>171</v>
      </c>
      <c r="J15" s="84"/>
      <c r="K15" s="94">
        <v>2.48</v>
      </c>
      <c r="L15" s="97" t="s">
        <v>175</v>
      </c>
      <c r="M15" s="98">
        <v>5.8999999999999999E-3</v>
      </c>
      <c r="N15" s="98">
        <v>2.0000000000000001E-4</v>
      </c>
      <c r="O15" s="94">
        <v>2939092</v>
      </c>
      <c r="P15" s="96">
        <v>100.7</v>
      </c>
      <c r="Q15" s="84"/>
      <c r="R15" s="94">
        <v>2959.6656400000002</v>
      </c>
      <c r="S15" s="95">
        <v>5.5058240203396274E-4</v>
      </c>
      <c r="T15" s="95">
        <v>2.7736145228323093E-2</v>
      </c>
      <c r="U15" s="95">
        <f>R15/'סכום נכסי הקרן'!$C$42</f>
        <v>4.968913600177525E-3</v>
      </c>
    </row>
    <row r="16" spans="2:55" s="135" customFormat="1">
      <c r="B16" s="87" t="s">
        <v>341</v>
      </c>
      <c r="C16" s="84" t="s">
        <v>342</v>
      </c>
      <c r="D16" s="97" t="s">
        <v>131</v>
      </c>
      <c r="E16" s="97" t="s">
        <v>332</v>
      </c>
      <c r="F16" s="84" t="s">
        <v>343</v>
      </c>
      <c r="G16" s="97" t="s">
        <v>340</v>
      </c>
      <c r="H16" s="84" t="s">
        <v>335</v>
      </c>
      <c r="I16" s="84" t="s">
        <v>171</v>
      </c>
      <c r="J16" s="84"/>
      <c r="K16" s="94">
        <v>3.38</v>
      </c>
      <c r="L16" s="97" t="s">
        <v>175</v>
      </c>
      <c r="M16" s="98">
        <v>0.04</v>
      </c>
      <c r="N16" s="98">
        <v>1.3999999999999998E-3</v>
      </c>
      <c r="O16" s="94">
        <v>1370645</v>
      </c>
      <c r="P16" s="96">
        <v>116.16</v>
      </c>
      <c r="Q16" s="84"/>
      <c r="R16" s="94">
        <v>1592.14129</v>
      </c>
      <c r="S16" s="95">
        <v>6.6160527413288437E-4</v>
      </c>
      <c r="T16" s="95">
        <v>1.4920557730112267E-2</v>
      </c>
      <c r="U16" s="95">
        <f>R16/'סכום נכסי הקרן'!$C$42</f>
        <v>2.6730088704496999E-3</v>
      </c>
    </row>
    <row r="17" spans="2:50" s="135" customFormat="1" ht="20.25">
      <c r="B17" s="87" t="s">
        <v>344</v>
      </c>
      <c r="C17" s="84" t="s">
        <v>345</v>
      </c>
      <c r="D17" s="97" t="s">
        <v>131</v>
      </c>
      <c r="E17" s="97" t="s">
        <v>332</v>
      </c>
      <c r="F17" s="84" t="s">
        <v>343</v>
      </c>
      <c r="G17" s="97" t="s">
        <v>340</v>
      </c>
      <c r="H17" s="84" t="s">
        <v>335</v>
      </c>
      <c r="I17" s="84" t="s">
        <v>171</v>
      </c>
      <c r="J17" s="84"/>
      <c r="K17" s="94">
        <v>4.6399999999999997</v>
      </c>
      <c r="L17" s="97" t="s">
        <v>175</v>
      </c>
      <c r="M17" s="98">
        <v>9.8999999999999991E-3</v>
      </c>
      <c r="N17" s="98">
        <v>2.5999999999999994E-3</v>
      </c>
      <c r="O17" s="94">
        <v>2424100</v>
      </c>
      <c r="P17" s="96">
        <v>103.7</v>
      </c>
      <c r="Q17" s="84"/>
      <c r="R17" s="94">
        <v>2513.7917400000001</v>
      </c>
      <c r="S17" s="95">
        <v>8.0431365080292009E-4</v>
      </c>
      <c r="T17" s="95">
        <v>2.3557692406902763E-2</v>
      </c>
      <c r="U17" s="95">
        <f>R17/'סכום נכסי הקרן'!$C$42</f>
        <v>4.2203463107744581E-3</v>
      </c>
      <c r="AX17" s="134"/>
    </row>
    <row r="18" spans="2:50" s="135" customFormat="1">
      <c r="B18" s="87" t="s">
        <v>346</v>
      </c>
      <c r="C18" s="84" t="s">
        <v>347</v>
      </c>
      <c r="D18" s="97" t="s">
        <v>131</v>
      </c>
      <c r="E18" s="97" t="s">
        <v>332</v>
      </c>
      <c r="F18" s="84" t="s">
        <v>343</v>
      </c>
      <c r="G18" s="97" t="s">
        <v>340</v>
      </c>
      <c r="H18" s="84" t="s">
        <v>335</v>
      </c>
      <c r="I18" s="84" t="s">
        <v>171</v>
      </c>
      <c r="J18" s="84"/>
      <c r="K18" s="94">
        <v>6.57</v>
      </c>
      <c r="L18" s="97" t="s">
        <v>175</v>
      </c>
      <c r="M18" s="98">
        <v>8.6E-3</v>
      </c>
      <c r="N18" s="98">
        <v>5.7000000000000002E-3</v>
      </c>
      <c r="O18" s="94">
        <v>1930000</v>
      </c>
      <c r="P18" s="96">
        <v>102.2</v>
      </c>
      <c r="Q18" s="84"/>
      <c r="R18" s="94">
        <v>1972.4599599999999</v>
      </c>
      <c r="S18" s="95">
        <v>7.7158303652706073E-4</v>
      </c>
      <c r="T18" s="95">
        <v>1.8484667716591241E-2</v>
      </c>
      <c r="U18" s="95">
        <f>R18/'סכום נכסי הקרן'!$C$42</f>
        <v>3.3115170134723785E-3</v>
      </c>
    </row>
    <row r="19" spans="2:50" s="135" customFormat="1">
      <c r="B19" s="87" t="s">
        <v>348</v>
      </c>
      <c r="C19" s="84" t="s">
        <v>349</v>
      </c>
      <c r="D19" s="97" t="s">
        <v>131</v>
      </c>
      <c r="E19" s="97" t="s">
        <v>332</v>
      </c>
      <c r="F19" s="84" t="s">
        <v>343</v>
      </c>
      <c r="G19" s="97" t="s">
        <v>340</v>
      </c>
      <c r="H19" s="84" t="s">
        <v>335</v>
      </c>
      <c r="I19" s="84" t="s">
        <v>171</v>
      </c>
      <c r="J19" s="84"/>
      <c r="K19" s="94">
        <v>11.98</v>
      </c>
      <c r="L19" s="97" t="s">
        <v>175</v>
      </c>
      <c r="M19" s="98">
        <v>7.0999999999999995E-3</v>
      </c>
      <c r="N19" s="98">
        <v>6.0999999999999995E-3</v>
      </c>
      <c r="O19" s="94">
        <v>677799</v>
      </c>
      <c r="P19" s="96">
        <v>100.72</v>
      </c>
      <c r="Q19" s="84"/>
      <c r="R19" s="94">
        <v>682.67913999999996</v>
      </c>
      <c r="S19" s="95">
        <v>9.6562605513108917E-4</v>
      </c>
      <c r="T19" s="95">
        <v>6.3976442188201739E-3</v>
      </c>
      <c r="U19" s="95">
        <f>R19/'סכום נכסי הקרן'!$C$42</f>
        <v>1.1461340826673569E-3</v>
      </c>
      <c r="AX19" s="140"/>
    </row>
    <row r="20" spans="2:50" s="135" customFormat="1">
      <c r="B20" s="87" t="s">
        <v>350</v>
      </c>
      <c r="C20" s="84" t="s">
        <v>351</v>
      </c>
      <c r="D20" s="97" t="s">
        <v>131</v>
      </c>
      <c r="E20" s="97" t="s">
        <v>332</v>
      </c>
      <c r="F20" s="84" t="s">
        <v>343</v>
      </c>
      <c r="G20" s="97" t="s">
        <v>340</v>
      </c>
      <c r="H20" s="84" t="s">
        <v>335</v>
      </c>
      <c r="I20" s="84" t="s">
        <v>171</v>
      </c>
      <c r="J20" s="84"/>
      <c r="K20" s="94">
        <v>1.0300000000000002</v>
      </c>
      <c r="L20" s="97" t="s">
        <v>175</v>
      </c>
      <c r="M20" s="98">
        <v>2.58E-2</v>
      </c>
      <c r="N20" s="98">
        <v>3.8E-3</v>
      </c>
      <c r="O20" s="94">
        <v>1518015</v>
      </c>
      <c r="P20" s="96">
        <v>107.21</v>
      </c>
      <c r="Q20" s="84"/>
      <c r="R20" s="94">
        <v>1627.4639</v>
      </c>
      <c r="S20" s="95">
        <v>5.5735832388807563E-4</v>
      </c>
      <c r="T20" s="95">
        <v>1.5251579257531634E-2</v>
      </c>
      <c r="U20" s="95">
        <f>R20/'סכום נכסי הקרן'!$C$42</f>
        <v>2.7323111763759753E-3</v>
      </c>
    </row>
    <row r="21" spans="2:50" s="135" customFormat="1">
      <c r="B21" s="87" t="s">
        <v>352</v>
      </c>
      <c r="C21" s="84" t="s">
        <v>353</v>
      </c>
      <c r="D21" s="97" t="s">
        <v>131</v>
      </c>
      <c r="E21" s="97" t="s">
        <v>332</v>
      </c>
      <c r="F21" s="84" t="s">
        <v>343</v>
      </c>
      <c r="G21" s="97" t="s">
        <v>340</v>
      </c>
      <c r="H21" s="84" t="s">
        <v>335</v>
      </c>
      <c r="I21" s="84" t="s">
        <v>171</v>
      </c>
      <c r="J21" s="84"/>
      <c r="K21" s="94">
        <v>2.19</v>
      </c>
      <c r="L21" s="97" t="s">
        <v>175</v>
      </c>
      <c r="M21" s="98">
        <v>4.0999999999999995E-3</v>
      </c>
      <c r="N21" s="98">
        <v>6.0000000000000016E-4</v>
      </c>
      <c r="O21" s="94">
        <v>546558.81000000006</v>
      </c>
      <c r="P21" s="96">
        <v>99.69</v>
      </c>
      <c r="Q21" s="84"/>
      <c r="R21" s="94">
        <v>544.86446999999998</v>
      </c>
      <c r="S21" s="95">
        <v>3.3251033945238401E-4</v>
      </c>
      <c r="T21" s="95">
        <v>5.106130863374584E-3</v>
      </c>
      <c r="U21" s="95">
        <f>R21/'סכום נכסי הקרן'!$C$42</f>
        <v>9.1476024813279874E-4</v>
      </c>
    </row>
    <row r="22" spans="2:50" s="135" customFormat="1">
      <c r="B22" s="87" t="s">
        <v>354</v>
      </c>
      <c r="C22" s="84" t="s">
        <v>355</v>
      </c>
      <c r="D22" s="97" t="s">
        <v>131</v>
      </c>
      <c r="E22" s="97" t="s">
        <v>332</v>
      </c>
      <c r="F22" s="84" t="s">
        <v>343</v>
      </c>
      <c r="G22" s="97" t="s">
        <v>340</v>
      </c>
      <c r="H22" s="84" t="s">
        <v>335</v>
      </c>
      <c r="I22" s="84" t="s">
        <v>171</v>
      </c>
      <c r="J22" s="84"/>
      <c r="K22" s="94">
        <v>2.0699999999999998</v>
      </c>
      <c r="L22" s="97" t="s">
        <v>175</v>
      </c>
      <c r="M22" s="98">
        <v>6.4000000000000003E-3</v>
      </c>
      <c r="N22" s="98">
        <v>1.2999999999999999E-3</v>
      </c>
      <c r="O22" s="94">
        <v>1997269</v>
      </c>
      <c r="P22" s="96">
        <v>100.74</v>
      </c>
      <c r="Q22" s="84"/>
      <c r="R22" s="94">
        <v>2012.0486599999999</v>
      </c>
      <c r="S22" s="95">
        <v>6.3403452911737579E-4</v>
      </c>
      <c r="T22" s="95">
        <v>1.8855668385639963E-2</v>
      </c>
      <c r="U22" s="95">
        <f>R22/'סכום נכסי הקרן'!$C$42</f>
        <v>3.3779815583806837E-3</v>
      </c>
    </row>
    <row r="23" spans="2:50" s="135" customFormat="1">
      <c r="B23" s="87" t="s">
        <v>356</v>
      </c>
      <c r="C23" s="84" t="s">
        <v>357</v>
      </c>
      <c r="D23" s="97" t="s">
        <v>131</v>
      </c>
      <c r="E23" s="97" t="s">
        <v>332</v>
      </c>
      <c r="F23" s="84" t="s">
        <v>358</v>
      </c>
      <c r="G23" s="97" t="s">
        <v>340</v>
      </c>
      <c r="H23" s="84" t="s">
        <v>335</v>
      </c>
      <c r="I23" s="84" t="s">
        <v>171</v>
      </c>
      <c r="J23" s="84"/>
      <c r="K23" s="94">
        <v>0.59000000000000008</v>
      </c>
      <c r="L23" s="97" t="s">
        <v>175</v>
      </c>
      <c r="M23" s="98">
        <v>4.4999999999999998E-2</v>
      </c>
      <c r="N23" s="98">
        <v>7.899999999999999E-3</v>
      </c>
      <c r="O23" s="94">
        <v>55881.25</v>
      </c>
      <c r="P23" s="96">
        <v>106.46</v>
      </c>
      <c r="Q23" s="84"/>
      <c r="R23" s="94">
        <v>59.491169999999997</v>
      </c>
      <c r="S23" s="95">
        <v>3.4689513144070311E-4</v>
      </c>
      <c r="T23" s="95">
        <v>5.5751423695375865E-4</v>
      </c>
      <c r="U23" s="95">
        <f>R23/'סכום נכסי הקרן'!$C$42</f>
        <v>9.9878337508244044E-5</v>
      </c>
    </row>
    <row r="24" spans="2:50" s="135" customFormat="1">
      <c r="B24" s="87" t="s">
        <v>359</v>
      </c>
      <c r="C24" s="84" t="s">
        <v>360</v>
      </c>
      <c r="D24" s="97" t="s">
        <v>131</v>
      </c>
      <c r="E24" s="97" t="s">
        <v>332</v>
      </c>
      <c r="F24" s="84" t="s">
        <v>358</v>
      </c>
      <c r="G24" s="97" t="s">
        <v>340</v>
      </c>
      <c r="H24" s="84" t="s">
        <v>335</v>
      </c>
      <c r="I24" s="84" t="s">
        <v>171</v>
      </c>
      <c r="J24" s="84"/>
      <c r="K24" s="94">
        <v>4.1599999999999993</v>
      </c>
      <c r="L24" s="97" t="s">
        <v>175</v>
      </c>
      <c r="M24" s="98">
        <v>0.05</v>
      </c>
      <c r="N24" s="98">
        <v>2.0999999999999999E-3</v>
      </c>
      <c r="O24" s="94">
        <v>1474311</v>
      </c>
      <c r="P24" s="96">
        <v>126.84</v>
      </c>
      <c r="Q24" s="84"/>
      <c r="R24" s="94">
        <v>1870.01602</v>
      </c>
      <c r="S24" s="95">
        <v>4.6779658758214459E-4</v>
      </c>
      <c r="T24" s="95">
        <v>1.7524626839270512E-2</v>
      </c>
      <c r="U24" s="95">
        <f>R24/'סכום נכסי הקרן'!$C$42</f>
        <v>3.1395262724095568E-3</v>
      </c>
    </row>
    <row r="25" spans="2:50" s="135" customFormat="1">
      <c r="B25" s="87" t="s">
        <v>361</v>
      </c>
      <c r="C25" s="84" t="s">
        <v>362</v>
      </c>
      <c r="D25" s="97" t="s">
        <v>131</v>
      </c>
      <c r="E25" s="97" t="s">
        <v>332</v>
      </c>
      <c r="F25" s="84" t="s">
        <v>358</v>
      </c>
      <c r="G25" s="97" t="s">
        <v>340</v>
      </c>
      <c r="H25" s="84" t="s">
        <v>335</v>
      </c>
      <c r="I25" s="84" t="s">
        <v>171</v>
      </c>
      <c r="J25" s="84"/>
      <c r="K25" s="94">
        <v>1.7</v>
      </c>
      <c r="L25" s="97" t="s">
        <v>175</v>
      </c>
      <c r="M25" s="98">
        <v>1.6E-2</v>
      </c>
      <c r="N25" s="98">
        <v>5.0000000000000001E-4</v>
      </c>
      <c r="O25" s="94">
        <v>280793</v>
      </c>
      <c r="P25" s="96">
        <v>101.89</v>
      </c>
      <c r="Q25" s="84"/>
      <c r="R25" s="94">
        <v>286.09998999999999</v>
      </c>
      <c r="S25" s="95">
        <v>8.9174229655564812E-5</v>
      </c>
      <c r="T25" s="95">
        <v>2.6811511291058485E-3</v>
      </c>
      <c r="U25" s="95">
        <f>R25/'סכום נכסי הקרן'!$C$42</f>
        <v>4.8032659909571872E-4</v>
      </c>
    </row>
    <row r="26" spans="2:50" s="135" customFormat="1">
      <c r="B26" s="87" t="s">
        <v>363</v>
      </c>
      <c r="C26" s="84" t="s">
        <v>364</v>
      </c>
      <c r="D26" s="97" t="s">
        <v>131</v>
      </c>
      <c r="E26" s="97" t="s">
        <v>332</v>
      </c>
      <c r="F26" s="84" t="s">
        <v>358</v>
      </c>
      <c r="G26" s="97" t="s">
        <v>340</v>
      </c>
      <c r="H26" s="84" t="s">
        <v>335</v>
      </c>
      <c r="I26" s="84" t="s">
        <v>171</v>
      </c>
      <c r="J26" s="84"/>
      <c r="K26" s="94">
        <v>2.7099999999999995</v>
      </c>
      <c r="L26" s="97" t="s">
        <v>175</v>
      </c>
      <c r="M26" s="98">
        <v>6.9999999999999993E-3</v>
      </c>
      <c r="N26" s="98">
        <v>1.0999999999999998E-3</v>
      </c>
      <c r="O26" s="94">
        <v>5182363.4400000004</v>
      </c>
      <c r="P26" s="96">
        <v>102.87</v>
      </c>
      <c r="Q26" s="84"/>
      <c r="R26" s="94">
        <v>5331.0974900000001</v>
      </c>
      <c r="S26" s="95">
        <v>1.2148567361765208E-3</v>
      </c>
      <c r="T26" s="95">
        <v>4.9959729305432188E-2</v>
      </c>
      <c r="U26" s="95">
        <f>R26/'סכום נכסי הקרן'!$C$42</f>
        <v>8.9502552125899134E-3</v>
      </c>
    </row>
    <row r="27" spans="2:50" s="135" customFormat="1">
      <c r="B27" s="87" t="s">
        <v>365</v>
      </c>
      <c r="C27" s="84" t="s">
        <v>366</v>
      </c>
      <c r="D27" s="97" t="s">
        <v>131</v>
      </c>
      <c r="E27" s="97" t="s">
        <v>332</v>
      </c>
      <c r="F27" s="84" t="s">
        <v>367</v>
      </c>
      <c r="G27" s="97" t="s">
        <v>340</v>
      </c>
      <c r="H27" s="84" t="s">
        <v>368</v>
      </c>
      <c r="I27" s="84" t="s">
        <v>171</v>
      </c>
      <c r="J27" s="84"/>
      <c r="K27" s="94">
        <v>0.57999999999999996</v>
      </c>
      <c r="L27" s="97" t="s">
        <v>175</v>
      </c>
      <c r="M27" s="98">
        <v>4.2000000000000003E-2</v>
      </c>
      <c r="N27" s="98">
        <v>1.0700000000000001E-2</v>
      </c>
      <c r="O27" s="94">
        <v>146.55000000000001</v>
      </c>
      <c r="P27" s="96">
        <v>126.33</v>
      </c>
      <c r="Q27" s="84"/>
      <c r="R27" s="94">
        <v>0.18515999999999999</v>
      </c>
      <c r="S27" s="95">
        <v>2.841238182712651E-6</v>
      </c>
      <c r="T27" s="95">
        <v>1.735204335607418E-6</v>
      </c>
      <c r="U27" s="95">
        <f>R27/'סכום נכסי הקרן'!$C$42</f>
        <v>3.1086080460388438E-7</v>
      </c>
    </row>
    <row r="28" spans="2:50" s="135" customFormat="1">
      <c r="B28" s="87" t="s">
        <v>369</v>
      </c>
      <c r="C28" s="84" t="s">
        <v>370</v>
      </c>
      <c r="D28" s="97" t="s">
        <v>131</v>
      </c>
      <c r="E28" s="97" t="s">
        <v>332</v>
      </c>
      <c r="F28" s="84" t="s">
        <v>367</v>
      </c>
      <c r="G28" s="97" t="s">
        <v>340</v>
      </c>
      <c r="H28" s="84" t="s">
        <v>368</v>
      </c>
      <c r="I28" s="84" t="s">
        <v>171</v>
      </c>
      <c r="J28" s="84"/>
      <c r="K28" s="94">
        <v>2.2200000000000002</v>
      </c>
      <c r="L28" s="97" t="s">
        <v>175</v>
      </c>
      <c r="M28" s="98">
        <v>8.0000000000000002E-3</v>
      </c>
      <c r="N28" s="98">
        <v>1E-4</v>
      </c>
      <c r="O28" s="94">
        <v>681018</v>
      </c>
      <c r="P28" s="96">
        <v>103.11</v>
      </c>
      <c r="Q28" s="84"/>
      <c r="R28" s="94">
        <v>702.19766000000004</v>
      </c>
      <c r="S28" s="95">
        <v>1.0565954013715207E-3</v>
      </c>
      <c r="T28" s="95">
        <v>6.5805596461729517E-3</v>
      </c>
      <c r="U28" s="95">
        <f>R28/'סכום נכסי הקרן'!$C$42</f>
        <v>1.1789032705690477E-3</v>
      </c>
    </row>
    <row r="29" spans="2:50" s="135" customFormat="1">
      <c r="B29" s="87" t="s">
        <v>371</v>
      </c>
      <c r="C29" s="84" t="s">
        <v>372</v>
      </c>
      <c r="D29" s="97" t="s">
        <v>131</v>
      </c>
      <c r="E29" s="97" t="s">
        <v>332</v>
      </c>
      <c r="F29" s="84" t="s">
        <v>339</v>
      </c>
      <c r="G29" s="97" t="s">
        <v>340</v>
      </c>
      <c r="H29" s="84" t="s">
        <v>368</v>
      </c>
      <c r="I29" s="84" t="s">
        <v>171</v>
      </c>
      <c r="J29" s="84"/>
      <c r="K29" s="94">
        <v>2.77</v>
      </c>
      <c r="L29" s="97" t="s">
        <v>175</v>
      </c>
      <c r="M29" s="98">
        <v>3.4000000000000002E-2</v>
      </c>
      <c r="N29" s="98">
        <v>1.1000000000000001E-3</v>
      </c>
      <c r="O29" s="94">
        <v>1524332</v>
      </c>
      <c r="P29" s="96">
        <v>112.43</v>
      </c>
      <c r="Q29" s="84"/>
      <c r="R29" s="94">
        <v>1713.80636</v>
      </c>
      <c r="S29" s="95">
        <v>8.148261788752609E-4</v>
      </c>
      <c r="T29" s="95">
        <v>1.6060727080706241E-2</v>
      </c>
      <c r="U29" s="95">
        <f>R29/'סכום נכסי הקרן'!$C$42</f>
        <v>2.8772695182806996E-3</v>
      </c>
    </row>
    <row r="30" spans="2:50" s="135" customFormat="1">
      <c r="B30" s="87" t="s">
        <v>373</v>
      </c>
      <c r="C30" s="84" t="s">
        <v>374</v>
      </c>
      <c r="D30" s="97" t="s">
        <v>131</v>
      </c>
      <c r="E30" s="97" t="s">
        <v>332</v>
      </c>
      <c r="F30" s="84" t="s">
        <v>343</v>
      </c>
      <c r="G30" s="97" t="s">
        <v>340</v>
      </c>
      <c r="H30" s="84" t="s">
        <v>368</v>
      </c>
      <c r="I30" s="84" t="s">
        <v>171</v>
      </c>
      <c r="J30" s="84"/>
      <c r="K30" s="94">
        <v>1.6900000000000002</v>
      </c>
      <c r="L30" s="97" t="s">
        <v>175</v>
      </c>
      <c r="M30" s="98">
        <v>0.03</v>
      </c>
      <c r="N30" s="98">
        <v>1.8000000000000002E-3</v>
      </c>
      <c r="O30" s="94">
        <v>440748</v>
      </c>
      <c r="P30" s="96">
        <v>111.64</v>
      </c>
      <c r="Q30" s="84"/>
      <c r="R30" s="94">
        <v>492.05104</v>
      </c>
      <c r="S30" s="95">
        <v>9.1822500000000005E-4</v>
      </c>
      <c r="T30" s="95">
        <v>4.6111962516101699E-3</v>
      </c>
      <c r="U30" s="95">
        <f>R30/'סכום נכסי הקרן'!$C$42</f>
        <v>8.260930125328262E-4</v>
      </c>
    </row>
    <row r="31" spans="2:50" s="135" customFormat="1">
      <c r="B31" s="87" t="s">
        <v>375</v>
      </c>
      <c r="C31" s="84" t="s">
        <v>376</v>
      </c>
      <c r="D31" s="97" t="s">
        <v>131</v>
      </c>
      <c r="E31" s="97" t="s">
        <v>332</v>
      </c>
      <c r="F31" s="84" t="s">
        <v>377</v>
      </c>
      <c r="G31" s="97" t="s">
        <v>378</v>
      </c>
      <c r="H31" s="84" t="s">
        <v>368</v>
      </c>
      <c r="I31" s="84" t="s">
        <v>336</v>
      </c>
      <c r="J31" s="84"/>
      <c r="K31" s="94">
        <v>3.6999999999999997</v>
      </c>
      <c r="L31" s="97" t="s">
        <v>175</v>
      </c>
      <c r="M31" s="98">
        <v>6.5000000000000006E-3</v>
      </c>
      <c r="N31" s="98">
        <v>3.7000000000000002E-3</v>
      </c>
      <c r="O31" s="94">
        <v>770796</v>
      </c>
      <c r="P31" s="96">
        <v>100.31</v>
      </c>
      <c r="Q31" s="84"/>
      <c r="R31" s="94">
        <v>773.18547000000001</v>
      </c>
      <c r="S31" s="95">
        <v>6.3822979902777919E-4</v>
      </c>
      <c r="T31" s="95">
        <v>7.2458132413731864E-3</v>
      </c>
      <c r="U31" s="95">
        <f>R31/'סכום נכסי הקרן'!$C$42</f>
        <v>1.2980830487806898E-3</v>
      </c>
    </row>
    <row r="32" spans="2:50" s="135" customFormat="1">
      <c r="B32" s="87" t="s">
        <v>379</v>
      </c>
      <c r="C32" s="84" t="s">
        <v>380</v>
      </c>
      <c r="D32" s="97" t="s">
        <v>131</v>
      </c>
      <c r="E32" s="97" t="s">
        <v>332</v>
      </c>
      <c r="F32" s="84" t="s">
        <v>377</v>
      </c>
      <c r="G32" s="97" t="s">
        <v>378</v>
      </c>
      <c r="H32" s="84" t="s">
        <v>368</v>
      </c>
      <c r="I32" s="84" t="s">
        <v>336</v>
      </c>
      <c r="J32" s="84"/>
      <c r="K32" s="94">
        <v>4.8499999999999996</v>
      </c>
      <c r="L32" s="97" t="s">
        <v>175</v>
      </c>
      <c r="M32" s="98">
        <v>1.6399999999999998E-2</v>
      </c>
      <c r="N32" s="98">
        <v>5.1999999999999998E-3</v>
      </c>
      <c r="O32" s="94">
        <v>2124624</v>
      </c>
      <c r="P32" s="96">
        <v>104.54</v>
      </c>
      <c r="Q32" s="94">
        <v>17.421919999999997</v>
      </c>
      <c r="R32" s="94">
        <v>2238.5038500000001</v>
      </c>
      <c r="S32" s="95">
        <v>1.7942201530381735E-3</v>
      </c>
      <c r="T32" s="95">
        <v>2.0977865553002253E-2</v>
      </c>
      <c r="U32" s="95">
        <f>R32/'סכום נכסי הקרן'!$C$42</f>
        <v>3.7581718941450256E-3</v>
      </c>
    </row>
    <row r="33" spans="2:21" s="135" customFormat="1">
      <c r="B33" s="87" t="s">
        <v>381</v>
      </c>
      <c r="C33" s="84" t="s">
        <v>382</v>
      </c>
      <c r="D33" s="97" t="s">
        <v>131</v>
      </c>
      <c r="E33" s="97" t="s">
        <v>332</v>
      </c>
      <c r="F33" s="84" t="s">
        <v>377</v>
      </c>
      <c r="G33" s="97" t="s">
        <v>378</v>
      </c>
      <c r="H33" s="84" t="s">
        <v>368</v>
      </c>
      <c r="I33" s="84" t="s">
        <v>171</v>
      </c>
      <c r="J33" s="84"/>
      <c r="K33" s="94">
        <v>6.23</v>
      </c>
      <c r="L33" s="97" t="s">
        <v>175</v>
      </c>
      <c r="M33" s="98">
        <v>1.34E-2</v>
      </c>
      <c r="N33" s="98">
        <v>9.7000000000000003E-3</v>
      </c>
      <c r="O33" s="94">
        <v>1969632</v>
      </c>
      <c r="P33" s="96">
        <v>102.74</v>
      </c>
      <c r="Q33" s="94">
        <v>13.249510000000001</v>
      </c>
      <c r="R33" s="94">
        <v>2036.8494499999999</v>
      </c>
      <c r="S33" s="95">
        <v>6.198222193970111E-4</v>
      </c>
      <c r="T33" s="95">
        <v>1.9088085961436511E-2</v>
      </c>
      <c r="U33" s="95">
        <f>R33/'סכום נכסי הקרן'!$C$42</f>
        <v>3.4196190261610465E-3</v>
      </c>
    </row>
    <row r="34" spans="2:21" s="135" customFormat="1">
      <c r="B34" s="87" t="s">
        <v>383</v>
      </c>
      <c r="C34" s="84" t="s">
        <v>384</v>
      </c>
      <c r="D34" s="97" t="s">
        <v>131</v>
      </c>
      <c r="E34" s="97" t="s">
        <v>332</v>
      </c>
      <c r="F34" s="84" t="s">
        <v>358</v>
      </c>
      <c r="G34" s="97" t="s">
        <v>340</v>
      </c>
      <c r="H34" s="84" t="s">
        <v>368</v>
      </c>
      <c r="I34" s="84" t="s">
        <v>171</v>
      </c>
      <c r="J34" s="84"/>
      <c r="K34" s="94">
        <v>4.07</v>
      </c>
      <c r="L34" s="97" t="s">
        <v>175</v>
      </c>
      <c r="M34" s="98">
        <v>4.2000000000000003E-2</v>
      </c>
      <c r="N34" s="98">
        <v>2.5999999999999999E-3</v>
      </c>
      <c r="O34" s="94">
        <v>78900</v>
      </c>
      <c r="P34" s="96">
        <v>121.04</v>
      </c>
      <c r="Q34" s="84"/>
      <c r="R34" s="94">
        <v>95.500559999999993</v>
      </c>
      <c r="S34" s="95">
        <v>7.9079193452363049E-5</v>
      </c>
      <c r="T34" s="95">
        <v>8.9497183930080122E-4</v>
      </c>
      <c r="U34" s="95">
        <f>R34/'סכום נכסי הקרן'!$C$42</f>
        <v>1.6033366235537663E-4</v>
      </c>
    </row>
    <row r="35" spans="2:21" s="135" customFormat="1">
      <c r="B35" s="87" t="s">
        <v>385</v>
      </c>
      <c r="C35" s="84" t="s">
        <v>386</v>
      </c>
      <c r="D35" s="97" t="s">
        <v>131</v>
      </c>
      <c r="E35" s="97" t="s">
        <v>332</v>
      </c>
      <c r="F35" s="84" t="s">
        <v>358</v>
      </c>
      <c r="G35" s="97" t="s">
        <v>340</v>
      </c>
      <c r="H35" s="84" t="s">
        <v>368</v>
      </c>
      <c r="I35" s="84" t="s">
        <v>171</v>
      </c>
      <c r="J35" s="84"/>
      <c r="K35" s="94">
        <v>1.69</v>
      </c>
      <c r="L35" s="97" t="s">
        <v>175</v>
      </c>
      <c r="M35" s="98">
        <v>4.0999999999999995E-2</v>
      </c>
      <c r="N35" s="98">
        <v>2.5999999999999999E-3</v>
      </c>
      <c r="O35" s="94">
        <v>1756231.2</v>
      </c>
      <c r="P35" s="96">
        <v>132</v>
      </c>
      <c r="Q35" s="84"/>
      <c r="R35" s="94">
        <v>2318.2251299999998</v>
      </c>
      <c r="S35" s="95">
        <v>5.6353661363445586E-4</v>
      </c>
      <c r="T35" s="95">
        <v>2.172496379612265E-2</v>
      </c>
      <c r="U35" s="95">
        <f>R35/'סכום נכסי הקרן'!$C$42</f>
        <v>3.8920140914060512E-3</v>
      </c>
    </row>
    <row r="36" spans="2:21" s="135" customFormat="1">
      <c r="B36" s="87" t="s">
        <v>387</v>
      </c>
      <c r="C36" s="84" t="s">
        <v>388</v>
      </c>
      <c r="D36" s="97" t="s">
        <v>131</v>
      </c>
      <c r="E36" s="97" t="s">
        <v>332</v>
      </c>
      <c r="F36" s="84" t="s">
        <v>358</v>
      </c>
      <c r="G36" s="97" t="s">
        <v>340</v>
      </c>
      <c r="H36" s="84" t="s">
        <v>368</v>
      </c>
      <c r="I36" s="84" t="s">
        <v>171</v>
      </c>
      <c r="J36" s="84"/>
      <c r="K36" s="94">
        <v>3.27</v>
      </c>
      <c r="L36" s="97" t="s">
        <v>175</v>
      </c>
      <c r="M36" s="98">
        <v>0.04</v>
      </c>
      <c r="N36" s="98">
        <v>1.8000000000000004E-3</v>
      </c>
      <c r="O36" s="94">
        <v>2034848</v>
      </c>
      <c r="P36" s="96">
        <v>119.05</v>
      </c>
      <c r="Q36" s="84"/>
      <c r="R36" s="94">
        <v>2422.48657</v>
      </c>
      <c r="S36" s="95">
        <v>7.0054481325729473E-4</v>
      </c>
      <c r="T36" s="95">
        <v>2.2702037152812396E-2</v>
      </c>
      <c r="U36" s="95">
        <f>R36/'סכום נכסי הקרן'!$C$42</f>
        <v>4.0670561908203937E-3</v>
      </c>
    </row>
    <row r="37" spans="2:21" s="135" customFormat="1">
      <c r="B37" s="87" t="s">
        <v>389</v>
      </c>
      <c r="C37" s="84" t="s">
        <v>390</v>
      </c>
      <c r="D37" s="97" t="s">
        <v>131</v>
      </c>
      <c r="E37" s="97" t="s">
        <v>332</v>
      </c>
      <c r="F37" s="84" t="s">
        <v>391</v>
      </c>
      <c r="G37" s="97" t="s">
        <v>378</v>
      </c>
      <c r="H37" s="84" t="s">
        <v>392</v>
      </c>
      <c r="I37" s="84" t="s">
        <v>336</v>
      </c>
      <c r="J37" s="84"/>
      <c r="K37" s="94">
        <v>1.89</v>
      </c>
      <c r="L37" s="97" t="s">
        <v>175</v>
      </c>
      <c r="M37" s="98">
        <v>1.6399999999999998E-2</v>
      </c>
      <c r="N37" s="98">
        <v>1.7000000000000001E-3</v>
      </c>
      <c r="O37" s="94">
        <v>161873.81</v>
      </c>
      <c r="P37" s="96">
        <v>102.24</v>
      </c>
      <c r="Q37" s="84"/>
      <c r="R37" s="94">
        <v>165.49979000000002</v>
      </c>
      <c r="S37" s="95">
        <v>2.8070916408235168E-4</v>
      </c>
      <c r="T37" s="95">
        <v>1.5509610777172027E-3</v>
      </c>
      <c r="U37" s="95">
        <f>R37/'סכום נכסי הקרן'!$C$42</f>
        <v>2.7785373666652574E-4</v>
      </c>
    </row>
    <row r="38" spans="2:21" s="135" customFormat="1">
      <c r="B38" s="87" t="s">
        <v>393</v>
      </c>
      <c r="C38" s="84" t="s">
        <v>394</v>
      </c>
      <c r="D38" s="97" t="s">
        <v>131</v>
      </c>
      <c r="E38" s="97" t="s">
        <v>332</v>
      </c>
      <c r="F38" s="84" t="s">
        <v>391</v>
      </c>
      <c r="G38" s="97" t="s">
        <v>378</v>
      </c>
      <c r="H38" s="84" t="s">
        <v>392</v>
      </c>
      <c r="I38" s="84" t="s">
        <v>336</v>
      </c>
      <c r="J38" s="84"/>
      <c r="K38" s="94">
        <v>6.07</v>
      </c>
      <c r="L38" s="97" t="s">
        <v>175</v>
      </c>
      <c r="M38" s="98">
        <v>2.3399999999999997E-2</v>
      </c>
      <c r="N38" s="98">
        <v>1.0500000000000001E-2</v>
      </c>
      <c r="O38" s="94">
        <v>1699196.38</v>
      </c>
      <c r="P38" s="96">
        <v>108.87</v>
      </c>
      <c r="Q38" s="84"/>
      <c r="R38" s="94">
        <v>1849.91518</v>
      </c>
      <c r="S38" s="95">
        <v>9.8833377734869614E-4</v>
      </c>
      <c r="T38" s="95">
        <v>1.733625427112755E-2</v>
      </c>
      <c r="U38" s="95">
        <f>R38/'סכום נכסי הקרן'!$C$42</f>
        <v>3.1057794410441759E-3</v>
      </c>
    </row>
    <row r="39" spans="2:21" s="135" customFormat="1">
      <c r="B39" s="87" t="s">
        <v>395</v>
      </c>
      <c r="C39" s="84" t="s">
        <v>396</v>
      </c>
      <c r="D39" s="97" t="s">
        <v>131</v>
      </c>
      <c r="E39" s="97" t="s">
        <v>332</v>
      </c>
      <c r="F39" s="84" t="s">
        <v>391</v>
      </c>
      <c r="G39" s="97" t="s">
        <v>378</v>
      </c>
      <c r="H39" s="84" t="s">
        <v>392</v>
      </c>
      <c r="I39" s="84" t="s">
        <v>336</v>
      </c>
      <c r="J39" s="84"/>
      <c r="K39" s="94">
        <v>2.5300000000000002</v>
      </c>
      <c r="L39" s="97" t="s">
        <v>175</v>
      </c>
      <c r="M39" s="98">
        <v>0.03</v>
      </c>
      <c r="N39" s="98">
        <v>2.8999999999999998E-3</v>
      </c>
      <c r="O39" s="94">
        <v>696913.88</v>
      </c>
      <c r="P39" s="96">
        <v>108.54</v>
      </c>
      <c r="Q39" s="84"/>
      <c r="R39" s="94">
        <v>756.43035999999995</v>
      </c>
      <c r="S39" s="95">
        <v>1.0533300430309929E-3</v>
      </c>
      <c r="T39" s="95">
        <v>7.0887947734774243E-3</v>
      </c>
      <c r="U39" s="95">
        <f>R39/'סכום נכסי הקרן'!$C$42</f>
        <v>1.2699532854634149E-3</v>
      </c>
    </row>
    <row r="40" spans="2:21" s="135" customFormat="1">
      <c r="B40" s="87" t="s">
        <v>397</v>
      </c>
      <c r="C40" s="84" t="s">
        <v>398</v>
      </c>
      <c r="D40" s="97" t="s">
        <v>131</v>
      </c>
      <c r="E40" s="97" t="s">
        <v>332</v>
      </c>
      <c r="F40" s="84" t="s">
        <v>399</v>
      </c>
      <c r="G40" s="97" t="s">
        <v>378</v>
      </c>
      <c r="H40" s="84" t="s">
        <v>392</v>
      </c>
      <c r="I40" s="84" t="s">
        <v>171</v>
      </c>
      <c r="J40" s="84"/>
      <c r="K40" s="94">
        <v>0.99000000000000021</v>
      </c>
      <c r="L40" s="97" t="s">
        <v>175</v>
      </c>
      <c r="M40" s="98">
        <v>4.9500000000000002E-2</v>
      </c>
      <c r="N40" s="98">
        <v>3.8000000000000004E-3</v>
      </c>
      <c r="O40" s="94">
        <v>26833.759999999998</v>
      </c>
      <c r="P40" s="96">
        <v>126.18</v>
      </c>
      <c r="Q40" s="84"/>
      <c r="R40" s="94">
        <v>33.858839999999994</v>
      </c>
      <c r="S40" s="95">
        <v>1.0401942498924481E-4</v>
      </c>
      <c r="T40" s="95">
        <v>3.1730398556188087E-4</v>
      </c>
      <c r="U40" s="95">
        <f>R40/'סכום נכסי הקרן'!$C$42</f>
        <v>5.6844816619972903E-5</v>
      </c>
    </row>
    <row r="41" spans="2:21" s="135" customFormat="1">
      <c r="B41" s="87" t="s">
        <v>400</v>
      </c>
      <c r="C41" s="84" t="s">
        <v>401</v>
      </c>
      <c r="D41" s="97" t="s">
        <v>131</v>
      </c>
      <c r="E41" s="97" t="s">
        <v>332</v>
      </c>
      <c r="F41" s="84" t="s">
        <v>399</v>
      </c>
      <c r="G41" s="97" t="s">
        <v>378</v>
      </c>
      <c r="H41" s="84" t="s">
        <v>392</v>
      </c>
      <c r="I41" s="84" t="s">
        <v>171</v>
      </c>
      <c r="J41" s="84"/>
      <c r="K41" s="94">
        <v>3.1</v>
      </c>
      <c r="L41" s="97" t="s">
        <v>175</v>
      </c>
      <c r="M41" s="98">
        <v>4.8000000000000001E-2</v>
      </c>
      <c r="N41" s="98">
        <v>2.5000000000000001E-3</v>
      </c>
      <c r="O41" s="94">
        <v>1933830</v>
      </c>
      <c r="P41" s="96">
        <v>118.6</v>
      </c>
      <c r="Q41" s="84"/>
      <c r="R41" s="94">
        <v>2293.5224199999998</v>
      </c>
      <c r="S41" s="95">
        <v>1.4224086570075599E-3</v>
      </c>
      <c r="T41" s="95">
        <v>2.1493465365072462E-2</v>
      </c>
      <c r="U41" s="95">
        <f>R41/'סכום נכסי הקרן'!$C$42</f>
        <v>3.8505412878496867E-3</v>
      </c>
    </row>
    <row r="42" spans="2:21" s="135" customFormat="1">
      <c r="B42" s="87" t="s">
        <v>402</v>
      </c>
      <c r="C42" s="84" t="s">
        <v>403</v>
      </c>
      <c r="D42" s="97" t="s">
        <v>131</v>
      </c>
      <c r="E42" s="97" t="s">
        <v>332</v>
      </c>
      <c r="F42" s="84" t="s">
        <v>399</v>
      </c>
      <c r="G42" s="97" t="s">
        <v>378</v>
      </c>
      <c r="H42" s="84" t="s">
        <v>392</v>
      </c>
      <c r="I42" s="84" t="s">
        <v>171</v>
      </c>
      <c r="J42" s="84"/>
      <c r="K42" s="94">
        <v>6.9999999999999991</v>
      </c>
      <c r="L42" s="97" t="s">
        <v>175</v>
      </c>
      <c r="M42" s="98">
        <v>3.2000000000000001E-2</v>
      </c>
      <c r="N42" s="98">
        <v>1.24E-2</v>
      </c>
      <c r="O42" s="94">
        <v>1058504</v>
      </c>
      <c r="P42" s="96">
        <v>114.75</v>
      </c>
      <c r="Q42" s="84"/>
      <c r="R42" s="94">
        <v>1214.63337</v>
      </c>
      <c r="S42" s="95">
        <v>8.4706341788197339E-4</v>
      </c>
      <c r="T42" s="95">
        <v>1.1382788344121026E-2</v>
      </c>
      <c r="U42" s="95">
        <f>R42/'סכום נכסי הקרן'!$C$42</f>
        <v>2.0392196300330935E-3</v>
      </c>
    </row>
    <row r="43" spans="2:21" s="135" customFormat="1">
      <c r="B43" s="87" t="s">
        <v>404</v>
      </c>
      <c r="C43" s="84" t="s">
        <v>405</v>
      </c>
      <c r="D43" s="97" t="s">
        <v>131</v>
      </c>
      <c r="E43" s="97" t="s">
        <v>332</v>
      </c>
      <c r="F43" s="84" t="s">
        <v>399</v>
      </c>
      <c r="G43" s="97" t="s">
        <v>378</v>
      </c>
      <c r="H43" s="84" t="s">
        <v>392</v>
      </c>
      <c r="I43" s="84" t="s">
        <v>171</v>
      </c>
      <c r="J43" s="84"/>
      <c r="K43" s="94">
        <v>1.96</v>
      </c>
      <c r="L43" s="97" t="s">
        <v>175</v>
      </c>
      <c r="M43" s="98">
        <v>4.9000000000000002E-2</v>
      </c>
      <c r="N43" s="98">
        <v>3.2999999999999995E-3</v>
      </c>
      <c r="O43" s="94">
        <v>243556.06</v>
      </c>
      <c r="P43" s="96">
        <v>117.11</v>
      </c>
      <c r="Q43" s="84"/>
      <c r="R43" s="94">
        <v>285.22851000000003</v>
      </c>
      <c r="S43" s="95">
        <v>8.1962467077727858E-4</v>
      </c>
      <c r="T43" s="95">
        <v>2.6729841606764086E-3</v>
      </c>
      <c r="U43" s="95">
        <f>R43/'סכום נכסי הקרן'!$C$42</f>
        <v>4.7886349165352719E-4</v>
      </c>
    </row>
    <row r="44" spans="2:21" s="135" customFormat="1">
      <c r="B44" s="87" t="s">
        <v>406</v>
      </c>
      <c r="C44" s="84" t="s">
        <v>407</v>
      </c>
      <c r="D44" s="97" t="s">
        <v>131</v>
      </c>
      <c r="E44" s="97" t="s">
        <v>332</v>
      </c>
      <c r="F44" s="84" t="s">
        <v>408</v>
      </c>
      <c r="G44" s="97" t="s">
        <v>409</v>
      </c>
      <c r="H44" s="84" t="s">
        <v>392</v>
      </c>
      <c r="I44" s="84" t="s">
        <v>171</v>
      </c>
      <c r="J44" s="84"/>
      <c r="K44" s="94">
        <v>2.8200000000000003</v>
      </c>
      <c r="L44" s="97" t="s">
        <v>175</v>
      </c>
      <c r="M44" s="98">
        <v>3.7000000000000005E-2</v>
      </c>
      <c r="N44" s="98">
        <v>3.3999999999999998E-3</v>
      </c>
      <c r="O44" s="94">
        <v>1729454</v>
      </c>
      <c r="P44" s="96">
        <v>113.07</v>
      </c>
      <c r="Q44" s="84"/>
      <c r="R44" s="94">
        <v>1955.4936599999999</v>
      </c>
      <c r="S44" s="95">
        <v>5.7648820073149989E-4</v>
      </c>
      <c r="T44" s="95">
        <v>1.8325670107392621E-2</v>
      </c>
      <c r="U44" s="95">
        <f>R44/'סכום נכסי הקרן'!$C$42</f>
        <v>3.2830326881907253E-3</v>
      </c>
    </row>
    <row r="45" spans="2:21" s="135" customFormat="1">
      <c r="B45" s="87" t="s">
        <v>410</v>
      </c>
      <c r="C45" s="84" t="s">
        <v>411</v>
      </c>
      <c r="D45" s="97" t="s">
        <v>131</v>
      </c>
      <c r="E45" s="97" t="s">
        <v>332</v>
      </c>
      <c r="F45" s="84" t="s">
        <v>408</v>
      </c>
      <c r="G45" s="97" t="s">
        <v>409</v>
      </c>
      <c r="H45" s="84" t="s">
        <v>392</v>
      </c>
      <c r="I45" s="84" t="s">
        <v>171</v>
      </c>
      <c r="J45" s="84"/>
      <c r="K45" s="94">
        <v>6.29</v>
      </c>
      <c r="L45" s="97" t="s">
        <v>175</v>
      </c>
      <c r="M45" s="98">
        <v>2.2000000000000002E-2</v>
      </c>
      <c r="N45" s="98">
        <v>9.8999999999999991E-3</v>
      </c>
      <c r="O45" s="94">
        <v>330693</v>
      </c>
      <c r="P45" s="96">
        <v>107.26</v>
      </c>
      <c r="Q45" s="84"/>
      <c r="R45" s="94">
        <v>354.70132000000001</v>
      </c>
      <c r="S45" s="95">
        <v>3.750698345591031E-4</v>
      </c>
      <c r="T45" s="95">
        <v>3.3240401183283331E-3</v>
      </c>
      <c r="U45" s="95">
        <f>R45/'סכום נכסי הקרן'!$C$42</f>
        <v>5.9549977170695548E-4</v>
      </c>
    </row>
    <row r="46" spans="2:21" s="135" customFormat="1">
      <c r="B46" s="87" t="s">
        <v>412</v>
      </c>
      <c r="C46" s="84" t="s">
        <v>413</v>
      </c>
      <c r="D46" s="97" t="s">
        <v>131</v>
      </c>
      <c r="E46" s="97" t="s">
        <v>332</v>
      </c>
      <c r="F46" s="84" t="s">
        <v>367</v>
      </c>
      <c r="G46" s="97" t="s">
        <v>340</v>
      </c>
      <c r="H46" s="84" t="s">
        <v>392</v>
      </c>
      <c r="I46" s="84" t="s">
        <v>171</v>
      </c>
      <c r="J46" s="84"/>
      <c r="K46" s="94">
        <v>1.54</v>
      </c>
      <c r="L46" s="97" t="s">
        <v>175</v>
      </c>
      <c r="M46" s="98">
        <v>3.1E-2</v>
      </c>
      <c r="N46" s="98">
        <v>1.1999999999999999E-3</v>
      </c>
      <c r="O46" s="94">
        <v>254873.60000000001</v>
      </c>
      <c r="P46" s="96">
        <v>112.89</v>
      </c>
      <c r="Q46" s="84"/>
      <c r="R46" s="94">
        <v>287.72682000000003</v>
      </c>
      <c r="S46" s="95">
        <v>3.704183414003467E-4</v>
      </c>
      <c r="T46" s="95">
        <v>2.6963967678469173E-3</v>
      </c>
      <c r="U46" s="95">
        <f>R46/'סכום נכסי הקרן'!$C$42</f>
        <v>4.8305784603217228E-4</v>
      </c>
    </row>
    <row r="47" spans="2:21" s="135" customFormat="1">
      <c r="B47" s="87" t="s">
        <v>414</v>
      </c>
      <c r="C47" s="84" t="s">
        <v>415</v>
      </c>
      <c r="D47" s="97" t="s">
        <v>131</v>
      </c>
      <c r="E47" s="97" t="s">
        <v>332</v>
      </c>
      <c r="F47" s="84" t="s">
        <v>367</v>
      </c>
      <c r="G47" s="97" t="s">
        <v>340</v>
      </c>
      <c r="H47" s="84" t="s">
        <v>392</v>
      </c>
      <c r="I47" s="84" t="s">
        <v>171</v>
      </c>
      <c r="J47" s="84"/>
      <c r="K47" s="94">
        <v>1.4900000000000002</v>
      </c>
      <c r="L47" s="97" t="s">
        <v>175</v>
      </c>
      <c r="M47" s="98">
        <v>2.7999999999999997E-2</v>
      </c>
      <c r="N47" s="98">
        <v>3.2000000000000002E-3</v>
      </c>
      <c r="O47" s="94">
        <v>557871</v>
      </c>
      <c r="P47" s="96">
        <v>106.23</v>
      </c>
      <c r="Q47" s="84"/>
      <c r="R47" s="94">
        <v>592.62632999999994</v>
      </c>
      <c r="S47" s="95">
        <v>5.6721126794932145E-4</v>
      </c>
      <c r="T47" s="95">
        <v>5.5537253035812936E-3</v>
      </c>
      <c r="U47" s="95">
        <f>R47/'סכום נכסי הקרן'!$C$42</f>
        <v>9.9494652070234975E-4</v>
      </c>
    </row>
    <row r="48" spans="2:21" s="135" customFormat="1">
      <c r="B48" s="87" t="s">
        <v>416</v>
      </c>
      <c r="C48" s="84" t="s">
        <v>417</v>
      </c>
      <c r="D48" s="97" t="s">
        <v>131</v>
      </c>
      <c r="E48" s="97" t="s">
        <v>332</v>
      </c>
      <c r="F48" s="84" t="s">
        <v>339</v>
      </c>
      <c r="G48" s="97" t="s">
        <v>340</v>
      </c>
      <c r="H48" s="84" t="s">
        <v>392</v>
      </c>
      <c r="I48" s="84" t="s">
        <v>171</v>
      </c>
      <c r="J48" s="84"/>
      <c r="K48" s="94">
        <v>2.92</v>
      </c>
      <c r="L48" s="97" t="s">
        <v>175</v>
      </c>
      <c r="M48" s="98">
        <v>0.04</v>
      </c>
      <c r="N48" s="98">
        <v>3.3E-3</v>
      </c>
      <c r="O48" s="94">
        <v>1187840</v>
      </c>
      <c r="P48" s="96">
        <v>120.13</v>
      </c>
      <c r="Q48" s="84"/>
      <c r="R48" s="94">
        <v>1426.9522099999999</v>
      </c>
      <c r="S48" s="95">
        <v>8.7988278501153333E-4</v>
      </c>
      <c r="T48" s="95">
        <v>1.3372508433228488E-2</v>
      </c>
      <c r="U48" s="95">
        <f>R48/'סכום נכסי הקרן'!$C$42</f>
        <v>2.3956767775539585E-3</v>
      </c>
    </row>
    <row r="49" spans="2:21" s="135" customFormat="1">
      <c r="B49" s="87" t="s">
        <v>418</v>
      </c>
      <c r="C49" s="84" t="s">
        <v>419</v>
      </c>
      <c r="D49" s="97" t="s">
        <v>131</v>
      </c>
      <c r="E49" s="97" t="s">
        <v>332</v>
      </c>
      <c r="F49" s="84" t="s">
        <v>420</v>
      </c>
      <c r="G49" s="97" t="s">
        <v>340</v>
      </c>
      <c r="H49" s="84" t="s">
        <v>392</v>
      </c>
      <c r="I49" s="84" t="s">
        <v>171</v>
      </c>
      <c r="J49" s="84"/>
      <c r="K49" s="94">
        <v>2.83</v>
      </c>
      <c r="L49" s="97" t="s">
        <v>175</v>
      </c>
      <c r="M49" s="98">
        <v>3.85E-2</v>
      </c>
      <c r="N49" s="98">
        <v>5.0000000000000001E-4</v>
      </c>
      <c r="O49" s="94">
        <v>111199</v>
      </c>
      <c r="P49" s="96">
        <v>119.14</v>
      </c>
      <c r="Q49" s="84"/>
      <c r="R49" s="94">
        <v>132.48248999999998</v>
      </c>
      <c r="S49" s="95">
        <v>2.6107157698511266E-4</v>
      </c>
      <c r="T49" s="95">
        <v>1.2415434815298465E-3</v>
      </c>
      <c r="U49" s="95">
        <f>R49/'סכום נכסי הקרן'!$C$42</f>
        <v>2.2242176192118201E-4</v>
      </c>
    </row>
    <row r="50" spans="2:21" s="135" customFormat="1">
      <c r="B50" s="87" t="s">
        <v>421</v>
      </c>
      <c r="C50" s="84" t="s">
        <v>422</v>
      </c>
      <c r="D50" s="97" t="s">
        <v>131</v>
      </c>
      <c r="E50" s="97" t="s">
        <v>332</v>
      </c>
      <c r="F50" s="84" t="s">
        <v>420</v>
      </c>
      <c r="G50" s="97" t="s">
        <v>340</v>
      </c>
      <c r="H50" s="84" t="s">
        <v>392</v>
      </c>
      <c r="I50" s="84" t="s">
        <v>171</v>
      </c>
      <c r="J50" s="84"/>
      <c r="K50" s="94">
        <v>2.74</v>
      </c>
      <c r="L50" s="97" t="s">
        <v>175</v>
      </c>
      <c r="M50" s="98">
        <v>4.7500000000000001E-2</v>
      </c>
      <c r="N50" s="98">
        <v>6.9999999999999988E-4</v>
      </c>
      <c r="O50" s="94">
        <v>289233.75</v>
      </c>
      <c r="P50" s="96">
        <v>133.49</v>
      </c>
      <c r="Q50" s="84"/>
      <c r="R50" s="94">
        <v>386.09813000000003</v>
      </c>
      <c r="S50" s="95">
        <v>7.9722972945036978E-4</v>
      </c>
      <c r="T50" s="95">
        <v>3.6182714903106317E-3</v>
      </c>
      <c r="U50" s="95">
        <f>R50/'סכום נכסי הקרן'!$C$42</f>
        <v>6.4821114359394662E-4</v>
      </c>
    </row>
    <row r="51" spans="2:21" s="135" customFormat="1">
      <c r="B51" s="87" t="s">
        <v>423</v>
      </c>
      <c r="C51" s="84" t="s">
        <v>424</v>
      </c>
      <c r="D51" s="97" t="s">
        <v>131</v>
      </c>
      <c r="E51" s="97" t="s">
        <v>332</v>
      </c>
      <c r="F51" s="84" t="s">
        <v>425</v>
      </c>
      <c r="G51" s="97" t="s">
        <v>340</v>
      </c>
      <c r="H51" s="84" t="s">
        <v>392</v>
      </c>
      <c r="I51" s="84" t="s">
        <v>336</v>
      </c>
      <c r="J51" s="84"/>
      <c r="K51" s="94">
        <v>2.98</v>
      </c>
      <c r="L51" s="97" t="s">
        <v>175</v>
      </c>
      <c r="M51" s="98">
        <v>3.5499999999999997E-2</v>
      </c>
      <c r="N51" s="98">
        <v>2.3E-3</v>
      </c>
      <c r="O51" s="94">
        <v>140365.94</v>
      </c>
      <c r="P51" s="96">
        <v>119.4</v>
      </c>
      <c r="Q51" s="84"/>
      <c r="R51" s="94">
        <v>167.59691000000001</v>
      </c>
      <c r="S51" s="95">
        <v>3.2823369643058625E-4</v>
      </c>
      <c r="T51" s="95">
        <v>1.5706139817801158E-3</v>
      </c>
      <c r="U51" s="95">
        <f>R51/'סכום נכסי הקרן'!$C$42</f>
        <v>2.8137454251309568E-4</v>
      </c>
    </row>
    <row r="52" spans="2:21" s="135" customFormat="1">
      <c r="B52" s="87" t="s">
        <v>426</v>
      </c>
      <c r="C52" s="84" t="s">
        <v>427</v>
      </c>
      <c r="D52" s="97" t="s">
        <v>131</v>
      </c>
      <c r="E52" s="97" t="s">
        <v>332</v>
      </c>
      <c r="F52" s="84" t="s">
        <v>425</v>
      </c>
      <c r="G52" s="97" t="s">
        <v>340</v>
      </c>
      <c r="H52" s="84" t="s">
        <v>392</v>
      </c>
      <c r="I52" s="84" t="s">
        <v>336</v>
      </c>
      <c r="J52" s="84"/>
      <c r="K52" s="94">
        <v>1.91</v>
      </c>
      <c r="L52" s="97" t="s">
        <v>175</v>
      </c>
      <c r="M52" s="98">
        <v>4.6500000000000007E-2</v>
      </c>
      <c r="N52" s="98">
        <v>-5.0000000000000001E-4</v>
      </c>
      <c r="O52" s="94">
        <v>237118.46</v>
      </c>
      <c r="P52" s="96">
        <v>130.47999999999999</v>
      </c>
      <c r="Q52" s="84"/>
      <c r="R52" s="94">
        <v>309.39215000000002</v>
      </c>
      <c r="S52" s="95">
        <v>6.9981455620188998E-4</v>
      </c>
      <c r="T52" s="95">
        <v>2.8994307630314355E-3</v>
      </c>
      <c r="U52" s="95">
        <f>R52/'סכום נכסי הקרן'!$C$42</f>
        <v>5.1943126316226877E-4</v>
      </c>
    </row>
    <row r="53" spans="2:21" s="135" customFormat="1">
      <c r="B53" s="87" t="s">
        <v>428</v>
      </c>
      <c r="C53" s="84" t="s">
        <v>429</v>
      </c>
      <c r="D53" s="97" t="s">
        <v>131</v>
      </c>
      <c r="E53" s="97" t="s">
        <v>332</v>
      </c>
      <c r="F53" s="84" t="s">
        <v>425</v>
      </c>
      <c r="G53" s="97" t="s">
        <v>340</v>
      </c>
      <c r="H53" s="84" t="s">
        <v>392</v>
      </c>
      <c r="I53" s="84" t="s">
        <v>336</v>
      </c>
      <c r="J53" s="84"/>
      <c r="K53" s="94">
        <v>5.8200000000000012</v>
      </c>
      <c r="L53" s="97" t="s">
        <v>175</v>
      </c>
      <c r="M53" s="98">
        <v>1.4999999999999999E-2</v>
      </c>
      <c r="N53" s="98">
        <v>5.4000000000000003E-3</v>
      </c>
      <c r="O53" s="94">
        <v>567628.61</v>
      </c>
      <c r="P53" s="96">
        <v>106.09</v>
      </c>
      <c r="Q53" s="84"/>
      <c r="R53" s="94">
        <v>602.19720999999993</v>
      </c>
      <c r="S53" s="95">
        <v>9.3979713332413692E-4</v>
      </c>
      <c r="T53" s="95">
        <v>5.6434176370851732E-3</v>
      </c>
      <c r="U53" s="95">
        <f>R53/'סכום נכסי הקרן'!$C$42</f>
        <v>1.0110148478657071E-3</v>
      </c>
    </row>
    <row r="54" spans="2:21" s="135" customFormat="1">
      <c r="B54" s="87" t="s">
        <v>430</v>
      </c>
      <c r="C54" s="84" t="s">
        <v>431</v>
      </c>
      <c r="D54" s="97" t="s">
        <v>131</v>
      </c>
      <c r="E54" s="97" t="s">
        <v>332</v>
      </c>
      <c r="F54" s="84" t="s">
        <v>432</v>
      </c>
      <c r="G54" s="97" t="s">
        <v>433</v>
      </c>
      <c r="H54" s="84" t="s">
        <v>392</v>
      </c>
      <c r="I54" s="84" t="s">
        <v>336</v>
      </c>
      <c r="J54" s="84"/>
      <c r="K54" s="94">
        <v>2.44</v>
      </c>
      <c r="L54" s="97" t="s">
        <v>175</v>
      </c>
      <c r="M54" s="98">
        <v>4.6500000000000007E-2</v>
      </c>
      <c r="N54" s="98">
        <v>3.2000000000000002E-3</v>
      </c>
      <c r="O54" s="94">
        <v>4792.1000000000004</v>
      </c>
      <c r="P54" s="96">
        <v>132.35</v>
      </c>
      <c r="Q54" s="84"/>
      <c r="R54" s="94">
        <v>6.3423400000000001</v>
      </c>
      <c r="S54" s="95">
        <v>4.7291627416109374E-5</v>
      </c>
      <c r="T54" s="95">
        <v>5.943646503508507E-5</v>
      </c>
      <c r="U54" s="95">
        <f>R54/'סכום נכסי הקרן'!$C$42</f>
        <v>1.0648006672453014E-5</v>
      </c>
    </row>
    <row r="55" spans="2:21" s="135" customFormat="1">
      <c r="B55" s="87" t="s">
        <v>434</v>
      </c>
      <c r="C55" s="84" t="s">
        <v>435</v>
      </c>
      <c r="D55" s="97" t="s">
        <v>131</v>
      </c>
      <c r="E55" s="97" t="s">
        <v>332</v>
      </c>
      <c r="F55" s="84" t="s">
        <v>436</v>
      </c>
      <c r="G55" s="97" t="s">
        <v>378</v>
      </c>
      <c r="H55" s="84" t="s">
        <v>392</v>
      </c>
      <c r="I55" s="84" t="s">
        <v>336</v>
      </c>
      <c r="J55" s="84"/>
      <c r="K55" s="94">
        <v>2.57</v>
      </c>
      <c r="L55" s="97" t="s">
        <v>175</v>
      </c>
      <c r="M55" s="98">
        <v>3.6400000000000002E-2</v>
      </c>
      <c r="N55" s="98">
        <v>5.5999999999999991E-3</v>
      </c>
      <c r="O55" s="94">
        <v>18750</v>
      </c>
      <c r="P55" s="96">
        <v>118.16</v>
      </c>
      <c r="Q55" s="84"/>
      <c r="R55" s="94">
        <v>22.155000000000001</v>
      </c>
      <c r="S55" s="95">
        <v>2.0408163265306123E-4</v>
      </c>
      <c r="T55" s="95">
        <v>2.0762287781044689E-4</v>
      </c>
      <c r="U55" s="95">
        <f>R55/'סכום נכסי הקרן'!$C$42</f>
        <v>3.7195512670118054E-5</v>
      </c>
    </row>
    <row r="56" spans="2:21" s="135" customFormat="1">
      <c r="B56" s="87" t="s">
        <v>437</v>
      </c>
      <c r="C56" s="84" t="s">
        <v>438</v>
      </c>
      <c r="D56" s="97" t="s">
        <v>131</v>
      </c>
      <c r="E56" s="97" t="s">
        <v>332</v>
      </c>
      <c r="F56" s="84" t="s">
        <v>439</v>
      </c>
      <c r="G56" s="97" t="s">
        <v>440</v>
      </c>
      <c r="H56" s="84" t="s">
        <v>392</v>
      </c>
      <c r="I56" s="84" t="s">
        <v>171</v>
      </c>
      <c r="J56" s="84"/>
      <c r="K56" s="94">
        <v>8.4499999999999993</v>
      </c>
      <c r="L56" s="97" t="s">
        <v>175</v>
      </c>
      <c r="M56" s="98">
        <v>3.85E-2</v>
      </c>
      <c r="N56" s="98">
        <v>1.4499999999999999E-2</v>
      </c>
      <c r="O56" s="94">
        <v>1139275.47</v>
      </c>
      <c r="P56" s="96">
        <v>122.62</v>
      </c>
      <c r="Q56" s="84"/>
      <c r="R56" s="94">
        <v>1396.9795900000001</v>
      </c>
      <c r="S56" s="95">
        <v>4.1439458838846599E-4</v>
      </c>
      <c r="T56" s="95">
        <v>1.3091623683965615E-2</v>
      </c>
      <c r="U56" s="95">
        <f>R56/'סכום נכסי הקרן'!$C$42</f>
        <v>2.3453564450345893E-3</v>
      </c>
    </row>
    <row r="57" spans="2:21" s="135" customFormat="1">
      <c r="B57" s="87" t="s">
        <v>441</v>
      </c>
      <c r="C57" s="84" t="s">
        <v>442</v>
      </c>
      <c r="D57" s="97" t="s">
        <v>131</v>
      </c>
      <c r="E57" s="97" t="s">
        <v>332</v>
      </c>
      <c r="F57" s="84" t="s">
        <v>439</v>
      </c>
      <c r="G57" s="97" t="s">
        <v>440</v>
      </c>
      <c r="H57" s="84" t="s">
        <v>392</v>
      </c>
      <c r="I57" s="84" t="s">
        <v>171</v>
      </c>
      <c r="J57" s="84"/>
      <c r="K57" s="94">
        <v>6.63</v>
      </c>
      <c r="L57" s="97" t="s">
        <v>175</v>
      </c>
      <c r="M57" s="98">
        <v>4.4999999999999998E-2</v>
      </c>
      <c r="N57" s="98">
        <v>1.0999999999999999E-2</v>
      </c>
      <c r="O57" s="94">
        <v>3094000</v>
      </c>
      <c r="P57" s="96">
        <v>127.09</v>
      </c>
      <c r="Q57" s="84"/>
      <c r="R57" s="94">
        <v>3932.1646800000003</v>
      </c>
      <c r="S57" s="95">
        <v>1.0518500185620592E-3</v>
      </c>
      <c r="T57" s="95">
        <v>3.6849801258686303E-2</v>
      </c>
      <c r="U57" s="95">
        <f>R57/'סכום נכסי הקרן'!$C$42</f>
        <v>6.6016195520618689E-3</v>
      </c>
    </row>
    <row r="58" spans="2:21" s="135" customFormat="1">
      <c r="B58" s="87" t="s">
        <v>443</v>
      </c>
      <c r="C58" s="84" t="s">
        <v>444</v>
      </c>
      <c r="D58" s="97" t="s">
        <v>131</v>
      </c>
      <c r="E58" s="97" t="s">
        <v>332</v>
      </c>
      <c r="F58" s="84" t="s">
        <v>339</v>
      </c>
      <c r="G58" s="97" t="s">
        <v>340</v>
      </c>
      <c r="H58" s="84" t="s">
        <v>392</v>
      </c>
      <c r="I58" s="84" t="s">
        <v>171</v>
      </c>
      <c r="J58" s="84"/>
      <c r="K58" s="94">
        <v>2.46</v>
      </c>
      <c r="L58" s="97" t="s">
        <v>175</v>
      </c>
      <c r="M58" s="98">
        <v>0.05</v>
      </c>
      <c r="N58" s="98">
        <v>2.7999999999999995E-3</v>
      </c>
      <c r="O58" s="94">
        <v>267468</v>
      </c>
      <c r="P58" s="96">
        <v>123.39</v>
      </c>
      <c r="Q58" s="84"/>
      <c r="R58" s="94">
        <v>330.02878000000004</v>
      </c>
      <c r="S58" s="95">
        <v>2.6746826746826746E-4</v>
      </c>
      <c r="T58" s="95">
        <v>3.0928244217499827E-3</v>
      </c>
      <c r="U58" s="95">
        <f>R58/'סכום נכסי הקרן'!$C$42</f>
        <v>5.5407761985978811E-4</v>
      </c>
    </row>
    <row r="59" spans="2:21" s="135" customFormat="1">
      <c r="B59" s="87" t="s">
        <v>445</v>
      </c>
      <c r="C59" s="84" t="s">
        <v>446</v>
      </c>
      <c r="D59" s="97" t="s">
        <v>131</v>
      </c>
      <c r="E59" s="97" t="s">
        <v>332</v>
      </c>
      <c r="F59" s="84" t="s">
        <v>420</v>
      </c>
      <c r="G59" s="97" t="s">
        <v>340</v>
      </c>
      <c r="H59" s="84" t="s">
        <v>392</v>
      </c>
      <c r="I59" s="84" t="s">
        <v>171</v>
      </c>
      <c r="J59" s="84"/>
      <c r="K59" s="94">
        <v>1.4000000000000001</v>
      </c>
      <c r="L59" s="97" t="s">
        <v>175</v>
      </c>
      <c r="M59" s="98">
        <v>5.2499999999999998E-2</v>
      </c>
      <c r="N59" s="98">
        <v>4.3E-3</v>
      </c>
      <c r="O59" s="94">
        <v>143440</v>
      </c>
      <c r="P59" s="96">
        <v>131.33000000000001</v>
      </c>
      <c r="Q59" s="84"/>
      <c r="R59" s="94">
        <v>188.37976999999998</v>
      </c>
      <c r="S59" s="95">
        <v>5.976666666666667E-4</v>
      </c>
      <c r="T59" s="95">
        <v>1.7653780170918567E-3</v>
      </c>
      <c r="U59" s="95">
        <f>R59/'סכום נכסי הקרן'!$C$42</f>
        <v>3.1626640134637437E-4</v>
      </c>
    </row>
    <row r="60" spans="2:21" s="135" customFormat="1">
      <c r="B60" s="87" t="s">
        <v>447</v>
      </c>
      <c r="C60" s="84" t="s">
        <v>448</v>
      </c>
      <c r="D60" s="97" t="s">
        <v>131</v>
      </c>
      <c r="E60" s="97" t="s">
        <v>332</v>
      </c>
      <c r="F60" s="84" t="s">
        <v>420</v>
      </c>
      <c r="G60" s="97" t="s">
        <v>340</v>
      </c>
      <c r="H60" s="84" t="s">
        <v>392</v>
      </c>
      <c r="I60" s="84" t="s">
        <v>171</v>
      </c>
      <c r="J60" s="84"/>
      <c r="K60" s="94">
        <v>0.25</v>
      </c>
      <c r="L60" s="97" t="s">
        <v>175</v>
      </c>
      <c r="M60" s="98">
        <v>5.5E-2</v>
      </c>
      <c r="N60" s="98">
        <v>3.6999999999999998E-2</v>
      </c>
      <c r="O60" s="94">
        <v>11753.49</v>
      </c>
      <c r="P60" s="96">
        <v>129.6</v>
      </c>
      <c r="Q60" s="84"/>
      <c r="R60" s="94">
        <v>15.232520000000001</v>
      </c>
      <c r="S60" s="95">
        <v>1.46918625E-4</v>
      </c>
      <c r="T60" s="95">
        <v>1.4274970158904035E-4</v>
      </c>
      <c r="U60" s="95">
        <f>R60/'סכום נכסי הקרן'!$C$42</f>
        <v>2.5573522485119688E-5</v>
      </c>
    </row>
    <row r="61" spans="2:21" s="135" customFormat="1">
      <c r="B61" s="87" t="s">
        <v>449</v>
      </c>
      <c r="C61" s="84" t="s">
        <v>450</v>
      </c>
      <c r="D61" s="97" t="s">
        <v>131</v>
      </c>
      <c r="E61" s="97" t="s">
        <v>332</v>
      </c>
      <c r="F61" s="84" t="s">
        <v>358</v>
      </c>
      <c r="G61" s="97" t="s">
        <v>340</v>
      </c>
      <c r="H61" s="84" t="s">
        <v>392</v>
      </c>
      <c r="I61" s="84" t="s">
        <v>336</v>
      </c>
      <c r="J61" s="84"/>
      <c r="K61" s="94">
        <v>2.3400000000000003</v>
      </c>
      <c r="L61" s="97" t="s">
        <v>175</v>
      </c>
      <c r="M61" s="98">
        <v>6.5000000000000002E-2</v>
      </c>
      <c r="N61" s="98">
        <v>3.2000000000000002E-3</v>
      </c>
      <c r="O61" s="94">
        <v>612553</v>
      </c>
      <c r="P61" s="96">
        <v>127.13</v>
      </c>
      <c r="Q61" s="94">
        <v>10.967360000000001</v>
      </c>
      <c r="R61" s="94">
        <v>789.70601999999997</v>
      </c>
      <c r="S61" s="95">
        <v>3.8892253968253969E-4</v>
      </c>
      <c r="T61" s="95">
        <v>7.400633558864108E-3</v>
      </c>
      <c r="U61" s="95">
        <f>R61/'סכום נכסי הקרן'!$C$42</f>
        <v>1.3258190147857594E-3</v>
      </c>
    </row>
    <row r="62" spans="2:21" s="135" customFormat="1">
      <c r="B62" s="87" t="s">
        <v>451</v>
      </c>
      <c r="C62" s="84" t="s">
        <v>452</v>
      </c>
      <c r="D62" s="97" t="s">
        <v>131</v>
      </c>
      <c r="E62" s="97" t="s">
        <v>332</v>
      </c>
      <c r="F62" s="84" t="s">
        <v>453</v>
      </c>
      <c r="G62" s="97" t="s">
        <v>433</v>
      </c>
      <c r="H62" s="84" t="s">
        <v>392</v>
      </c>
      <c r="I62" s="84" t="s">
        <v>171</v>
      </c>
      <c r="J62" s="84"/>
      <c r="K62" s="94">
        <v>0.65999999999999992</v>
      </c>
      <c r="L62" s="97" t="s">
        <v>175</v>
      </c>
      <c r="M62" s="98">
        <v>4.4000000000000004E-2</v>
      </c>
      <c r="N62" s="98">
        <v>6.4999999999999988E-3</v>
      </c>
      <c r="O62" s="94">
        <v>766.33</v>
      </c>
      <c r="P62" s="96">
        <v>112.35</v>
      </c>
      <c r="Q62" s="84"/>
      <c r="R62" s="94">
        <v>0.86097000000000001</v>
      </c>
      <c r="S62" s="95">
        <v>1.2790815035447598E-5</v>
      </c>
      <c r="T62" s="95">
        <v>8.0684752475044221E-6</v>
      </c>
      <c r="U62" s="95">
        <f>R62/'סכום נכסי הקרן'!$C$42</f>
        <v>1.4454624483679324E-6</v>
      </c>
    </row>
    <row r="63" spans="2:21" s="135" customFormat="1">
      <c r="B63" s="87" t="s">
        <v>454</v>
      </c>
      <c r="C63" s="84" t="s">
        <v>455</v>
      </c>
      <c r="D63" s="97" t="s">
        <v>131</v>
      </c>
      <c r="E63" s="97" t="s">
        <v>332</v>
      </c>
      <c r="F63" s="84" t="s">
        <v>456</v>
      </c>
      <c r="G63" s="97" t="s">
        <v>378</v>
      </c>
      <c r="H63" s="84" t="s">
        <v>392</v>
      </c>
      <c r="I63" s="84" t="s">
        <v>336</v>
      </c>
      <c r="J63" s="84"/>
      <c r="K63" s="94">
        <v>8.7000000000000011</v>
      </c>
      <c r="L63" s="97" t="s">
        <v>175</v>
      </c>
      <c r="M63" s="98">
        <v>3.5000000000000003E-2</v>
      </c>
      <c r="N63" s="98">
        <v>1.61E-2</v>
      </c>
      <c r="O63" s="94">
        <v>77019.3</v>
      </c>
      <c r="P63" s="96">
        <v>119.43</v>
      </c>
      <c r="Q63" s="84"/>
      <c r="R63" s="94">
        <v>91.98415</v>
      </c>
      <c r="S63" s="95">
        <v>3.6936860031431629E-4</v>
      </c>
      <c r="T63" s="95">
        <v>8.6201823227026941E-4</v>
      </c>
      <c r="U63" s="95">
        <f>R63/'סכום נכסי הקרן'!$C$42</f>
        <v>1.5443004363687834E-4</v>
      </c>
    </row>
    <row r="64" spans="2:21" s="135" customFormat="1">
      <c r="B64" s="87" t="s">
        <v>457</v>
      </c>
      <c r="C64" s="84" t="s">
        <v>458</v>
      </c>
      <c r="D64" s="97" t="s">
        <v>131</v>
      </c>
      <c r="E64" s="97" t="s">
        <v>332</v>
      </c>
      <c r="F64" s="84" t="s">
        <v>456</v>
      </c>
      <c r="G64" s="97" t="s">
        <v>378</v>
      </c>
      <c r="H64" s="84" t="s">
        <v>392</v>
      </c>
      <c r="I64" s="84" t="s">
        <v>336</v>
      </c>
      <c r="J64" s="84"/>
      <c r="K64" s="94">
        <v>4.5999999999999996</v>
      </c>
      <c r="L64" s="97" t="s">
        <v>175</v>
      </c>
      <c r="M64" s="98">
        <v>0.04</v>
      </c>
      <c r="N64" s="98">
        <v>5.1999999999999998E-3</v>
      </c>
      <c r="O64" s="94">
        <v>307440.15000000002</v>
      </c>
      <c r="P64" s="96">
        <v>116.94</v>
      </c>
      <c r="Q64" s="84"/>
      <c r="R64" s="94">
        <v>359.52052000000003</v>
      </c>
      <c r="S64" s="95">
        <v>4.3595719287589749E-4</v>
      </c>
      <c r="T64" s="95">
        <v>3.3692026627988414E-3</v>
      </c>
      <c r="U64" s="95">
        <f>R64/'סכום נכסי הקרן'!$C$42</f>
        <v>6.0359061416508379E-4</v>
      </c>
    </row>
    <row r="65" spans="2:21" s="135" customFormat="1">
      <c r="B65" s="87" t="s">
        <v>459</v>
      </c>
      <c r="C65" s="84" t="s">
        <v>460</v>
      </c>
      <c r="D65" s="97" t="s">
        <v>131</v>
      </c>
      <c r="E65" s="97" t="s">
        <v>332</v>
      </c>
      <c r="F65" s="84" t="s">
        <v>456</v>
      </c>
      <c r="G65" s="97" t="s">
        <v>378</v>
      </c>
      <c r="H65" s="84" t="s">
        <v>392</v>
      </c>
      <c r="I65" s="84" t="s">
        <v>336</v>
      </c>
      <c r="J65" s="84"/>
      <c r="K65" s="94">
        <v>7.33</v>
      </c>
      <c r="L65" s="97" t="s">
        <v>175</v>
      </c>
      <c r="M65" s="98">
        <v>0.04</v>
      </c>
      <c r="N65" s="98">
        <v>1.2700000000000003E-2</v>
      </c>
      <c r="O65" s="94">
        <v>294078.25</v>
      </c>
      <c r="P65" s="96">
        <v>122.56</v>
      </c>
      <c r="Q65" s="84"/>
      <c r="R65" s="94">
        <v>360.42230999999998</v>
      </c>
      <c r="S65" s="95">
        <v>6.3353676645692741E-4</v>
      </c>
      <c r="T65" s="95">
        <v>3.3776536776930267E-3</v>
      </c>
      <c r="U65" s="95">
        <f>R65/'סכום נכסי הקרן'!$C$42</f>
        <v>6.051046083592063E-4</v>
      </c>
    </row>
    <row r="66" spans="2:21" s="135" customFormat="1">
      <c r="B66" s="87" t="s">
        <v>461</v>
      </c>
      <c r="C66" s="84" t="s">
        <v>462</v>
      </c>
      <c r="D66" s="97" t="s">
        <v>131</v>
      </c>
      <c r="E66" s="97" t="s">
        <v>332</v>
      </c>
      <c r="F66" s="84" t="s">
        <v>463</v>
      </c>
      <c r="G66" s="97" t="s">
        <v>464</v>
      </c>
      <c r="H66" s="84" t="s">
        <v>392</v>
      </c>
      <c r="I66" s="84" t="s">
        <v>171</v>
      </c>
      <c r="J66" s="84"/>
      <c r="K66" s="94">
        <v>0.08</v>
      </c>
      <c r="L66" s="97" t="s">
        <v>175</v>
      </c>
      <c r="M66" s="98">
        <v>4.0999999999999995E-2</v>
      </c>
      <c r="N66" s="98">
        <v>1.8799999999999997E-2</v>
      </c>
      <c r="O66" s="94">
        <v>45346.6</v>
      </c>
      <c r="P66" s="96">
        <v>122.16</v>
      </c>
      <c r="Q66" s="84"/>
      <c r="R66" s="94">
        <v>55.395420000000001</v>
      </c>
      <c r="S66" s="95">
        <v>3.0489132784380219E-4</v>
      </c>
      <c r="T66" s="95">
        <v>5.1913141583924112E-4</v>
      </c>
      <c r="U66" s="95">
        <f>R66/'סכום נכסי הקרן'!$C$42</f>
        <v>9.3002078378538077E-5</v>
      </c>
    </row>
    <row r="67" spans="2:21" s="135" customFormat="1">
      <c r="B67" s="87" t="s">
        <v>465</v>
      </c>
      <c r="C67" s="84" t="s">
        <v>466</v>
      </c>
      <c r="D67" s="97" t="s">
        <v>131</v>
      </c>
      <c r="E67" s="97" t="s">
        <v>332</v>
      </c>
      <c r="F67" s="84" t="s">
        <v>467</v>
      </c>
      <c r="G67" s="97" t="s">
        <v>468</v>
      </c>
      <c r="H67" s="84" t="s">
        <v>469</v>
      </c>
      <c r="I67" s="84" t="s">
        <v>336</v>
      </c>
      <c r="J67" s="84"/>
      <c r="K67" s="94">
        <v>8.8400000000000016</v>
      </c>
      <c r="L67" s="97" t="s">
        <v>175</v>
      </c>
      <c r="M67" s="98">
        <v>5.1500000000000004E-2</v>
      </c>
      <c r="N67" s="98">
        <v>2.1900000000000003E-2</v>
      </c>
      <c r="O67" s="94">
        <v>2036647</v>
      </c>
      <c r="P67" s="96">
        <v>153.66999999999999</v>
      </c>
      <c r="Q67" s="84"/>
      <c r="R67" s="94">
        <v>3129.7153800000001</v>
      </c>
      <c r="S67" s="95">
        <v>5.7353826588514513E-4</v>
      </c>
      <c r="T67" s="95">
        <v>2.9329745607005929E-2</v>
      </c>
      <c r="U67" s="95">
        <f>R67/'סכום נכסי הקרן'!$C$42</f>
        <v>5.2544061417582185E-3</v>
      </c>
    </row>
    <row r="68" spans="2:21" s="135" customFormat="1">
      <c r="B68" s="87" t="s">
        <v>470</v>
      </c>
      <c r="C68" s="84" t="s">
        <v>471</v>
      </c>
      <c r="D68" s="97" t="s">
        <v>131</v>
      </c>
      <c r="E68" s="97" t="s">
        <v>332</v>
      </c>
      <c r="F68" s="84" t="s">
        <v>472</v>
      </c>
      <c r="G68" s="97" t="s">
        <v>378</v>
      </c>
      <c r="H68" s="84" t="s">
        <v>469</v>
      </c>
      <c r="I68" s="84" t="s">
        <v>336</v>
      </c>
      <c r="J68" s="84"/>
      <c r="K68" s="94">
        <v>1.48</v>
      </c>
      <c r="L68" s="97" t="s">
        <v>175</v>
      </c>
      <c r="M68" s="98">
        <v>4.8000000000000001E-2</v>
      </c>
      <c r="N68" s="98">
        <v>6.7000000000000002E-3</v>
      </c>
      <c r="O68" s="94">
        <v>0.8</v>
      </c>
      <c r="P68" s="96">
        <v>113.26</v>
      </c>
      <c r="Q68" s="84"/>
      <c r="R68" s="94">
        <v>9.1E-4</v>
      </c>
      <c r="S68" s="95">
        <v>4.6641791044776118E-9</v>
      </c>
      <c r="T68" s="95">
        <v>8.527953906906191E-9</v>
      </c>
      <c r="U68" s="95">
        <f>R68/'סכום נכסי הקרן'!$C$42</f>
        <v>1.5277777716004256E-9</v>
      </c>
    </row>
    <row r="69" spans="2:21" s="135" customFormat="1">
      <c r="B69" s="87" t="s">
        <v>473</v>
      </c>
      <c r="C69" s="84" t="s">
        <v>474</v>
      </c>
      <c r="D69" s="97" t="s">
        <v>131</v>
      </c>
      <c r="E69" s="97" t="s">
        <v>332</v>
      </c>
      <c r="F69" s="84" t="s">
        <v>472</v>
      </c>
      <c r="G69" s="97" t="s">
        <v>378</v>
      </c>
      <c r="H69" s="84" t="s">
        <v>469</v>
      </c>
      <c r="I69" s="84" t="s">
        <v>336</v>
      </c>
      <c r="J69" s="84"/>
      <c r="K69" s="94">
        <v>4.3899999999999997</v>
      </c>
      <c r="L69" s="97" t="s">
        <v>175</v>
      </c>
      <c r="M69" s="98">
        <v>3.2899999999999999E-2</v>
      </c>
      <c r="N69" s="98">
        <v>8.0000000000000002E-3</v>
      </c>
      <c r="O69" s="94">
        <v>0.24</v>
      </c>
      <c r="P69" s="96">
        <v>111.63</v>
      </c>
      <c r="Q69" s="84"/>
      <c r="R69" s="94">
        <v>2.7E-4</v>
      </c>
      <c r="S69" s="95">
        <v>1.2E-9</v>
      </c>
      <c r="T69" s="95">
        <v>2.5302720383128259E-9</v>
      </c>
      <c r="U69" s="95">
        <f>R69/'סכום נכסי הקרן'!$C$42</f>
        <v>4.5329670146386252E-10</v>
      </c>
    </row>
    <row r="70" spans="2:21" s="135" customFormat="1">
      <c r="B70" s="87" t="s">
        <v>475</v>
      </c>
      <c r="C70" s="84" t="s">
        <v>476</v>
      </c>
      <c r="D70" s="97" t="s">
        <v>131</v>
      </c>
      <c r="E70" s="97" t="s">
        <v>332</v>
      </c>
      <c r="F70" s="84" t="s">
        <v>477</v>
      </c>
      <c r="G70" s="97" t="s">
        <v>378</v>
      </c>
      <c r="H70" s="84" t="s">
        <v>469</v>
      </c>
      <c r="I70" s="84" t="s">
        <v>171</v>
      </c>
      <c r="J70" s="84"/>
      <c r="K70" s="94">
        <v>0.25</v>
      </c>
      <c r="L70" s="97" t="s">
        <v>175</v>
      </c>
      <c r="M70" s="98">
        <v>4.5499999999999999E-2</v>
      </c>
      <c r="N70" s="98">
        <v>3.4599999999999999E-2</v>
      </c>
      <c r="O70" s="94">
        <v>29464.400000000001</v>
      </c>
      <c r="P70" s="96">
        <v>121.97</v>
      </c>
      <c r="Q70" s="84"/>
      <c r="R70" s="94">
        <v>35.937730000000002</v>
      </c>
      <c r="S70" s="95">
        <v>2.0834382203617542E-4</v>
      </c>
      <c r="T70" s="95">
        <v>3.3678604940531854E-4</v>
      </c>
      <c r="U70" s="95">
        <f>R70/'סכום נכסי הקרן'!$C$42</f>
        <v>6.0335016544810732E-5</v>
      </c>
    </row>
    <row r="71" spans="2:21" s="135" customFormat="1">
      <c r="B71" s="87" t="s">
        <v>478</v>
      </c>
      <c r="C71" s="84" t="s">
        <v>479</v>
      </c>
      <c r="D71" s="97" t="s">
        <v>131</v>
      </c>
      <c r="E71" s="97" t="s">
        <v>332</v>
      </c>
      <c r="F71" s="84" t="s">
        <v>477</v>
      </c>
      <c r="G71" s="97" t="s">
        <v>378</v>
      </c>
      <c r="H71" s="84" t="s">
        <v>469</v>
      </c>
      <c r="I71" s="84" t="s">
        <v>171</v>
      </c>
      <c r="J71" s="84"/>
      <c r="K71" s="94">
        <v>5.16</v>
      </c>
      <c r="L71" s="97" t="s">
        <v>175</v>
      </c>
      <c r="M71" s="98">
        <v>4.7500000000000001E-2</v>
      </c>
      <c r="N71" s="98">
        <v>7.8000000000000005E-3</v>
      </c>
      <c r="O71" s="94">
        <v>1957383</v>
      </c>
      <c r="P71" s="96">
        <v>148.43</v>
      </c>
      <c r="Q71" s="84"/>
      <c r="R71" s="94">
        <v>2905.3436799999999</v>
      </c>
      <c r="S71" s="95">
        <v>1.0371340009537435E-3</v>
      </c>
      <c r="T71" s="95">
        <v>2.7227073611825508E-2</v>
      </c>
      <c r="U71" s="95">
        <f>R71/'סכום נכסי הקרן'!$C$42</f>
        <v>4.8777137287514061E-3</v>
      </c>
    </row>
    <row r="72" spans="2:21" s="135" customFormat="1">
      <c r="B72" s="87" t="s">
        <v>480</v>
      </c>
      <c r="C72" s="84" t="s">
        <v>481</v>
      </c>
      <c r="D72" s="97" t="s">
        <v>131</v>
      </c>
      <c r="E72" s="97" t="s">
        <v>332</v>
      </c>
      <c r="F72" s="84" t="s">
        <v>482</v>
      </c>
      <c r="G72" s="97" t="s">
        <v>378</v>
      </c>
      <c r="H72" s="84" t="s">
        <v>469</v>
      </c>
      <c r="I72" s="84" t="s">
        <v>171</v>
      </c>
      <c r="J72" s="84"/>
      <c r="K72" s="94">
        <v>0.5</v>
      </c>
      <c r="L72" s="97" t="s">
        <v>175</v>
      </c>
      <c r="M72" s="98">
        <v>4.9500000000000002E-2</v>
      </c>
      <c r="N72" s="98">
        <v>7.8000000000000005E-3</v>
      </c>
      <c r="O72" s="94">
        <v>12916.66</v>
      </c>
      <c r="P72" s="96">
        <v>125.77</v>
      </c>
      <c r="Q72" s="84"/>
      <c r="R72" s="94">
        <v>16.245280000000001</v>
      </c>
      <c r="S72" s="95">
        <v>3.6985156195085965E-5</v>
      </c>
      <c r="T72" s="95">
        <v>1.5224065829097256E-4</v>
      </c>
      <c r="U72" s="95">
        <f>R72/'סכום נכסי הקרן'!$C$42</f>
        <v>2.7273821623543914E-5</v>
      </c>
    </row>
    <row r="73" spans="2:21" s="135" customFormat="1">
      <c r="B73" s="87" t="s">
        <v>483</v>
      </c>
      <c r="C73" s="84" t="s">
        <v>484</v>
      </c>
      <c r="D73" s="97" t="s">
        <v>131</v>
      </c>
      <c r="E73" s="97" t="s">
        <v>332</v>
      </c>
      <c r="F73" s="84" t="s">
        <v>482</v>
      </c>
      <c r="G73" s="97" t="s">
        <v>378</v>
      </c>
      <c r="H73" s="84" t="s">
        <v>469</v>
      </c>
      <c r="I73" s="84" t="s">
        <v>171</v>
      </c>
      <c r="J73" s="84"/>
      <c r="K73" s="94">
        <v>1.64</v>
      </c>
      <c r="L73" s="97" t="s">
        <v>175</v>
      </c>
      <c r="M73" s="98">
        <v>6.5000000000000002E-2</v>
      </c>
      <c r="N73" s="98">
        <v>3.0000000000000001E-3</v>
      </c>
      <c r="O73" s="94">
        <v>383011.18</v>
      </c>
      <c r="P73" s="96">
        <v>125.88</v>
      </c>
      <c r="Q73" s="84"/>
      <c r="R73" s="94">
        <v>482.13446999999996</v>
      </c>
      <c r="S73" s="95">
        <v>5.6047733457333636E-4</v>
      </c>
      <c r="T73" s="95">
        <v>4.5182643264732366E-3</v>
      </c>
      <c r="U73" s="95">
        <f>R73/'סכום נכסי הקרן'!$C$42</f>
        <v>8.0944431449269467E-4</v>
      </c>
    </row>
    <row r="74" spans="2:21" s="135" customFormat="1">
      <c r="B74" s="87" t="s">
        <v>485</v>
      </c>
      <c r="C74" s="84" t="s">
        <v>486</v>
      </c>
      <c r="D74" s="97" t="s">
        <v>131</v>
      </c>
      <c r="E74" s="97" t="s">
        <v>332</v>
      </c>
      <c r="F74" s="84" t="s">
        <v>482</v>
      </c>
      <c r="G74" s="97" t="s">
        <v>378</v>
      </c>
      <c r="H74" s="84" t="s">
        <v>469</v>
      </c>
      <c r="I74" s="84" t="s">
        <v>171</v>
      </c>
      <c r="J74" s="84"/>
      <c r="K74" s="94">
        <v>0.5</v>
      </c>
      <c r="L74" s="97" t="s">
        <v>175</v>
      </c>
      <c r="M74" s="98">
        <v>5.2999999999999999E-2</v>
      </c>
      <c r="N74" s="98">
        <v>6.5999999999999991E-3</v>
      </c>
      <c r="O74" s="94">
        <v>59284.41</v>
      </c>
      <c r="P74" s="96">
        <v>119.18</v>
      </c>
      <c r="Q74" s="84"/>
      <c r="R74" s="94">
        <v>70.655160000000009</v>
      </c>
      <c r="S74" s="95">
        <v>1.2957394513202531E-4</v>
      </c>
      <c r="T74" s="95">
        <v>6.6213620633525511E-4</v>
      </c>
      <c r="U74" s="95">
        <f>R74/'סכום נכסי הקרן'!$C$42</f>
        <v>1.1862129988667202E-4</v>
      </c>
    </row>
    <row r="75" spans="2:21" s="135" customFormat="1">
      <c r="B75" s="87" t="s">
        <v>487</v>
      </c>
      <c r="C75" s="84" t="s">
        <v>488</v>
      </c>
      <c r="D75" s="97" t="s">
        <v>131</v>
      </c>
      <c r="E75" s="97" t="s">
        <v>332</v>
      </c>
      <c r="F75" s="84" t="s">
        <v>432</v>
      </c>
      <c r="G75" s="97" t="s">
        <v>433</v>
      </c>
      <c r="H75" s="84" t="s">
        <v>469</v>
      </c>
      <c r="I75" s="84" t="s">
        <v>336</v>
      </c>
      <c r="J75" s="84"/>
      <c r="K75" s="94">
        <v>4.97</v>
      </c>
      <c r="L75" s="97" t="s">
        <v>175</v>
      </c>
      <c r="M75" s="98">
        <v>3.85E-2</v>
      </c>
      <c r="N75" s="98">
        <v>5.7000000000000002E-3</v>
      </c>
      <c r="O75" s="94">
        <v>286042</v>
      </c>
      <c r="P75" s="96">
        <v>120.57</v>
      </c>
      <c r="Q75" s="84"/>
      <c r="R75" s="94">
        <v>344.88085999999998</v>
      </c>
      <c r="S75" s="95">
        <v>1.1940961201414937E-3</v>
      </c>
      <c r="T75" s="95">
        <v>3.2320088763232607E-3</v>
      </c>
      <c r="U75" s="95">
        <f>R75/'סכום נכסי הקרן'!$C$42</f>
        <v>5.7901243050377841E-4</v>
      </c>
    </row>
    <row r="76" spans="2:21" s="135" customFormat="1">
      <c r="B76" s="87" t="s">
        <v>489</v>
      </c>
      <c r="C76" s="84" t="s">
        <v>490</v>
      </c>
      <c r="D76" s="97" t="s">
        <v>131</v>
      </c>
      <c r="E76" s="97" t="s">
        <v>332</v>
      </c>
      <c r="F76" s="84" t="s">
        <v>432</v>
      </c>
      <c r="G76" s="97" t="s">
        <v>433</v>
      </c>
      <c r="H76" s="84" t="s">
        <v>469</v>
      </c>
      <c r="I76" s="84" t="s">
        <v>336</v>
      </c>
      <c r="J76" s="84"/>
      <c r="K76" s="94">
        <v>2.3200000000000003</v>
      </c>
      <c r="L76" s="97" t="s">
        <v>175</v>
      </c>
      <c r="M76" s="98">
        <v>3.9E-2</v>
      </c>
      <c r="N76" s="98">
        <v>3.5000000000000005E-3</v>
      </c>
      <c r="O76" s="94">
        <v>215469</v>
      </c>
      <c r="P76" s="96">
        <v>116.87</v>
      </c>
      <c r="Q76" s="84"/>
      <c r="R76" s="94">
        <v>251.81860999999998</v>
      </c>
      <c r="S76" s="95">
        <v>1.0825819903784557E-3</v>
      </c>
      <c r="T76" s="95">
        <v>2.3598873615177872E-3</v>
      </c>
      <c r="U76" s="95">
        <f>R76/'סכום נכסי הקרן'!$C$42</f>
        <v>4.2277238992672152E-4</v>
      </c>
    </row>
    <row r="77" spans="2:21" s="135" customFormat="1">
      <c r="B77" s="87" t="s">
        <v>491</v>
      </c>
      <c r="C77" s="84" t="s">
        <v>492</v>
      </c>
      <c r="D77" s="97" t="s">
        <v>131</v>
      </c>
      <c r="E77" s="97" t="s">
        <v>332</v>
      </c>
      <c r="F77" s="84" t="s">
        <v>432</v>
      </c>
      <c r="G77" s="97" t="s">
        <v>433</v>
      </c>
      <c r="H77" s="84" t="s">
        <v>469</v>
      </c>
      <c r="I77" s="84" t="s">
        <v>336</v>
      </c>
      <c r="J77" s="84"/>
      <c r="K77" s="94">
        <v>3.2300000000000004</v>
      </c>
      <c r="L77" s="97" t="s">
        <v>175</v>
      </c>
      <c r="M77" s="98">
        <v>3.9E-2</v>
      </c>
      <c r="N77" s="98">
        <v>3.1000000000000003E-3</v>
      </c>
      <c r="O77" s="94">
        <v>276055</v>
      </c>
      <c r="P77" s="96">
        <v>120.78</v>
      </c>
      <c r="Q77" s="84"/>
      <c r="R77" s="94">
        <v>333.41922</v>
      </c>
      <c r="S77" s="95">
        <v>6.9181081741462162E-4</v>
      </c>
      <c r="T77" s="95">
        <v>3.1245975163039725E-3</v>
      </c>
      <c r="U77" s="95">
        <f>R77/'סכום נכסי הקרן'!$C$42</f>
        <v>5.5976975048390332E-4</v>
      </c>
    </row>
    <row r="78" spans="2:21" s="135" customFormat="1">
      <c r="B78" s="87" t="s">
        <v>493</v>
      </c>
      <c r="C78" s="84" t="s">
        <v>494</v>
      </c>
      <c r="D78" s="97" t="s">
        <v>131</v>
      </c>
      <c r="E78" s="97" t="s">
        <v>332</v>
      </c>
      <c r="F78" s="84" t="s">
        <v>432</v>
      </c>
      <c r="G78" s="97" t="s">
        <v>433</v>
      </c>
      <c r="H78" s="84" t="s">
        <v>469</v>
      </c>
      <c r="I78" s="84" t="s">
        <v>336</v>
      </c>
      <c r="J78" s="84"/>
      <c r="K78" s="94">
        <v>5.8</v>
      </c>
      <c r="L78" s="97" t="s">
        <v>175</v>
      </c>
      <c r="M78" s="98">
        <v>3.85E-2</v>
      </c>
      <c r="N78" s="98">
        <v>6.8999999999999999E-3</v>
      </c>
      <c r="O78" s="94">
        <v>200777</v>
      </c>
      <c r="P78" s="96">
        <v>122.97</v>
      </c>
      <c r="Q78" s="84"/>
      <c r="R78" s="94">
        <v>246.8955</v>
      </c>
      <c r="S78" s="95">
        <v>8.0310799999999997E-4</v>
      </c>
      <c r="T78" s="95">
        <v>2.3137510371676454E-3</v>
      </c>
      <c r="U78" s="95">
        <f>R78/'סכום נכסי הקרן'!$C$42</f>
        <v>4.1450709539359655E-4</v>
      </c>
    </row>
    <row r="79" spans="2:21" s="135" customFormat="1">
      <c r="B79" s="87" t="s">
        <v>495</v>
      </c>
      <c r="C79" s="84" t="s">
        <v>496</v>
      </c>
      <c r="D79" s="97" t="s">
        <v>131</v>
      </c>
      <c r="E79" s="97" t="s">
        <v>332</v>
      </c>
      <c r="F79" s="84" t="s">
        <v>497</v>
      </c>
      <c r="G79" s="97" t="s">
        <v>433</v>
      </c>
      <c r="H79" s="84" t="s">
        <v>469</v>
      </c>
      <c r="I79" s="84" t="s">
        <v>171</v>
      </c>
      <c r="J79" s="84"/>
      <c r="K79" s="94">
        <v>3.35</v>
      </c>
      <c r="L79" s="97" t="s">
        <v>175</v>
      </c>
      <c r="M79" s="98">
        <v>3.7499999999999999E-2</v>
      </c>
      <c r="N79" s="98">
        <v>5.1000000000000004E-3</v>
      </c>
      <c r="O79" s="94">
        <v>943898</v>
      </c>
      <c r="P79" s="96">
        <v>120.58</v>
      </c>
      <c r="Q79" s="84"/>
      <c r="R79" s="94">
        <v>1138.1522</v>
      </c>
      <c r="S79" s="95">
        <v>1.2184024912672634E-3</v>
      </c>
      <c r="T79" s="95">
        <v>1.0666054396311953E-2</v>
      </c>
      <c r="U79" s="95">
        <f>R79/'סכום נכסי הקרן'!$C$42</f>
        <v>1.910817177866068E-3</v>
      </c>
    </row>
    <row r="80" spans="2:21" s="135" customFormat="1">
      <c r="B80" s="87" t="s">
        <v>498</v>
      </c>
      <c r="C80" s="84" t="s">
        <v>499</v>
      </c>
      <c r="D80" s="97" t="s">
        <v>131</v>
      </c>
      <c r="E80" s="97" t="s">
        <v>332</v>
      </c>
      <c r="F80" s="84" t="s">
        <v>497</v>
      </c>
      <c r="G80" s="97" t="s">
        <v>433</v>
      </c>
      <c r="H80" s="84" t="s">
        <v>469</v>
      </c>
      <c r="I80" s="84" t="s">
        <v>171</v>
      </c>
      <c r="J80" s="84"/>
      <c r="K80" s="94">
        <v>6.9299999999999988</v>
      </c>
      <c r="L80" s="97" t="s">
        <v>175</v>
      </c>
      <c r="M80" s="98">
        <v>2.4799999999999999E-2</v>
      </c>
      <c r="N80" s="98">
        <v>1.0200000000000001E-2</v>
      </c>
      <c r="O80" s="94">
        <v>899670</v>
      </c>
      <c r="P80" s="96">
        <v>110.91</v>
      </c>
      <c r="Q80" s="84"/>
      <c r="R80" s="94">
        <v>997.82402999999999</v>
      </c>
      <c r="S80" s="95">
        <v>2.1244375297971626E-3</v>
      </c>
      <c r="T80" s="95">
        <v>9.3509860824652537E-3</v>
      </c>
      <c r="U80" s="95">
        <f>R80/'סכום נכסי הקרן'!$C$42</f>
        <v>1.6752234868162156E-3</v>
      </c>
    </row>
    <row r="81" spans="2:21" s="135" customFormat="1">
      <c r="B81" s="87" t="s">
        <v>500</v>
      </c>
      <c r="C81" s="84" t="s">
        <v>501</v>
      </c>
      <c r="D81" s="97" t="s">
        <v>131</v>
      </c>
      <c r="E81" s="97" t="s">
        <v>332</v>
      </c>
      <c r="F81" s="84" t="s">
        <v>343</v>
      </c>
      <c r="G81" s="97" t="s">
        <v>340</v>
      </c>
      <c r="H81" s="84" t="s">
        <v>469</v>
      </c>
      <c r="I81" s="84" t="s">
        <v>171</v>
      </c>
      <c r="J81" s="84"/>
      <c r="K81" s="94">
        <v>4.8599999999999994</v>
      </c>
      <c r="L81" s="97" t="s">
        <v>175</v>
      </c>
      <c r="M81" s="98">
        <v>1.06E-2</v>
      </c>
      <c r="N81" s="98">
        <v>9.5999999999999992E-3</v>
      </c>
      <c r="O81" s="94">
        <f>600000/50000</f>
        <v>12</v>
      </c>
      <c r="P81" s="96">
        <v>5024799</v>
      </c>
      <c r="Q81" s="84"/>
      <c r="R81" s="94">
        <v>602.97586999999999</v>
      </c>
      <c r="S81" s="95">
        <f>4418.58752485456%/50000</f>
        <v>8.8371750497091199E-4</v>
      </c>
      <c r="T81" s="95">
        <v>5.6507147542161091E-3</v>
      </c>
      <c r="U81" s="95">
        <f>R81/'סכום נכסי הקרן'!$C$42</f>
        <v>1.0123221219751955E-3</v>
      </c>
    </row>
    <row r="82" spans="2:21" s="135" customFormat="1">
      <c r="B82" s="87" t="s">
        <v>502</v>
      </c>
      <c r="C82" s="84" t="s">
        <v>503</v>
      </c>
      <c r="D82" s="97" t="s">
        <v>131</v>
      </c>
      <c r="E82" s="97" t="s">
        <v>332</v>
      </c>
      <c r="F82" s="84" t="s">
        <v>504</v>
      </c>
      <c r="G82" s="97" t="s">
        <v>378</v>
      </c>
      <c r="H82" s="84" t="s">
        <v>469</v>
      </c>
      <c r="I82" s="84" t="s">
        <v>336</v>
      </c>
      <c r="J82" s="84"/>
      <c r="K82" s="94">
        <v>2.36</v>
      </c>
      <c r="L82" s="97" t="s">
        <v>175</v>
      </c>
      <c r="M82" s="98">
        <v>5.0999999999999997E-2</v>
      </c>
      <c r="N82" s="98">
        <v>8.9999999999999987E-4</v>
      </c>
      <c r="O82" s="94">
        <v>243306.69999999998</v>
      </c>
      <c r="P82" s="96">
        <v>123.61</v>
      </c>
      <c r="Q82" s="94">
        <v>10.148160000000001</v>
      </c>
      <c r="R82" s="94">
        <v>311.29326000000003</v>
      </c>
      <c r="S82" s="95">
        <v>5.2128759615496084E-4</v>
      </c>
      <c r="T82" s="95">
        <v>2.9172467833083133E-3</v>
      </c>
      <c r="U82" s="95">
        <f>R82/'סכום נכסי הקרן'!$C$42</f>
        <v>5.2262299239234282E-4</v>
      </c>
    </row>
    <row r="83" spans="2:21" s="135" customFormat="1">
      <c r="B83" s="87" t="s">
        <v>505</v>
      </c>
      <c r="C83" s="84" t="s">
        <v>506</v>
      </c>
      <c r="D83" s="97" t="s">
        <v>131</v>
      </c>
      <c r="E83" s="97" t="s">
        <v>332</v>
      </c>
      <c r="F83" s="84" t="s">
        <v>504</v>
      </c>
      <c r="G83" s="97" t="s">
        <v>378</v>
      </c>
      <c r="H83" s="84" t="s">
        <v>469</v>
      </c>
      <c r="I83" s="84" t="s">
        <v>336</v>
      </c>
      <c r="J83" s="84"/>
      <c r="K83" s="94">
        <v>2.63</v>
      </c>
      <c r="L83" s="97" t="s">
        <v>175</v>
      </c>
      <c r="M83" s="98">
        <v>3.4000000000000002E-2</v>
      </c>
      <c r="N83" s="98">
        <v>4.4000000000000003E-3</v>
      </c>
      <c r="O83" s="94">
        <v>185120</v>
      </c>
      <c r="P83" s="96">
        <v>110.05</v>
      </c>
      <c r="Q83" s="84"/>
      <c r="R83" s="94">
        <v>203.72457</v>
      </c>
      <c r="S83" s="95">
        <v>5.5360474411992179E-4</v>
      </c>
      <c r="T83" s="95">
        <v>1.9091799369937185E-3</v>
      </c>
      <c r="U83" s="95">
        <f>R83/'סכום נכסי הקרן'!$C$42</f>
        <v>3.4202842810423617E-4</v>
      </c>
    </row>
    <row r="84" spans="2:21" s="135" customFormat="1">
      <c r="B84" s="87" t="s">
        <v>507</v>
      </c>
      <c r="C84" s="84" t="s">
        <v>508</v>
      </c>
      <c r="D84" s="97" t="s">
        <v>131</v>
      </c>
      <c r="E84" s="97" t="s">
        <v>332</v>
      </c>
      <c r="F84" s="84" t="s">
        <v>504</v>
      </c>
      <c r="G84" s="97" t="s">
        <v>378</v>
      </c>
      <c r="H84" s="84" t="s">
        <v>469</v>
      </c>
      <c r="I84" s="84" t="s">
        <v>336</v>
      </c>
      <c r="J84" s="84"/>
      <c r="K84" s="94">
        <v>3.7</v>
      </c>
      <c r="L84" s="97" t="s">
        <v>175</v>
      </c>
      <c r="M84" s="98">
        <v>2.5499999999999998E-2</v>
      </c>
      <c r="N84" s="98">
        <v>6.7000000000000011E-3</v>
      </c>
      <c r="O84" s="94">
        <v>253490.74000000002</v>
      </c>
      <c r="P84" s="96">
        <v>107.44</v>
      </c>
      <c r="Q84" s="94">
        <v>6.0699700000000005</v>
      </c>
      <c r="R84" s="94">
        <v>278.61990999999995</v>
      </c>
      <c r="S84" s="95">
        <v>2.8587228727526668E-4</v>
      </c>
      <c r="T84" s="95">
        <v>2.6110524725564297E-3</v>
      </c>
      <c r="U84" s="95">
        <f>R84/'סכום נכסי הקרן'!$C$42</f>
        <v>4.6776846727836376E-4</v>
      </c>
    </row>
    <row r="85" spans="2:21" s="135" customFormat="1">
      <c r="B85" s="87" t="s">
        <v>509</v>
      </c>
      <c r="C85" s="84" t="s">
        <v>510</v>
      </c>
      <c r="D85" s="97" t="s">
        <v>131</v>
      </c>
      <c r="E85" s="97" t="s">
        <v>332</v>
      </c>
      <c r="F85" s="84" t="s">
        <v>504</v>
      </c>
      <c r="G85" s="97" t="s">
        <v>378</v>
      </c>
      <c r="H85" s="84" t="s">
        <v>469</v>
      </c>
      <c r="I85" s="84" t="s">
        <v>336</v>
      </c>
      <c r="J85" s="84"/>
      <c r="K85" s="94">
        <v>3.09</v>
      </c>
      <c r="L85" s="97" t="s">
        <v>175</v>
      </c>
      <c r="M85" s="98">
        <v>4.9000000000000002E-2</v>
      </c>
      <c r="N85" s="98">
        <v>8.0000000000000002E-3</v>
      </c>
      <c r="O85" s="94">
        <v>306649.23</v>
      </c>
      <c r="P85" s="96">
        <v>116.74</v>
      </c>
      <c r="Q85" s="84"/>
      <c r="R85" s="94">
        <v>357.98232999999999</v>
      </c>
      <c r="S85" s="95">
        <v>3.8426454479257986E-4</v>
      </c>
      <c r="T85" s="95">
        <v>3.354787702996573E-3</v>
      </c>
      <c r="U85" s="95">
        <f>R85/'סכום נכסי הקרן'!$C$42</f>
        <v>6.0100818285684413E-4</v>
      </c>
    </row>
    <row r="86" spans="2:21" s="135" customFormat="1">
      <c r="B86" s="87" t="s">
        <v>511</v>
      </c>
      <c r="C86" s="84" t="s">
        <v>512</v>
      </c>
      <c r="D86" s="97" t="s">
        <v>131</v>
      </c>
      <c r="E86" s="97" t="s">
        <v>332</v>
      </c>
      <c r="F86" s="84" t="s">
        <v>504</v>
      </c>
      <c r="G86" s="97" t="s">
        <v>378</v>
      </c>
      <c r="H86" s="84" t="s">
        <v>469</v>
      </c>
      <c r="I86" s="84" t="s">
        <v>336</v>
      </c>
      <c r="J86" s="84"/>
      <c r="K86" s="94">
        <v>7.6300000000000008</v>
      </c>
      <c r="L86" s="97" t="s">
        <v>175</v>
      </c>
      <c r="M86" s="98">
        <v>2.35E-2</v>
      </c>
      <c r="N86" s="98">
        <v>1.44E-2</v>
      </c>
      <c r="O86" s="94">
        <v>335160</v>
      </c>
      <c r="P86" s="96">
        <v>108.04</v>
      </c>
      <c r="Q86" s="84"/>
      <c r="R86" s="94">
        <v>362.10687999999999</v>
      </c>
      <c r="S86" s="95">
        <v>1.3361201726798586E-3</v>
      </c>
      <c r="T86" s="95">
        <v>3.3934404197951771E-3</v>
      </c>
      <c r="U86" s="95">
        <f>R86/'סכום נכסי הקרן'!$C$42</f>
        <v>6.0793279363470629E-4</v>
      </c>
    </row>
    <row r="87" spans="2:21" s="135" customFormat="1">
      <c r="B87" s="87" t="s">
        <v>513</v>
      </c>
      <c r="C87" s="84" t="s">
        <v>514</v>
      </c>
      <c r="D87" s="97" t="s">
        <v>131</v>
      </c>
      <c r="E87" s="97" t="s">
        <v>332</v>
      </c>
      <c r="F87" s="84" t="s">
        <v>504</v>
      </c>
      <c r="G87" s="97" t="s">
        <v>378</v>
      </c>
      <c r="H87" s="84" t="s">
        <v>469</v>
      </c>
      <c r="I87" s="84" t="s">
        <v>336</v>
      </c>
      <c r="J87" s="84"/>
      <c r="K87" s="94">
        <v>6.6</v>
      </c>
      <c r="L87" s="97" t="s">
        <v>175</v>
      </c>
      <c r="M87" s="98">
        <v>1.7600000000000001E-2</v>
      </c>
      <c r="N87" s="98">
        <v>1.1199999999999998E-2</v>
      </c>
      <c r="O87" s="94">
        <v>586503.19000000006</v>
      </c>
      <c r="P87" s="96">
        <v>104.96</v>
      </c>
      <c r="Q87" s="94">
        <v>11.46984</v>
      </c>
      <c r="R87" s="94">
        <v>627.32611999999995</v>
      </c>
      <c r="S87" s="95">
        <v>5.2387622397241553E-4</v>
      </c>
      <c r="T87" s="95">
        <v>5.8789101494047275E-3</v>
      </c>
      <c r="U87" s="95">
        <f>R87/'סכום נכסי הקרן'!$C$42</f>
        <v>1.0532031886597154E-3</v>
      </c>
    </row>
    <row r="88" spans="2:21" s="135" customFormat="1">
      <c r="B88" s="87" t="s">
        <v>515</v>
      </c>
      <c r="C88" s="84" t="s">
        <v>516</v>
      </c>
      <c r="D88" s="97" t="s">
        <v>131</v>
      </c>
      <c r="E88" s="97" t="s">
        <v>332</v>
      </c>
      <c r="F88" s="84" t="s">
        <v>504</v>
      </c>
      <c r="G88" s="97" t="s">
        <v>378</v>
      </c>
      <c r="H88" s="84" t="s">
        <v>469</v>
      </c>
      <c r="I88" s="84" t="s">
        <v>336</v>
      </c>
      <c r="J88" s="84"/>
      <c r="K88" s="94">
        <v>6.49</v>
      </c>
      <c r="L88" s="97" t="s">
        <v>175</v>
      </c>
      <c r="M88" s="98">
        <v>2.3E-2</v>
      </c>
      <c r="N88" s="98">
        <v>1.5900000000000001E-2</v>
      </c>
      <c r="O88" s="94">
        <v>223.1</v>
      </c>
      <c r="P88" s="96">
        <v>105.41</v>
      </c>
      <c r="Q88" s="94">
        <v>4.9800000000000001E-3</v>
      </c>
      <c r="R88" s="94">
        <v>0.24026</v>
      </c>
      <c r="S88" s="95">
        <v>1.5652020497437037E-7</v>
      </c>
      <c r="T88" s="95">
        <v>2.251567258981628E-6</v>
      </c>
      <c r="U88" s="95">
        <f>R88/'סכום נכסי הקרן'!$C$42</f>
        <v>4.0336690923595411E-7</v>
      </c>
    </row>
    <row r="89" spans="2:21" s="135" customFormat="1">
      <c r="B89" s="87" t="s">
        <v>517</v>
      </c>
      <c r="C89" s="84" t="s">
        <v>518</v>
      </c>
      <c r="D89" s="97" t="s">
        <v>131</v>
      </c>
      <c r="E89" s="97" t="s">
        <v>332</v>
      </c>
      <c r="F89" s="84" t="s">
        <v>504</v>
      </c>
      <c r="G89" s="97" t="s">
        <v>378</v>
      </c>
      <c r="H89" s="84" t="s">
        <v>469</v>
      </c>
      <c r="I89" s="84" t="s">
        <v>336</v>
      </c>
      <c r="J89" s="84"/>
      <c r="K89" s="94">
        <v>0.41</v>
      </c>
      <c r="L89" s="97" t="s">
        <v>175</v>
      </c>
      <c r="M89" s="98">
        <v>5.5E-2</v>
      </c>
      <c r="N89" s="98">
        <v>7.7000000000000002E-3</v>
      </c>
      <c r="O89" s="94">
        <v>944.9</v>
      </c>
      <c r="P89" s="96">
        <v>122.31</v>
      </c>
      <c r="Q89" s="84"/>
      <c r="R89" s="94">
        <v>1.1557200000000001</v>
      </c>
      <c r="S89" s="95">
        <v>6.3162482461364861E-5</v>
      </c>
      <c r="T89" s="95">
        <v>1.0830688889329258E-5</v>
      </c>
      <c r="U89" s="95">
        <f>R89/'סכום נכסי הקרן'!$C$42</f>
        <v>1.9403113474659825E-6</v>
      </c>
    </row>
    <row r="90" spans="2:21" s="135" customFormat="1">
      <c r="B90" s="87" t="s">
        <v>519</v>
      </c>
      <c r="C90" s="84" t="s">
        <v>520</v>
      </c>
      <c r="D90" s="97" t="s">
        <v>131</v>
      </c>
      <c r="E90" s="97" t="s">
        <v>332</v>
      </c>
      <c r="F90" s="84" t="s">
        <v>504</v>
      </c>
      <c r="G90" s="97" t="s">
        <v>378</v>
      </c>
      <c r="H90" s="84" t="s">
        <v>469</v>
      </c>
      <c r="I90" s="84" t="s">
        <v>336</v>
      </c>
      <c r="J90" s="84"/>
      <c r="K90" s="94">
        <v>2.7700000000000005</v>
      </c>
      <c r="L90" s="97" t="s">
        <v>175</v>
      </c>
      <c r="M90" s="98">
        <v>5.8499999999999996E-2</v>
      </c>
      <c r="N90" s="98">
        <v>7.7000000000000002E-3</v>
      </c>
      <c r="O90" s="94">
        <v>166865.34</v>
      </c>
      <c r="P90" s="96">
        <v>123.56</v>
      </c>
      <c r="Q90" s="84"/>
      <c r="R90" s="94">
        <v>206.17881</v>
      </c>
      <c r="S90" s="95">
        <v>1.2881578038937319E-4</v>
      </c>
      <c r="T90" s="95">
        <v>1.9321795475393069E-3</v>
      </c>
      <c r="U90" s="95">
        <f>R90/'סכום נכסי הקרן'!$C$42</f>
        <v>3.4614879438794232E-4</v>
      </c>
    </row>
    <row r="91" spans="2:21" s="135" customFormat="1">
      <c r="B91" s="87" t="s">
        <v>521</v>
      </c>
      <c r="C91" s="84" t="s">
        <v>522</v>
      </c>
      <c r="D91" s="97" t="s">
        <v>131</v>
      </c>
      <c r="E91" s="97" t="s">
        <v>332</v>
      </c>
      <c r="F91" s="84" t="s">
        <v>504</v>
      </c>
      <c r="G91" s="97" t="s">
        <v>378</v>
      </c>
      <c r="H91" s="84" t="s">
        <v>469</v>
      </c>
      <c r="I91" s="84" t="s">
        <v>336</v>
      </c>
      <c r="J91" s="84"/>
      <c r="K91" s="94">
        <v>7.05</v>
      </c>
      <c r="L91" s="97" t="s">
        <v>175</v>
      </c>
      <c r="M91" s="98">
        <v>2.1499999999999998E-2</v>
      </c>
      <c r="N91" s="98">
        <v>1.43E-2</v>
      </c>
      <c r="O91" s="94">
        <v>1958516.12</v>
      </c>
      <c r="P91" s="96">
        <v>106.57</v>
      </c>
      <c r="Q91" s="84"/>
      <c r="R91" s="94">
        <v>2087.1905999999999</v>
      </c>
      <c r="S91" s="95">
        <v>3.7074643335307036E-3</v>
      </c>
      <c r="T91" s="95">
        <v>1.9559851902997666E-2</v>
      </c>
      <c r="U91" s="95">
        <f>R91/'סכום נכסי הקרן'!$C$42</f>
        <v>3.5041356085421483E-3</v>
      </c>
    </row>
    <row r="92" spans="2:21" s="135" customFormat="1">
      <c r="B92" s="87" t="s">
        <v>523</v>
      </c>
      <c r="C92" s="84" t="s">
        <v>524</v>
      </c>
      <c r="D92" s="97" t="s">
        <v>131</v>
      </c>
      <c r="E92" s="97" t="s">
        <v>332</v>
      </c>
      <c r="F92" s="84" t="s">
        <v>525</v>
      </c>
      <c r="G92" s="97" t="s">
        <v>433</v>
      </c>
      <c r="H92" s="84" t="s">
        <v>469</v>
      </c>
      <c r="I92" s="84" t="s">
        <v>171</v>
      </c>
      <c r="J92" s="84"/>
      <c r="K92" s="94">
        <v>2.4199999999999995</v>
      </c>
      <c r="L92" s="97" t="s">
        <v>175</v>
      </c>
      <c r="M92" s="98">
        <v>4.0500000000000001E-2</v>
      </c>
      <c r="N92" s="98">
        <v>2.4000000000000002E-3</v>
      </c>
      <c r="O92" s="94">
        <v>108886.37</v>
      </c>
      <c r="P92" s="96">
        <v>133.13999999999999</v>
      </c>
      <c r="Q92" s="84"/>
      <c r="R92" s="94">
        <v>144.97129999999999</v>
      </c>
      <c r="S92" s="95">
        <v>5.9887431635082032E-4</v>
      </c>
      <c r="T92" s="95">
        <v>1.3585808398068895E-3</v>
      </c>
      <c r="U92" s="95">
        <f>R92/'סכום נכסי הקרן'!$C$42</f>
        <v>2.433889336923261E-4</v>
      </c>
    </row>
    <row r="93" spans="2:21" s="135" customFormat="1">
      <c r="B93" s="87" t="s">
        <v>526</v>
      </c>
      <c r="C93" s="84" t="s">
        <v>527</v>
      </c>
      <c r="D93" s="97" t="s">
        <v>131</v>
      </c>
      <c r="E93" s="97" t="s">
        <v>332</v>
      </c>
      <c r="F93" s="84" t="s">
        <v>525</v>
      </c>
      <c r="G93" s="97" t="s">
        <v>433</v>
      </c>
      <c r="H93" s="84" t="s">
        <v>469</v>
      </c>
      <c r="I93" s="84" t="s">
        <v>171</v>
      </c>
      <c r="J93" s="84"/>
      <c r="K93" s="94">
        <v>1.02</v>
      </c>
      <c r="L93" s="97" t="s">
        <v>175</v>
      </c>
      <c r="M93" s="98">
        <v>4.2800000000000005E-2</v>
      </c>
      <c r="N93" s="98">
        <v>6.6999999999999994E-3</v>
      </c>
      <c r="O93" s="94">
        <v>250000</v>
      </c>
      <c r="P93" s="96">
        <v>126.21</v>
      </c>
      <c r="Q93" s="84"/>
      <c r="R93" s="94">
        <v>315.52501000000001</v>
      </c>
      <c r="S93" s="95">
        <v>1.7475665432970901E-3</v>
      </c>
      <c r="T93" s="95">
        <v>2.9569041118199068E-3</v>
      </c>
      <c r="U93" s="95">
        <f>R93/'סכום נכסי הקרן'!$C$42</f>
        <v>5.2972757874945279E-4</v>
      </c>
    </row>
    <row r="94" spans="2:21" s="135" customFormat="1">
      <c r="B94" s="87" t="s">
        <v>528</v>
      </c>
      <c r="C94" s="84" t="s">
        <v>529</v>
      </c>
      <c r="D94" s="97" t="s">
        <v>131</v>
      </c>
      <c r="E94" s="97" t="s">
        <v>332</v>
      </c>
      <c r="F94" s="84" t="s">
        <v>530</v>
      </c>
      <c r="G94" s="97" t="s">
        <v>378</v>
      </c>
      <c r="H94" s="84" t="s">
        <v>469</v>
      </c>
      <c r="I94" s="84" t="s">
        <v>171</v>
      </c>
      <c r="J94" s="84"/>
      <c r="K94" s="94">
        <v>6.58</v>
      </c>
      <c r="L94" s="97" t="s">
        <v>175</v>
      </c>
      <c r="M94" s="98">
        <v>1.9599999999999999E-2</v>
      </c>
      <c r="N94" s="98">
        <v>1.3300000000000001E-2</v>
      </c>
      <c r="O94" s="94">
        <v>246000</v>
      </c>
      <c r="P94" s="96">
        <v>104.34</v>
      </c>
      <c r="Q94" s="84"/>
      <c r="R94" s="94">
        <v>256.67640999999998</v>
      </c>
      <c r="S94" s="95">
        <v>4.844846737409307E-4</v>
      </c>
      <c r="T94" s="95">
        <v>2.4054116411759948E-3</v>
      </c>
      <c r="U94" s="95">
        <f>R94/'סכום נכסי הקרן'!$C$42</f>
        <v>4.3092803702439247E-4</v>
      </c>
    </row>
    <row r="95" spans="2:21" s="135" customFormat="1">
      <c r="B95" s="87" t="s">
        <v>531</v>
      </c>
      <c r="C95" s="84" t="s">
        <v>532</v>
      </c>
      <c r="D95" s="97" t="s">
        <v>131</v>
      </c>
      <c r="E95" s="97" t="s">
        <v>332</v>
      </c>
      <c r="F95" s="84" t="s">
        <v>530</v>
      </c>
      <c r="G95" s="97" t="s">
        <v>378</v>
      </c>
      <c r="H95" s="84" t="s">
        <v>469</v>
      </c>
      <c r="I95" s="84" t="s">
        <v>171</v>
      </c>
      <c r="J95" s="84"/>
      <c r="K95" s="94">
        <v>4.5599999999999996</v>
      </c>
      <c r="L95" s="97" t="s">
        <v>175</v>
      </c>
      <c r="M95" s="98">
        <v>2.75E-2</v>
      </c>
      <c r="N95" s="98">
        <v>8.0999999999999996E-3</v>
      </c>
      <c r="O95" s="94">
        <v>131043.48</v>
      </c>
      <c r="P95" s="96">
        <v>109.26</v>
      </c>
      <c r="Q95" s="84"/>
      <c r="R95" s="94">
        <v>143.17812000000001</v>
      </c>
      <c r="S95" s="95">
        <v>2.6890243251927068E-4</v>
      </c>
      <c r="T95" s="95">
        <v>1.3417762723488831E-3</v>
      </c>
      <c r="U95" s="95">
        <f>R95/'סכום נכסי הקרן'!$C$42</f>
        <v>2.4037840562147068E-4</v>
      </c>
    </row>
    <row r="96" spans="2:21" s="135" customFormat="1">
      <c r="B96" s="87" t="s">
        <v>533</v>
      </c>
      <c r="C96" s="84" t="s">
        <v>534</v>
      </c>
      <c r="D96" s="97" t="s">
        <v>131</v>
      </c>
      <c r="E96" s="97" t="s">
        <v>332</v>
      </c>
      <c r="F96" s="84" t="s">
        <v>535</v>
      </c>
      <c r="G96" s="97" t="s">
        <v>536</v>
      </c>
      <c r="H96" s="84" t="s">
        <v>469</v>
      </c>
      <c r="I96" s="84" t="s">
        <v>336</v>
      </c>
      <c r="J96" s="84"/>
      <c r="K96" s="94">
        <v>5.64</v>
      </c>
      <c r="L96" s="97" t="s">
        <v>175</v>
      </c>
      <c r="M96" s="98">
        <v>1.9400000000000001E-2</v>
      </c>
      <c r="N96" s="98">
        <v>7.6999999999999994E-3</v>
      </c>
      <c r="O96" s="94">
        <v>654496.30000000005</v>
      </c>
      <c r="P96" s="96">
        <v>106.77</v>
      </c>
      <c r="Q96" s="84"/>
      <c r="R96" s="94">
        <v>698.80567000000008</v>
      </c>
      <c r="S96" s="95">
        <v>9.8805154960827468E-4</v>
      </c>
      <c r="T96" s="95">
        <v>6.5487720259831857E-3</v>
      </c>
      <c r="U96" s="95">
        <f>R96/'סכום נכסי הקרן'!$C$42</f>
        <v>1.1732085376860905E-3</v>
      </c>
    </row>
    <row r="97" spans="2:21" s="135" customFormat="1">
      <c r="B97" s="87" t="s">
        <v>537</v>
      </c>
      <c r="C97" s="84" t="s">
        <v>538</v>
      </c>
      <c r="D97" s="97" t="s">
        <v>131</v>
      </c>
      <c r="E97" s="97" t="s">
        <v>332</v>
      </c>
      <c r="F97" s="84" t="s">
        <v>453</v>
      </c>
      <c r="G97" s="97" t="s">
        <v>433</v>
      </c>
      <c r="H97" s="84" t="s">
        <v>469</v>
      </c>
      <c r="I97" s="84" t="s">
        <v>171</v>
      </c>
      <c r="J97" s="84"/>
      <c r="K97" s="94">
        <v>1.6999999999999995</v>
      </c>
      <c r="L97" s="97" t="s">
        <v>175</v>
      </c>
      <c r="M97" s="98">
        <v>3.6000000000000004E-2</v>
      </c>
      <c r="N97" s="98">
        <v>1.8E-3</v>
      </c>
      <c r="O97" s="94">
        <v>751006</v>
      </c>
      <c r="P97" s="96">
        <v>112.9</v>
      </c>
      <c r="Q97" s="84"/>
      <c r="R97" s="94">
        <v>847.88576999999998</v>
      </c>
      <c r="S97" s="95">
        <v>1.8152869629113973E-3</v>
      </c>
      <c r="T97" s="95">
        <v>7.9458579833864441E-3</v>
      </c>
      <c r="U97" s="95">
        <f>R97/'סכום נכסי הקרן'!$C$42</f>
        <v>1.4234956398486932E-3</v>
      </c>
    </row>
    <row r="98" spans="2:21" s="135" customFormat="1">
      <c r="B98" s="87" t="s">
        <v>539</v>
      </c>
      <c r="C98" s="84" t="s">
        <v>540</v>
      </c>
      <c r="D98" s="97" t="s">
        <v>131</v>
      </c>
      <c r="E98" s="97" t="s">
        <v>332</v>
      </c>
      <c r="F98" s="84" t="s">
        <v>453</v>
      </c>
      <c r="G98" s="97" t="s">
        <v>433</v>
      </c>
      <c r="H98" s="84" t="s">
        <v>469</v>
      </c>
      <c r="I98" s="84" t="s">
        <v>171</v>
      </c>
      <c r="J98" s="84"/>
      <c r="K98" s="94">
        <v>8.08</v>
      </c>
      <c r="L98" s="97" t="s">
        <v>175</v>
      </c>
      <c r="M98" s="98">
        <v>2.2499999999999999E-2</v>
      </c>
      <c r="N98" s="98">
        <v>1.18E-2</v>
      </c>
      <c r="O98" s="94">
        <v>97979</v>
      </c>
      <c r="P98" s="96">
        <v>109.75</v>
      </c>
      <c r="Q98" s="84"/>
      <c r="R98" s="94">
        <v>107.53194999999999</v>
      </c>
      <c r="S98" s="95">
        <v>2.3948945450415931E-4</v>
      </c>
      <c r="T98" s="95">
        <v>1.0077225418898255E-3</v>
      </c>
      <c r="U98" s="95">
        <f>R98/'סכום נכסי הקרן'!$C$42</f>
        <v>1.8053288235917402E-4</v>
      </c>
    </row>
    <row r="99" spans="2:21" s="135" customFormat="1">
      <c r="B99" s="87" t="s">
        <v>541</v>
      </c>
      <c r="C99" s="84" t="s">
        <v>542</v>
      </c>
      <c r="D99" s="97" t="s">
        <v>131</v>
      </c>
      <c r="E99" s="97" t="s">
        <v>332</v>
      </c>
      <c r="F99" s="84" t="s">
        <v>543</v>
      </c>
      <c r="G99" s="97" t="s">
        <v>340</v>
      </c>
      <c r="H99" s="84" t="s">
        <v>544</v>
      </c>
      <c r="I99" s="84" t="s">
        <v>171</v>
      </c>
      <c r="J99" s="84"/>
      <c r="K99" s="94">
        <v>2.41</v>
      </c>
      <c r="L99" s="97" t="s">
        <v>175</v>
      </c>
      <c r="M99" s="98">
        <v>4.1500000000000002E-2</v>
      </c>
      <c r="N99" s="98">
        <v>3.9000000000000003E-3</v>
      </c>
      <c r="O99" s="94">
        <v>18000</v>
      </c>
      <c r="P99" s="96">
        <v>114.45</v>
      </c>
      <c r="Q99" s="84"/>
      <c r="R99" s="94">
        <v>20.600999999999999</v>
      </c>
      <c r="S99" s="95">
        <v>5.9821532428255702E-5</v>
      </c>
      <c r="T99" s="95">
        <v>1.930597565232686E-4</v>
      </c>
      <c r="U99" s="95">
        <f>R99/'סכום נכסי הקרן'!$C$42</f>
        <v>3.4586538321692707E-5</v>
      </c>
    </row>
    <row r="100" spans="2:21" s="135" customFormat="1">
      <c r="B100" s="87" t="s">
        <v>545</v>
      </c>
      <c r="C100" s="84" t="s">
        <v>546</v>
      </c>
      <c r="D100" s="97" t="s">
        <v>131</v>
      </c>
      <c r="E100" s="97" t="s">
        <v>332</v>
      </c>
      <c r="F100" s="84" t="s">
        <v>547</v>
      </c>
      <c r="G100" s="97" t="s">
        <v>378</v>
      </c>
      <c r="H100" s="84" t="s">
        <v>544</v>
      </c>
      <c r="I100" s="84" t="s">
        <v>171</v>
      </c>
      <c r="J100" s="84"/>
      <c r="K100" s="94">
        <v>3.46</v>
      </c>
      <c r="L100" s="97" t="s">
        <v>175</v>
      </c>
      <c r="M100" s="98">
        <v>2.8500000000000001E-2</v>
      </c>
      <c r="N100" s="98">
        <v>7.6E-3</v>
      </c>
      <c r="O100" s="94">
        <v>224738.01</v>
      </c>
      <c r="P100" s="96">
        <v>108.8</v>
      </c>
      <c r="Q100" s="84"/>
      <c r="R100" s="94">
        <v>244.51496</v>
      </c>
      <c r="S100" s="95">
        <v>4.5934310023467605E-4</v>
      </c>
      <c r="T100" s="95">
        <v>2.2914420971747373E-3</v>
      </c>
      <c r="U100" s="95">
        <f>R100/'סכום נכסי הקרן'!$C$42</f>
        <v>4.105104623206233E-4</v>
      </c>
    </row>
    <row r="101" spans="2:21" s="135" customFormat="1">
      <c r="B101" s="87" t="s">
        <v>548</v>
      </c>
      <c r="C101" s="84" t="s">
        <v>549</v>
      </c>
      <c r="D101" s="97" t="s">
        <v>131</v>
      </c>
      <c r="E101" s="97" t="s">
        <v>332</v>
      </c>
      <c r="F101" s="84" t="s">
        <v>547</v>
      </c>
      <c r="G101" s="97" t="s">
        <v>378</v>
      </c>
      <c r="H101" s="84" t="s">
        <v>544</v>
      </c>
      <c r="I101" s="84" t="s">
        <v>171</v>
      </c>
      <c r="J101" s="84"/>
      <c r="K101" s="94">
        <v>0.74</v>
      </c>
      <c r="L101" s="97" t="s">
        <v>175</v>
      </c>
      <c r="M101" s="98">
        <v>4.8499999999999995E-2</v>
      </c>
      <c r="N101" s="98">
        <v>1.23E-2</v>
      </c>
      <c r="O101" s="94">
        <v>11017.33</v>
      </c>
      <c r="P101" s="96">
        <v>124.96</v>
      </c>
      <c r="Q101" s="84"/>
      <c r="R101" s="94">
        <v>13.76727</v>
      </c>
      <c r="S101" s="95">
        <v>4.3987453015744462E-5</v>
      </c>
      <c r="T101" s="95">
        <v>1.2901829009223341E-4</v>
      </c>
      <c r="U101" s="95">
        <f>R101/'סכום נכסי הקרן'!$C$42</f>
        <v>2.3113548441342187E-5</v>
      </c>
    </row>
    <row r="102" spans="2:21" s="135" customFormat="1">
      <c r="B102" s="87" t="s">
        <v>550</v>
      </c>
      <c r="C102" s="84" t="s">
        <v>551</v>
      </c>
      <c r="D102" s="97" t="s">
        <v>131</v>
      </c>
      <c r="E102" s="97" t="s">
        <v>332</v>
      </c>
      <c r="F102" s="84" t="s">
        <v>547</v>
      </c>
      <c r="G102" s="97" t="s">
        <v>378</v>
      </c>
      <c r="H102" s="84" t="s">
        <v>544</v>
      </c>
      <c r="I102" s="84" t="s">
        <v>171</v>
      </c>
      <c r="J102" s="84"/>
      <c r="K102" s="94">
        <v>1.92</v>
      </c>
      <c r="L102" s="97" t="s">
        <v>175</v>
      </c>
      <c r="M102" s="98">
        <v>3.7699999999999997E-2</v>
      </c>
      <c r="N102" s="98">
        <v>3.2000000000000006E-3</v>
      </c>
      <c r="O102" s="94">
        <v>44828.79</v>
      </c>
      <c r="P102" s="96">
        <v>115.28</v>
      </c>
      <c r="Q102" s="94">
        <v>3.8167900000000001</v>
      </c>
      <c r="R102" s="94">
        <v>55.685490000000001</v>
      </c>
      <c r="S102" s="95">
        <v>1.2359263326558245E-4</v>
      </c>
      <c r="T102" s="95">
        <v>5.218497714324018E-4</v>
      </c>
      <c r="U102" s="95">
        <f>R102/'סכום נכסי הקרן'!$C$42</f>
        <v>9.3489070134810745E-5</v>
      </c>
    </row>
    <row r="103" spans="2:21" s="135" customFormat="1">
      <c r="B103" s="87" t="s">
        <v>552</v>
      </c>
      <c r="C103" s="84" t="s">
        <v>553</v>
      </c>
      <c r="D103" s="97" t="s">
        <v>131</v>
      </c>
      <c r="E103" s="97" t="s">
        <v>332</v>
      </c>
      <c r="F103" s="84" t="s">
        <v>547</v>
      </c>
      <c r="G103" s="97" t="s">
        <v>378</v>
      </c>
      <c r="H103" s="84" t="s">
        <v>544</v>
      </c>
      <c r="I103" s="84" t="s">
        <v>171</v>
      </c>
      <c r="J103" s="84"/>
      <c r="K103" s="94">
        <v>5.37</v>
      </c>
      <c r="L103" s="97" t="s">
        <v>175</v>
      </c>
      <c r="M103" s="98">
        <v>2.5000000000000001E-2</v>
      </c>
      <c r="N103" s="98">
        <v>1.11E-2</v>
      </c>
      <c r="O103" s="94">
        <v>655585.77</v>
      </c>
      <c r="P103" s="96">
        <v>107.27</v>
      </c>
      <c r="Q103" s="84"/>
      <c r="R103" s="94">
        <v>703.24682999999993</v>
      </c>
      <c r="S103" s="95">
        <v>1.3559790851116018E-3</v>
      </c>
      <c r="T103" s="95">
        <v>6.5903918147449383E-3</v>
      </c>
      <c r="U103" s="95">
        <f>R103/'סכום נכסי הקרן'!$C$42</f>
        <v>1.1806646976071024E-3</v>
      </c>
    </row>
    <row r="104" spans="2:21" s="135" customFormat="1">
      <c r="B104" s="87" t="s">
        <v>554</v>
      </c>
      <c r="C104" s="84" t="s">
        <v>555</v>
      </c>
      <c r="D104" s="97" t="s">
        <v>131</v>
      </c>
      <c r="E104" s="97" t="s">
        <v>332</v>
      </c>
      <c r="F104" s="84" t="s">
        <v>547</v>
      </c>
      <c r="G104" s="97" t="s">
        <v>378</v>
      </c>
      <c r="H104" s="84" t="s">
        <v>544</v>
      </c>
      <c r="I104" s="84" t="s">
        <v>171</v>
      </c>
      <c r="J104" s="84"/>
      <c r="K104" s="94">
        <v>6.09</v>
      </c>
      <c r="L104" s="97" t="s">
        <v>175</v>
      </c>
      <c r="M104" s="98">
        <v>1.34E-2</v>
      </c>
      <c r="N104" s="98">
        <v>1.15E-2</v>
      </c>
      <c r="O104" s="94">
        <v>32243</v>
      </c>
      <c r="P104" s="96">
        <v>101.56</v>
      </c>
      <c r="Q104" s="84"/>
      <c r="R104" s="94">
        <v>32.745989999999999</v>
      </c>
      <c r="S104" s="95">
        <v>8.9220698991863932E-5</v>
      </c>
      <c r="T104" s="95">
        <v>3.0687504764396822E-4</v>
      </c>
      <c r="U104" s="95">
        <f>R104/'סכום נכסי הקרן'!$C$42</f>
        <v>5.4976478715439356E-5</v>
      </c>
    </row>
    <row r="105" spans="2:21" s="135" customFormat="1">
      <c r="B105" s="87" t="s">
        <v>556</v>
      </c>
      <c r="C105" s="84" t="s">
        <v>557</v>
      </c>
      <c r="D105" s="97" t="s">
        <v>131</v>
      </c>
      <c r="E105" s="97" t="s">
        <v>332</v>
      </c>
      <c r="F105" s="84" t="s">
        <v>367</v>
      </c>
      <c r="G105" s="97" t="s">
        <v>340</v>
      </c>
      <c r="H105" s="84" t="s">
        <v>544</v>
      </c>
      <c r="I105" s="84" t="s">
        <v>171</v>
      </c>
      <c r="J105" s="84"/>
      <c r="K105" s="94">
        <v>3.3300000000000005</v>
      </c>
      <c r="L105" s="97" t="s">
        <v>175</v>
      </c>
      <c r="M105" s="98">
        <v>2.7999999999999997E-2</v>
      </c>
      <c r="N105" s="98">
        <v>9.2000000000000016E-3</v>
      </c>
      <c r="O105" s="94">
        <f>650000/50000</f>
        <v>13</v>
      </c>
      <c r="P105" s="96">
        <v>5414869</v>
      </c>
      <c r="Q105" s="84"/>
      <c r="R105" s="94">
        <v>703.93293999999992</v>
      </c>
      <c r="S105" s="95">
        <f>3675.0155481427%/50000</f>
        <v>7.3500310962853999E-4</v>
      </c>
      <c r="T105" s="95">
        <v>6.5968216108494076E-3</v>
      </c>
      <c r="U105" s="95">
        <f>R105/'סכום נכסי הקרן'!$C$42</f>
        <v>1.1818165916805889E-3</v>
      </c>
    </row>
    <row r="106" spans="2:21" s="135" customFormat="1">
      <c r="B106" s="87" t="s">
        <v>558</v>
      </c>
      <c r="C106" s="84" t="s">
        <v>559</v>
      </c>
      <c r="D106" s="97" t="s">
        <v>131</v>
      </c>
      <c r="E106" s="97" t="s">
        <v>332</v>
      </c>
      <c r="F106" s="84" t="s">
        <v>420</v>
      </c>
      <c r="G106" s="97" t="s">
        <v>340</v>
      </c>
      <c r="H106" s="84" t="s">
        <v>544</v>
      </c>
      <c r="I106" s="84" t="s">
        <v>336</v>
      </c>
      <c r="J106" s="84"/>
      <c r="K106" s="94">
        <v>2.15</v>
      </c>
      <c r="L106" s="97" t="s">
        <v>175</v>
      </c>
      <c r="M106" s="98">
        <v>6.4000000000000001E-2</v>
      </c>
      <c r="N106" s="98">
        <v>2.8999999999999998E-3</v>
      </c>
      <c r="O106" s="94">
        <v>1313328</v>
      </c>
      <c r="P106" s="96">
        <v>129.43</v>
      </c>
      <c r="Q106" s="84"/>
      <c r="R106" s="94">
        <v>1699.8404499999999</v>
      </c>
      <c r="S106" s="95">
        <v>1.0490003638235579E-3</v>
      </c>
      <c r="T106" s="95">
        <v>1.5929847260104043E-2</v>
      </c>
      <c r="U106" s="95">
        <f>R106/'סכום נכסי הקרן'!$C$42</f>
        <v>2.8538224777772138E-3</v>
      </c>
    </row>
    <row r="107" spans="2:21" s="135" customFormat="1">
      <c r="B107" s="87" t="s">
        <v>560</v>
      </c>
      <c r="C107" s="84" t="s">
        <v>561</v>
      </c>
      <c r="D107" s="97" t="s">
        <v>131</v>
      </c>
      <c r="E107" s="97" t="s">
        <v>332</v>
      </c>
      <c r="F107" s="84" t="s">
        <v>562</v>
      </c>
      <c r="G107" s="97" t="s">
        <v>340</v>
      </c>
      <c r="H107" s="84" t="s">
        <v>544</v>
      </c>
      <c r="I107" s="84" t="s">
        <v>336</v>
      </c>
      <c r="J107" s="84"/>
      <c r="K107" s="94">
        <v>2.4699999999999998</v>
      </c>
      <c r="L107" s="97" t="s">
        <v>175</v>
      </c>
      <c r="M107" s="98">
        <v>0.02</v>
      </c>
      <c r="N107" s="98">
        <v>3.3999999999999998E-3</v>
      </c>
      <c r="O107" s="94">
        <v>241869.6</v>
      </c>
      <c r="P107" s="96">
        <v>105.04</v>
      </c>
      <c r="Q107" s="94">
        <v>67.108039999999988</v>
      </c>
      <c r="R107" s="94">
        <v>323.67552000000001</v>
      </c>
      <c r="S107" s="95">
        <v>4.2509212951701779E-4</v>
      </c>
      <c r="T107" s="95">
        <v>3.0332856212680142E-3</v>
      </c>
      <c r="U107" s="95">
        <f>R107/'סכום נכסי הקרן'!$C$42</f>
        <v>5.4341127985407583E-4</v>
      </c>
    </row>
    <row r="108" spans="2:21" s="135" customFormat="1">
      <c r="B108" s="87" t="s">
        <v>563</v>
      </c>
      <c r="C108" s="84" t="s">
        <v>564</v>
      </c>
      <c r="D108" s="97" t="s">
        <v>131</v>
      </c>
      <c r="E108" s="97" t="s">
        <v>332</v>
      </c>
      <c r="F108" s="84" t="s">
        <v>565</v>
      </c>
      <c r="G108" s="97" t="s">
        <v>378</v>
      </c>
      <c r="H108" s="84" t="s">
        <v>544</v>
      </c>
      <c r="I108" s="84" t="s">
        <v>171</v>
      </c>
      <c r="J108" s="84"/>
      <c r="K108" s="94">
        <v>6.62</v>
      </c>
      <c r="L108" s="97" t="s">
        <v>175</v>
      </c>
      <c r="M108" s="98">
        <v>1.5800000000000002E-2</v>
      </c>
      <c r="N108" s="98">
        <v>1.1300000000000001E-2</v>
      </c>
      <c r="O108" s="94">
        <v>381106.75</v>
      </c>
      <c r="P108" s="96">
        <v>103.3</v>
      </c>
      <c r="Q108" s="84"/>
      <c r="R108" s="94">
        <v>393.68326000000002</v>
      </c>
      <c r="S108" s="95">
        <v>8.9314498174369937E-4</v>
      </c>
      <c r="T108" s="95">
        <v>3.6893546101105122E-3</v>
      </c>
      <c r="U108" s="95">
        <f>R108/'סכום נכסי הקרן'!$C$42</f>
        <v>6.609456414057044E-4</v>
      </c>
    </row>
    <row r="109" spans="2:21" s="135" customFormat="1">
      <c r="B109" s="87" t="s">
        <v>566</v>
      </c>
      <c r="C109" s="84" t="s">
        <v>567</v>
      </c>
      <c r="D109" s="97" t="s">
        <v>131</v>
      </c>
      <c r="E109" s="97" t="s">
        <v>332</v>
      </c>
      <c r="F109" s="84" t="s">
        <v>343</v>
      </c>
      <c r="G109" s="97" t="s">
        <v>340</v>
      </c>
      <c r="H109" s="84" t="s">
        <v>544</v>
      </c>
      <c r="I109" s="84" t="s">
        <v>336</v>
      </c>
      <c r="J109" s="84"/>
      <c r="K109" s="94">
        <v>3.7100000000000004</v>
      </c>
      <c r="L109" s="97" t="s">
        <v>175</v>
      </c>
      <c r="M109" s="98">
        <v>4.4999999999999998E-2</v>
      </c>
      <c r="N109" s="98">
        <v>8.0000000000000002E-3</v>
      </c>
      <c r="O109" s="94">
        <v>1250035</v>
      </c>
      <c r="P109" s="96">
        <v>136.91</v>
      </c>
      <c r="Q109" s="94">
        <v>16.805240000000001</v>
      </c>
      <c r="R109" s="94">
        <v>1728.2282</v>
      </c>
      <c r="S109" s="95">
        <v>7.3445742039517353E-4</v>
      </c>
      <c r="T109" s="95">
        <v>1.6195879593643357E-2</v>
      </c>
      <c r="U109" s="95">
        <f>R109/'סכום נכסי הקרן'!$C$42</f>
        <v>2.9014820090252909E-3</v>
      </c>
    </row>
    <row r="110" spans="2:21" s="135" customFormat="1">
      <c r="B110" s="87" t="s">
        <v>568</v>
      </c>
      <c r="C110" s="84" t="s">
        <v>569</v>
      </c>
      <c r="D110" s="97" t="s">
        <v>131</v>
      </c>
      <c r="E110" s="97" t="s">
        <v>332</v>
      </c>
      <c r="F110" s="84" t="s">
        <v>570</v>
      </c>
      <c r="G110" s="97" t="s">
        <v>378</v>
      </c>
      <c r="H110" s="84" t="s">
        <v>544</v>
      </c>
      <c r="I110" s="84" t="s">
        <v>171</v>
      </c>
      <c r="J110" s="84"/>
      <c r="K110" s="94">
        <v>3.3099999999999996</v>
      </c>
      <c r="L110" s="97" t="s">
        <v>175</v>
      </c>
      <c r="M110" s="98">
        <v>4.9500000000000002E-2</v>
      </c>
      <c r="N110" s="98">
        <v>8.8999999999999982E-3</v>
      </c>
      <c r="O110" s="94">
        <v>90851</v>
      </c>
      <c r="P110" s="96">
        <v>114.92</v>
      </c>
      <c r="Q110" s="84"/>
      <c r="R110" s="94">
        <v>104.40597</v>
      </c>
      <c r="S110" s="95">
        <v>1.2244230757513323E-4</v>
      </c>
      <c r="T110" s="95">
        <v>9.7842780194047326E-4</v>
      </c>
      <c r="U110" s="95">
        <f>R110/'סכום נכסי הקרן'!$C$42</f>
        <v>1.7528474745975921E-4</v>
      </c>
    </row>
    <row r="111" spans="2:21" s="135" customFormat="1">
      <c r="B111" s="87" t="s">
        <v>571</v>
      </c>
      <c r="C111" s="84" t="s">
        <v>572</v>
      </c>
      <c r="D111" s="97" t="s">
        <v>131</v>
      </c>
      <c r="E111" s="97" t="s">
        <v>332</v>
      </c>
      <c r="F111" s="84" t="s">
        <v>573</v>
      </c>
      <c r="G111" s="97" t="s">
        <v>409</v>
      </c>
      <c r="H111" s="84" t="s">
        <v>544</v>
      </c>
      <c r="I111" s="84" t="s">
        <v>336</v>
      </c>
      <c r="J111" s="84"/>
      <c r="K111" s="94">
        <v>1.48</v>
      </c>
      <c r="L111" s="97" t="s">
        <v>175</v>
      </c>
      <c r="M111" s="98">
        <v>4.5999999999999999E-2</v>
      </c>
      <c r="N111" s="98">
        <v>7.7000000000000002E-3</v>
      </c>
      <c r="O111" s="94">
        <v>11840.399999999998</v>
      </c>
      <c r="P111" s="96">
        <v>108.17</v>
      </c>
      <c r="Q111" s="94">
        <v>6.47729</v>
      </c>
      <c r="R111" s="94">
        <v>19.629709999999999</v>
      </c>
      <c r="S111" s="95">
        <v>2.7607645194053733E-5</v>
      </c>
      <c r="T111" s="95">
        <v>1.8395743086366541E-4</v>
      </c>
      <c r="U111" s="95">
        <f>R111/'סכום נכסי הקרן'!$C$42</f>
        <v>3.2955862198859988E-5</v>
      </c>
    </row>
    <row r="112" spans="2:21" s="135" customFormat="1">
      <c r="B112" s="87" t="s">
        <v>574</v>
      </c>
      <c r="C112" s="84" t="s">
        <v>575</v>
      </c>
      <c r="D112" s="97" t="s">
        <v>131</v>
      </c>
      <c r="E112" s="97" t="s">
        <v>332</v>
      </c>
      <c r="F112" s="84" t="s">
        <v>573</v>
      </c>
      <c r="G112" s="97" t="s">
        <v>409</v>
      </c>
      <c r="H112" s="84" t="s">
        <v>544</v>
      </c>
      <c r="I112" s="84" t="s">
        <v>336</v>
      </c>
      <c r="J112" s="84"/>
      <c r="K112" s="94">
        <v>3.6500000000000004</v>
      </c>
      <c r="L112" s="97" t="s">
        <v>175</v>
      </c>
      <c r="M112" s="98">
        <v>1.9799999999999998E-2</v>
      </c>
      <c r="N112" s="98">
        <v>6.7000000000000011E-3</v>
      </c>
      <c r="O112" s="94">
        <v>556377</v>
      </c>
      <c r="P112" s="96">
        <v>103.98</v>
      </c>
      <c r="Q112" s="94">
        <v>5.5081300000000004</v>
      </c>
      <c r="R112" s="94">
        <v>584.02893999999992</v>
      </c>
      <c r="S112" s="95">
        <v>5.8589208295517167E-4</v>
      </c>
      <c r="T112" s="95">
        <v>5.4731559127684402E-3</v>
      </c>
      <c r="U112" s="95">
        <f>R112/'סכום נכסי הקרן'!$C$42</f>
        <v>9.8051256319050379E-4</v>
      </c>
    </row>
    <row r="113" spans="2:21" s="135" customFormat="1">
      <c r="B113" s="87" t="s">
        <v>576</v>
      </c>
      <c r="C113" s="84" t="s">
        <v>577</v>
      </c>
      <c r="D113" s="97" t="s">
        <v>131</v>
      </c>
      <c r="E113" s="97" t="s">
        <v>332</v>
      </c>
      <c r="F113" s="84" t="s">
        <v>453</v>
      </c>
      <c r="G113" s="97" t="s">
        <v>433</v>
      </c>
      <c r="H113" s="84" t="s">
        <v>544</v>
      </c>
      <c r="I113" s="84" t="s">
        <v>336</v>
      </c>
      <c r="J113" s="84"/>
      <c r="K113" s="94">
        <v>0.72000000000000008</v>
      </c>
      <c r="L113" s="97" t="s">
        <v>175</v>
      </c>
      <c r="M113" s="98">
        <v>4.4999999999999998E-2</v>
      </c>
      <c r="N113" s="98">
        <v>1.5500000000000003E-2</v>
      </c>
      <c r="O113" s="94">
        <v>4623</v>
      </c>
      <c r="P113" s="96">
        <v>126.97</v>
      </c>
      <c r="Q113" s="84"/>
      <c r="R113" s="94">
        <v>5.8698300000000003</v>
      </c>
      <c r="S113" s="95">
        <v>4.4310929958461597E-5</v>
      </c>
      <c r="T113" s="95">
        <v>5.5008395254258433E-5</v>
      </c>
      <c r="U113" s="95">
        <f>R113/'סכום נכסי הקרן'!$C$42</f>
        <v>9.8547206561245336E-6</v>
      </c>
    </row>
    <row r="114" spans="2:21" s="135" customFormat="1">
      <c r="B114" s="87" t="s">
        <v>578</v>
      </c>
      <c r="C114" s="84" t="s">
        <v>579</v>
      </c>
      <c r="D114" s="97" t="s">
        <v>131</v>
      </c>
      <c r="E114" s="97" t="s">
        <v>332</v>
      </c>
      <c r="F114" s="84" t="s">
        <v>580</v>
      </c>
      <c r="G114" s="97" t="s">
        <v>409</v>
      </c>
      <c r="H114" s="84" t="s">
        <v>544</v>
      </c>
      <c r="I114" s="84" t="s">
        <v>336</v>
      </c>
      <c r="J114" s="84"/>
      <c r="K114" s="94">
        <v>0.99</v>
      </c>
      <c r="L114" s="97" t="s">
        <v>175</v>
      </c>
      <c r="M114" s="98">
        <v>3.3500000000000002E-2</v>
      </c>
      <c r="N114" s="98">
        <v>6.0999999999999995E-3</v>
      </c>
      <c r="O114" s="94">
        <v>99388.33</v>
      </c>
      <c r="P114" s="96">
        <v>111.24</v>
      </c>
      <c r="Q114" s="84"/>
      <c r="R114" s="94">
        <v>110.55958</v>
      </c>
      <c r="S114" s="95">
        <v>5.0589613554367625E-4</v>
      </c>
      <c r="T114" s="95">
        <v>1.0360956068207776E-3</v>
      </c>
      <c r="U114" s="95">
        <f>R114/'סכום נכסי הקרן'!$C$42</f>
        <v>1.8561589973788899E-4</v>
      </c>
    </row>
    <row r="115" spans="2:21" s="135" customFormat="1">
      <c r="B115" s="87" t="s">
        <v>581</v>
      </c>
      <c r="C115" s="84" t="s">
        <v>582</v>
      </c>
      <c r="D115" s="97" t="s">
        <v>131</v>
      </c>
      <c r="E115" s="97" t="s">
        <v>332</v>
      </c>
      <c r="F115" s="84" t="s">
        <v>583</v>
      </c>
      <c r="G115" s="97" t="s">
        <v>378</v>
      </c>
      <c r="H115" s="84" t="s">
        <v>544</v>
      </c>
      <c r="I115" s="84" t="s">
        <v>171</v>
      </c>
      <c r="J115" s="84"/>
      <c r="K115" s="94">
        <v>1.47</v>
      </c>
      <c r="L115" s="97" t="s">
        <v>175</v>
      </c>
      <c r="M115" s="98">
        <v>4.4999999999999998E-2</v>
      </c>
      <c r="N115" s="98">
        <v>7.3000000000000009E-3</v>
      </c>
      <c r="O115" s="94">
        <v>241545</v>
      </c>
      <c r="P115" s="96">
        <v>112.94</v>
      </c>
      <c r="Q115" s="84"/>
      <c r="R115" s="94">
        <v>272.80091999999996</v>
      </c>
      <c r="S115" s="95">
        <v>4.6339568345323744E-4</v>
      </c>
      <c r="T115" s="95">
        <v>2.5565205181556079E-3</v>
      </c>
      <c r="U115" s="95">
        <f>R115/'סכום נכסי הקרן'!$C$42</f>
        <v>4.5799910071224822E-4</v>
      </c>
    </row>
    <row r="116" spans="2:21" s="135" customFormat="1">
      <c r="B116" s="87" t="s">
        <v>584</v>
      </c>
      <c r="C116" s="84" t="s">
        <v>585</v>
      </c>
      <c r="D116" s="97" t="s">
        <v>131</v>
      </c>
      <c r="E116" s="97" t="s">
        <v>332</v>
      </c>
      <c r="F116" s="84" t="s">
        <v>583</v>
      </c>
      <c r="G116" s="97" t="s">
        <v>378</v>
      </c>
      <c r="H116" s="84" t="s">
        <v>544</v>
      </c>
      <c r="I116" s="84" t="s">
        <v>171</v>
      </c>
      <c r="J116" s="84"/>
      <c r="K116" s="94">
        <v>0.82000000000000006</v>
      </c>
      <c r="L116" s="97" t="s">
        <v>175</v>
      </c>
      <c r="M116" s="98">
        <v>4.2000000000000003E-2</v>
      </c>
      <c r="N116" s="98">
        <v>9.5999999999999992E-3</v>
      </c>
      <c r="O116" s="94">
        <v>17245.41</v>
      </c>
      <c r="P116" s="96">
        <v>111.2</v>
      </c>
      <c r="Q116" s="84"/>
      <c r="R116" s="94">
        <v>19.17689</v>
      </c>
      <c r="S116" s="95">
        <v>2.0903527272727272E-4</v>
      </c>
      <c r="T116" s="95">
        <v>1.7971388351407721E-4</v>
      </c>
      <c r="U116" s="95">
        <f>R116/'סכום נכסי הקרן'!$C$42</f>
        <v>3.2195633264204929E-5</v>
      </c>
    </row>
    <row r="117" spans="2:21" s="135" customFormat="1">
      <c r="B117" s="87" t="s">
        <v>586</v>
      </c>
      <c r="C117" s="84" t="s">
        <v>587</v>
      </c>
      <c r="D117" s="97" t="s">
        <v>131</v>
      </c>
      <c r="E117" s="97" t="s">
        <v>332</v>
      </c>
      <c r="F117" s="84" t="s">
        <v>583</v>
      </c>
      <c r="G117" s="97" t="s">
        <v>378</v>
      </c>
      <c r="H117" s="84" t="s">
        <v>544</v>
      </c>
      <c r="I117" s="84" t="s">
        <v>171</v>
      </c>
      <c r="J117" s="84"/>
      <c r="K117" s="94">
        <v>3.81</v>
      </c>
      <c r="L117" s="97" t="s">
        <v>175</v>
      </c>
      <c r="M117" s="98">
        <v>3.3000000000000002E-2</v>
      </c>
      <c r="N117" s="98">
        <v>1.0399999999999998E-2</v>
      </c>
      <c r="O117" s="94">
        <v>555.85</v>
      </c>
      <c r="P117" s="96">
        <v>107.92</v>
      </c>
      <c r="Q117" s="84"/>
      <c r="R117" s="94">
        <v>0.59987000000000001</v>
      </c>
      <c r="S117" s="95">
        <v>8.5690588911790421E-7</v>
      </c>
      <c r="T117" s="95">
        <v>5.6216084726767216E-6</v>
      </c>
      <c r="U117" s="95">
        <f>R117/'סכום נכסי הקרן'!$C$42</f>
        <v>1.0071077492856563E-6</v>
      </c>
    </row>
    <row r="118" spans="2:21" s="135" customFormat="1">
      <c r="B118" s="87" t="s">
        <v>588</v>
      </c>
      <c r="C118" s="84" t="s">
        <v>589</v>
      </c>
      <c r="D118" s="97" t="s">
        <v>131</v>
      </c>
      <c r="E118" s="97" t="s">
        <v>332</v>
      </c>
      <c r="F118" s="84" t="s">
        <v>583</v>
      </c>
      <c r="G118" s="97" t="s">
        <v>378</v>
      </c>
      <c r="H118" s="84" t="s">
        <v>544</v>
      </c>
      <c r="I118" s="84" t="s">
        <v>171</v>
      </c>
      <c r="J118" s="84"/>
      <c r="K118" s="94">
        <v>6.11</v>
      </c>
      <c r="L118" s="97" t="s">
        <v>175</v>
      </c>
      <c r="M118" s="98">
        <v>1.6E-2</v>
      </c>
      <c r="N118" s="98">
        <v>1.4499999999999999E-2</v>
      </c>
      <c r="O118" s="94">
        <v>126080</v>
      </c>
      <c r="P118" s="96">
        <v>101.57</v>
      </c>
      <c r="Q118" s="84"/>
      <c r="R118" s="94">
        <v>128.05946</v>
      </c>
      <c r="S118" s="95">
        <v>9.2979333890240803E-4</v>
      </c>
      <c r="T118" s="95">
        <v>1.200093595849777E-3</v>
      </c>
      <c r="U118" s="95">
        <f>R118/'סכום נכסי הקרן'!$C$42</f>
        <v>2.1499604003423497E-4</v>
      </c>
    </row>
    <row r="119" spans="2:21" s="135" customFormat="1">
      <c r="B119" s="87" t="s">
        <v>590</v>
      </c>
      <c r="C119" s="84" t="s">
        <v>591</v>
      </c>
      <c r="D119" s="97" t="s">
        <v>131</v>
      </c>
      <c r="E119" s="97" t="s">
        <v>332</v>
      </c>
      <c r="F119" s="84" t="s">
        <v>543</v>
      </c>
      <c r="G119" s="97" t="s">
        <v>340</v>
      </c>
      <c r="H119" s="84" t="s">
        <v>592</v>
      </c>
      <c r="I119" s="84" t="s">
        <v>171</v>
      </c>
      <c r="J119" s="84"/>
      <c r="K119" s="94">
        <v>2.5300000000000007</v>
      </c>
      <c r="L119" s="97" t="s">
        <v>175</v>
      </c>
      <c r="M119" s="98">
        <v>5.2999999999999999E-2</v>
      </c>
      <c r="N119" s="98">
        <v>4.4000000000000003E-3</v>
      </c>
      <c r="O119" s="94">
        <v>121404</v>
      </c>
      <c r="P119" s="96">
        <v>122.45</v>
      </c>
      <c r="Q119" s="84"/>
      <c r="R119" s="94">
        <v>148.65921</v>
      </c>
      <c r="S119" s="95">
        <v>4.6692768628416265E-4</v>
      </c>
      <c r="T119" s="95">
        <v>1.3931416381506461E-3</v>
      </c>
      <c r="U119" s="95">
        <f>R119/'סכום נכסי הקרן'!$C$42</f>
        <v>2.4958047976008757E-4</v>
      </c>
    </row>
    <row r="120" spans="2:21" s="135" customFormat="1">
      <c r="B120" s="87" t="s">
        <v>593</v>
      </c>
      <c r="C120" s="84" t="s">
        <v>594</v>
      </c>
      <c r="D120" s="97" t="s">
        <v>131</v>
      </c>
      <c r="E120" s="97" t="s">
        <v>332</v>
      </c>
      <c r="F120" s="84" t="s">
        <v>595</v>
      </c>
      <c r="G120" s="97" t="s">
        <v>378</v>
      </c>
      <c r="H120" s="84" t="s">
        <v>592</v>
      </c>
      <c r="I120" s="84" t="s">
        <v>171</v>
      </c>
      <c r="J120" s="84"/>
      <c r="K120" s="94">
        <v>2.4</v>
      </c>
      <c r="L120" s="97" t="s">
        <v>175</v>
      </c>
      <c r="M120" s="98">
        <v>5.3499999999999999E-2</v>
      </c>
      <c r="N120" s="98">
        <v>1.0700000000000001E-2</v>
      </c>
      <c r="O120" s="94">
        <v>75162.100000000006</v>
      </c>
      <c r="P120" s="96">
        <v>111.48</v>
      </c>
      <c r="Q120" s="84"/>
      <c r="R120" s="94">
        <v>83.790710000000004</v>
      </c>
      <c r="S120" s="95">
        <v>3.1992244778952794E-4</v>
      </c>
      <c r="T120" s="95">
        <v>7.8523440956806999E-4</v>
      </c>
      <c r="U120" s="95">
        <f>R120/'סכום נכסי הקרן'!$C$42</f>
        <v>1.4067426835672253E-4</v>
      </c>
    </row>
    <row r="121" spans="2:21" s="135" customFormat="1">
      <c r="B121" s="87" t="s">
        <v>596</v>
      </c>
      <c r="C121" s="84" t="s">
        <v>597</v>
      </c>
      <c r="D121" s="97" t="s">
        <v>131</v>
      </c>
      <c r="E121" s="97" t="s">
        <v>332</v>
      </c>
      <c r="F121" s="84" t="s">
        <v>598</v>
      </c>
      <c r="G121" s="97" t="s">
        <v>378</v>
      </c>
      <c r="H121" s="84" t="s">
        <v>592</v>
      </c>
      <c r="I121" s="84" t="s">
        <v>336</v>
      </c>
      <c r="J121" s="84"/>
      <c r="K121" s="94">
        <v>1.9500000000000002</v>
      </c>
      <c r="L121" s="97" t="s">
        <v>175</v>
      </c>
      <c r="M121" s="98">
        <v>4.2500000000000003E-2</v>
      </c>
      <c r="N121" s="98">
        <v>7.4999999999999997E-3</v>
      </c>
      <c r="O121" s="94">
        <v>2971.92</v>
      </c>
      <c r="P121" s="96">
        <v>114.04</v>
      </c>
      <c r="Q121" s="94">
        <v>0.52973999999999999</v>
      </c>
      <c r="R121" s="94">
        <v>3.9503300000000001</v>
      </c>
      <c r="S121" s="95">
        <v>1.6546954137089304E-5</v>
      </c>
      <c r="T121" s="95">
        <v>3.702003533743817E-5</v>
      </c>
      <c r="U121" s="95">
        <f>R121/'סכום נכסי הקרן'!$C$42</f>
        <v>6.6321168840508891E-6</v>
      </c>
    </row>
    <row r="122" spans="2:21" s="135" customFormat="1">
      <c r="B122" s="87" t="s">
        <v>599</v>
      </c>
      <c r="C122" s="84" t="s">
        <v>600</v>
      </c>
      <c r="D122" s="97" t="s">
        <v>131</v>
      </c>
      <c r="E122" s="97" t="s">
        <v>332</v>
      </c>
      <c r="F122" s="84" t="s">
        <v>598</v>
      </c>
      <c r="G122" s="97" t="s">
        <v>378</v>
      </c>
      <c r="H122" s="84" t="s">
        <v>592</v>
      </c>
      <c r="I122" s="84" t="s">
        <v>336</v>
      </c>
      <c r="J122" s="84"/>
      <c r="K122" s="94">
        <v>2.56</v>
      </c>
      <c r="L122" s="97" t="s">
        <v>175</v>
      </c>
      <c r="M122" s="98">
        <v>4.5999999999999999E-2</v>
      </c>
      <c r="N122" s="98">
        <v>7.5000000000000015E-3</v>
      </c>
      <c r="O122" s="94">
        <v>211132.79999999999</v>
      </c>
      <c r="P122" s="96">
        <v>110.98</v>
      </c>
      <c r="Q122" s="84"/>
      <c r="R122" s="94">
        <v>234.31518</v>
      </c>
      <c r="S122" s="95">
        <v>5.3818148560437777E-4</v>
      </c>
      <c r="T122" s="95">
        <v>2.1958561040971731E-3</v>
      </c>
      <c r="U122" s="95">
        <f>R122/'סכום נכסי הקרן'!$C$42</f>
        <v>3.9338628961818964E-4</v>
      </c>
    </row>
    <row r="123" spans="2:21" s="135" customFormat="1">
      <c r="B123" s="87" t="s">
        <v>601</v>
      </c>
      <c r="C123" s="84" t="s">
        <v>602</v>
      </c>
      <c r="D123" s="97" t="s">
        <v>131</v>
      </c>
      <c r="E123" s="97" t="s">
        <v>332</v>
      </c>
      <c r="F123" s="84" t="s">
        <v>598</v>
      </c>
      <c r="G123" s="97" t="s">
        <v>378</v>
      </c>
      <c r="H123" s="84" t="s">
        <v>592</v>
      </c>
      <c r="I123" s="84" t="s">
        <v>336</v>
      </c>
      <c r="J123" s="84"/>
      <c r="K123" s="94">
        <v>5.91</v>
      </c>
      <c r="L123" s="97" t="s">
        <v>175</v>
      </c>
      <c r="M123" s="98">
        <v>3.0600000000000002E-2</v>
      </c>
      <c r="N123" s="98">
        <v>1.7100000000000001E-2</v>
      </c>
      <c r="O123" s="94">
        <v>60147</v>
      </c>
      <c r="P123" s="96">
        <v>108.19</v>
      </c>
      <c r="Q123" s="94">
        <v>1.11849</v>
      </c>
      <c r="R123" s="94">
        <v>66.19153</v>
      </c>
      <c r="S123" s="95">
        <v>2.0300043875932363E-4</v>
      </c>
      <c r="T123" s="95">
        <v>6.2030584271164659E-4</v>
      </c>
      <c r="U123" s="95">
        <f>R123/'סכום נכסי הקרן'!$C$42</f>
        <v>1.1112741560683815E-4</v>
      </c>
    </row>
    <row r="124" spans="2:21" s="135" customFormat="1">
      <c r="B124" s="87" t="s">
        <v>603</v>
      </c>
      <c r="C124" s="84" t="s">
        <v>604</v>
      </c>
      <c r="D124" s="97" t="s">
        <v>131</v>
      </c>
      <c r="E124" s="97" t="s">
        <v>332</v>
      </c>
      <c r="F124" s="84" t="s">
        <v>605</v>
      </c>
      <c r="G124" s="97" t="s">
        <v>378</v>
      </c>
      <c r="H124" s="84" t="s">
        <v>592</v>
      </c>
      <c r="I124" s="84" t="s">
        <v>171</v>
      </c>
      <c r="J124" s="84"/>
      <c r="K124" s="94">
        <v>4.0199999999999996</v>
      </c>
      <c r="L124" s="97" t="s">
        <v>175</v>
      </c>
      <c r="M124" s="98">
        <v>3.2500000000000001E-2</v>
      </c>
      <c r="N124" s="98">
        <v>1.29E-2</v>
      </c>
      <c r="O124" s="94">
        <v>104000</v>
      </c>
      <c r="P124" s="96">
        <v>106.58</v>
      </c>
      <c r="Q124" s="84"/>
      <c r="R124" s="94">
        <v>110.8432</v>
      </c>
      <c r="S124" s="95">
        <v>8.3909403662322743E-4</v>
      </c>
      <c r="T124" s="95">
        <v>1.0387535170263563E-3</v>
      </c>
      <c r="U124" s="95">
        <f>R124/'סכום נכסי הקרן'!$C$42</f>
        <v>1.8609206273962668E-4</v>
      </c>
    </row>
    <row r="125" spans="2:21" s="135" customFormat="1">
      <c r="B125" s="87" t="s">
        <v>606</v>
      </c>
      <c r="C125" s="84" t="s">
        <v>607</v>
      </c>
      <c r="D125" s="97" t="s">
        <v>131</v>
      </c>
      <c r="E125" s="97" t="s">
        <v>332</v>
      </c>
      <c r="F125" s="84" t="s">
        <v>605</v>
      </c>
      <c r="G125" s="97" t="s">
        <v>378</v>
      </c>
      <c r="H125" s="84" t="s">
        <v>592</v>
      </c>
      <c r="I125" s="84" t="s">
        <v>171</v>
      </c>
      <c r="J125" s="84"/>
      <c r="K125" s="94">
        <v>7.9399999999999995</v>
      </c>
      <c r="L125" s="97" t="s">
        <v>175</v>
      </c>
      <c r="M125" s="98">
        <v>1.9E-2</v>
      </c>
      <c r="N125" s="98">
        <v>2.0099999999999996E-2</v>
      </c>
      <c r="O125" s="94">
        <v>268000</v>
      </c>
      <c r="P125" s="96">
        <v>98.95</v>
      </c>
      <c r="Q125" s="84"/>
      <c r="R125" s="94">
        <v>265.18599999999998</v>
      </c>
      <c r="S125" s="95">
        <v>1.0168462589163758E-3</v>
      </c>
      <c r="T125" s="95">
        <v>2.4851582250074999E-3</v>
      </c>
      <c r="U125" s="95">
        <f>R125/'סכום נכסי הקרן'!$C$42</f>
        <v>4.4521458916442903E-4</v>
      </c>
    </row>
    <row r="126" spans="2:21" s="135" customFormat="1">
      <c r="B126" s="87" t="s">
        <v>608</v>
      </c>
      <c r="C126" s="84" t="s">
        <v>609</v>
      </c>
      <c r="D126" s="97" t="s">
        <v>131</v>
      </c>
      <c r="E126" s="97" t="s">
        <v>332</v>
      </c>
      <c r="F126" s="84" t="s">
        <v>420</v>
      </c>
      <c r="G126" s="97" t="s">
        <v>340</v>
      </c>
      <c r="H126" s="84" t="s">
        <v>592</v>
      </c>
      <c r="I126" s="84" t="s">
        <v>336</v>
      </c>
      <c r="J126" s="84"/>
      <c r="K126" s="94">
        <v>3.6799999999999997</v>
      </c>
      <c r="L126" s="97" t="s">
        <v>175</v>
      </c>
      <c r="M126" s="98">
        <v>5.0999999999999997E-2</v>
      </c>
      <c r="N126" s="98">
        <v>8.2999999999999984E-3</v>
      </c>
      <c r="O126" s="94">
        <v>995575</v>
      </c>
      <c r="P126" s="96">
        <v>139.84</v>
      </c>
      <c r="Q126" s="94">
        <v>15.19839</v>
      </c>
      <c r="R126" s="94">
        <v>1407.4105500000001</v>
      </c>
      <c r="S126" s="95">
        <v>8.6779830447844444E-4</v>
      </c>
      <c r="T126" s="95">
        <v>1.318937615219065E-2</v>
      </c>
      <c r="U126" s="95">
        <f>R126/'סכום נכסי הקרן'!$C$42</f>
        <v>2.3628687404460762E-3</v>
      </c>
    </row>
    <row r="127" spans="2:21" s="135" customFormat="1">
      <c r="B127" s="87" t="s">
        <v>610</v>
      </c>
      <c r="C127" s="84" t="s">
        <v>611</v>
      </c>
      <c r="D127" s="97" t="s">
        <v>131</v>
      </c>
      <c r="E127" s="97" t="s">
        <v>332</v>
      </c>
      <c r="F127" s="84" t="s">
        <v>612</v>
      </c>
      <c r="G127" s="97" t="s">
        <v>378</v>
      </c>
      <c r="H127" s="84" t="s">
        <v>592</v>
      </c>
      <c r="I127" s="84" t="s">
        <v>171</v>
      </c>
      <c r="J127" s="84"/>
      <c r="K127" s="94">
        <v>1.9500000000000002</v>
      </c>
      <c r="L127" s="97" t="s">
        <v>175</v>
      </c>
      <c r="M127" s="98">
        <v>4.5999999999999999E-2</v>
      </c>
      <c r="N127" s="98">
        <v>7.4000000000000012E-3</v>
      </c>
      <c r="O127" s="94">
        <v>129473.71</v>
      </c>
      <c r="P127" s="96">
        <v>131.24</v>
      </c>
      <c r="Q127" s="84"/>
      <c r="R127" s="94">
        <v>169.92131000000001</v>
      </c>
      <c r="S127" s="95">
        <v>3.3706020240776809E-4</v>
      </c>
      <c r="T127" s="95">
        <v>1.5923968126166134E-3</v>
      </c>
      <c r="U127" s="95">
        <f>R127/'סכום נכסי הקרן'!$C$42</f>
        <v>2.8527692344969795E-4</v>
      </c>
    </row>
    <row r="128" spans="2:21" s="135" customFormat="1">
      <c r="B128" s="87" t="s">
        <v>613</v>
      </c>
      <c r="C128" s="84" t="s">
        <v>614</v>
      </c>
      <c r="D128" s="97" t="s">
        <v>131</v>
      </c>
      <c r="E128" s="97" t="s">
        <v>332</v>
      </c>
      <c r="F128" s="84" t="s">
        <v>615</v>
      </c>
      <c r="G128" s="97" t="s">
        <v>378</v>
      </c>
      <c r="H128" s="84" t="s">
        <v>592</v>
      </c>
      <c r="I128" s="84" t="s">
        <v>336</v>
      </c>
      <c r="J128" s="84"/>
      <c r="K128" s="94">
        <v>1.95</v>
      </c>
      <c r="L128" s="97" t="s">
        <v>175</v>
      </c>
      <c r="M128" s="98">
        <v>5.4000000000000006E-2</v>
      </c>
      <c r="N128" s="98">
        <v>1.0499999999999999E-2</v>
      </c>
      <c r="O128" s="94">
        <v>106882.34000000001</v>
      </c>
      <c r="P128" s="96">
        <v>129.61000000000001</v>
      </c>
      <c r="Q128" s="94">
        <v>47.127379999999995</v>
      </c>
      <c r="R128" s="94">
        <v>189.30056999999999</v>
      </c>
      <c r="S128" s="95">
        <v>6.9933064700192997E-4</v>
      </c>
      <c r="T128" s="95">
        <v>1.7740071818802955E-3</v>
      </c>
      <c r="U128" s="95">
        <f>R128/'סכום נכסי הקרן'!$C$42</f>
        <v>3.1781231098603336E-4</v>
      </c>
    </row>
    <row r="129" spans="2:21" s="135" customFormat="1">
      <c r="B129" s="87" t="s">
        <v>616</v>
      </c>
      <c r="C129" s="84" t="s">
        <v>617</v>
      </c>
      <c r="D129" s="97" t="s">
        <v>131</v>
      </c>
      <c r="E129" s="97" t="s">
        <v>332</v>
      </c>
      <c r="F129" s="84" t="s">
        <v>618</v>
      </c>
      <c r="G129" s="97" t="s">
        <v>378</v>
      </c>
      <c r="H129" s="84" t="s">
        <v>592</v>
      </c>
      <c r="I129" s="84" t="s">
        <v>336</v>
      </c>
      <c r="J129" s="84"/>
      <c r="K129" s="94">
        <v>0.65</v>
      </c>
      <c r="L129" s="97" t="s">
        <v>175</v>
      </c>
      <c r="M129" s="98">
        <v>4.6500000000000007E-2</v>
      </c>
      <c r="N129" s="98">
        <v>7.2000000000000007E-3</v>
      </c>
      <c r="O129" s="94">
        <v>85065.17</v>
      </c>
      <c r="P129" s="96">
        <v>125.57</v>
      </c>
      <c r="Q129" s="84"/>
      <c r="R129" s="94">
        <v>106.81634</v>
      </c>
      <c r="S129" s="95">
        <v>7.3350839888504534E-4</v>
      </c>
      <c r="T129" s="95">
        <v>1.0010162901367254E-3</v>
      </c>
      <c r="U129" s="95">
        <f>R129/'סכום נכסי הקרן'!$C$42</f>
        <v>1.7933146142386087E-4</v>
      </c>
    </row>
    <row r="130" spans="2:21" s="135" customFormat="1">
      <c r="B130" s="87" t="s">
        <v>619</v>
      </c>
      <c r="C130" s="84" t="s">
        <v>620</v>
      </c>
      <c r="D130" s="97" t="s">
        <v>131</v>
      </c>
      <c r="E130" s="97" t="s">
        <v>332</v>
      </c>
      <c r="F130" s="84" t="s">
        <v>618</v>
      </c>
      <c r="G130" s="97" t="s">
        <v>378</v>
      </c>
      <c r="H130" s="84" t="s">
        <v>592</v>
      </c>
      <c r="I130" s="84" t="s">
        <v>336</v>
      </c>
      <c r="J130" s="84"/>
      <c r="K130" s="94">
        <v>7.7399999999999993</v>
      </c>
      <c r="L130" s="97" t="s">
        <v>175</v>
      </c>
      <c r="M130" s="98">
        <v>2.81E-2</v>
      </c>
      <c r="N130" s="98">
        <v>2.2199999999999998E-2</v>
      </c>
      <c r="O130" s="94">
        <v>8625</v>
      </c>
      <c r="P130" s="96">
        <v>105.01</v>
      </c>
      <c r="Q130" s="84"/>
      <c r="R130" s="94">
        <v>9.0571200000000012</v>
      </c>
      <c r="S130" s="95">
        <v>1.6474983811537646E-5</v>
      </c>
      <c r="T130" s="95">
        <v>8.4877694383866169E-5</v>
      </c>
      <c r="U130" s="95">
        <f>R130/'סכום נכסי הקרן'!$C$42</f>
        <v>1.5205787484305108E-5</v>
      </c>
    </row>
    <row r="131" spans="2:21" s="135" customFormat="1">
      <c r="B131" s="87" t="s">
        <v>621</v>
      </c>
      <c r="C131" s="84" t="s">
        <v>622</v>
      </c>
      <c r="D131" s="97" t="s">
        <v>131</v>
      </c>
      <c r="E131" s="97" t="s">
        <v>332</v>
      </c>
      <c r="F131" s="84" t="s">
        <v>618</v>
      </c>
      <c r="G131" s="97" t="s">
        <v>378</v>
      </c>
      <c r="H131" s="84" t="s">
        <v>592</v>
      </c>
      <c r="I131" s="84" t="s">
        <v>336</v>
      </c>
      <c r="J131" s="84"/>
      <c r="K131" s="94">
        <v>5.62</v>
      </c>
      <c r="L131" s="97" t="s">
        <v>175</v>
      </c>
      <c r="M131" s="98">
        <v>3.7000000000000005E-2</v>
      </c>
      <c r="N131" s="98">
        <v>1.3699999999999999E-2</v>
      </c>
      <c r="O131" s="94">
        <v>598157.1</v>
      </c>
      <c r="P131" s="96">
        <v>112.64</v>
      </c>
      <c r="Q131" s="84"/>
      <c r="R131" s="94">
        <v>673.76416000000006</v>
      </c>
      <c r="S131" s="95">
        <v>8.3743977057376716E-4</v>
      </c>
      <c r="T131" s="95">
        <v>6.3140985720938113E-3</v>
      </c>
      <c r="U131" s="95">
        <f>R131/'סכום נכסי הקרן'!$C$42</f>
        <v>1.1311669307132227E-3</v>
      </c>
    </row>
    <row r="132" spans="2:21" s="135" customFormat="1">
      <c r="B132" s="87" t="s">
        <v>623</v>
      </c>
      <c r="C132" s="84" t="s">
        <v>624</v>
      </c>
      <c r="D132" s="97" t="s">
        <v>131</v>
      </c>
      <c r="E132" s="97" t="s">
        <v>332</v>
      </c>
      <c r="F132" s="84" t="s">
        <v>618</v>
      </c>
      <c r="G132" s="97" t="s">
        <v>378</v>
      </c>
      <c r="H132" s="84" t="s">
        <v>592</v>
      </c>
      <c r="I132" s="84" t="s">
        <v>336</v>
      </c>
      <c r="J132" s="84"/>
      <c r="K132" s="94">
        <v>5.5699999999999994</v>
      </c>
      <c r="L132" s="97" t="s">
        <v>175</v>
      </c>
      <c r="M132" s="98">
        <v>2.8500000000000001E-2</v>
      </c>
      <c r="N132" s="98">
        <v>9.7999999999999997E-3</v>
      </c>
      <c r="O132" s="94">
        <v>540751</v>
      </c>
      <c r="P132" s="96">
        <v>112.62</v>
      </c>
      <c r="Q132" s="84"/>
      <c r="R132" s="94">
        <v>608.99376000000007</v>
      </c>
      <c r="S132" s="95">
        <v>7.9172913616398246E-4</v>
      </c>
      <c r="T132" s="95">
        <v>5.7071106756851559E-3</v>
      </c>
      <c r="U132" s="95">
        <f>R132/'סכום נכסי הקרן'!$C$42</f>
        <v>1.0224254171113895E-3</v>
      </c>
    </row>
    <row r="133" spans="2:21" s="135" customFormat="1">
      <c r="B133" s="87" t="s">
        <v>625</v>
      </c>
      <c r="C133" s="84" t="s">
        <v>626</v>
      </c>
      <c r="D133" s="97" t="s">
        <v>131</v>
      </c>
      <c r="E133" s="97" t="s">
        <v>332</v>
      </c>
      <c r="F133" s="84" t="s">
        <v>627</v>
      </c>
      <c r="G133" s="97" t="s">
        <v>378</v>
      </c>
      <c r="H133" s="84" t="s">
        <v>592</v>
      </c>
      <c r="I133" s="84" t="s">
        <v>336</v>
      </c>
      <c r="J133" s="84"/>
      <c r="K133" s="94">
        <v>1.94</v>
      </c>
      <c r="L133" s="97" t="s">
        <v>175</v>
      </c>
      <c r="M133" s="98">
        <v>4.7500000000000001E-2</v>
      </c>
      <c r="N133" s="98">
        <v>5.5000000000000005E-3</v>
      </c>
      <c r="O133" s="94">
        <v>127991.32</v>
      </c>
      <c r="P133" s="96">
        <v>108.8</v>
      </c>
      <c r="Q133" s="84"/>
      <c r="R133" s="94">
        <v>139.25456</v>
      </c>
      <c r="S133" s="95">
        <v>7.4805679071224512E-4</v>
      </c>
      <c r="T133" s="95">
        <v>1.3050071087983546E-3</v>
      </c>
      <c r="U133" s="95">
        <f>R133/'סכום נכסי הקרן'!$C$42</f>
        <v>2.337912322659316E-4</v>
      </c>
    </row>
    <row r="134" spans="2:21" s="135" customFormat="1">
      <c r="B134" s="87" t="s">
        <v>628</v>
      </c>
      <c r="C134" s="84" t="s">
        <v>629</v>
      </c>
      <c r="D134" s="97" t="s">
        <v>131</v>
      </c>
      <c r="E134" s="97" t="s">
        <v>332</v>
      </c>
      <c r="F134" s="84" t="s">
        <v>630</v>
      </c>
      <c r="G134" s="97" t="s">
        <v>378</v>
      </c>
      <c r="H134" s="84" t="s">
        <v>592</v>
      </c>
      <c r="I134" s="84" t="s">
        <v>336</v>
      </c>
      <c r="J134" s="84"/>
      <c r="K134" s="94">
        <v>4.5599999999999996</v>
      </c>
      <c r="L134" s="97" t="s">
        <v>175</v>
      </c>
      <c r="M134" s="98">
        <v>4.3400000000000001E-2</v>
      </c>
      <c r="N134" s="98">
        <v>1.3299999999999999E-2</v>
      </c>
      <c r="O134" s="94">
        <v>30.44</v>
      </c>
      <c r="P134" s="96">
        <v>114.47</v>
      </c>
      <c r="Q134" s="84"/>
      <c r="R134" s="94">
        <v>3.4840000000000003E-2</v>
      </c>
      <c r="S134" s="95">
        <v>1.8070909448426417E-8</v>
      </c>
      <c r="T134" s="95">
        <v>3.2649880672155134E-7</v>
      </c>
      <c r="U134" s="95">
        <f>R134/'סכום נכסי הקרן'!$C$42</f>
        <v>5.8492063255559153E-8</v>
      </c>
    </row>
    <row r="135" spans="2:21" s="135" customFormat="1">
      <c r="B135" s="87" t="s">
        <v>631</v>
      </c>
      <c r="C135" s="84" t="s">
        <v>632</v>
      </c>
      <c r="D135" s="97" t="s">
        <v>131</v>
      </c>
      <c r="E135" s="97" t="s">
        <v>332</v>
      </c>
      <c r="F135" s="84" t="s">
        <v>633</v>
      </c>
      <c r="G135" s="97" t="s">
        <v>378</v>
      </c>
      <c r="H135" s="84" t="s">
        <v>634</v>
      </c>
      <c r="I135" s="84" t="s">
        <v>171</v>
      </c>
      <c r="J135" s="84"/>
      <c r="K135" s="94">
        <v>1.46</v>
      </c>
      <c r="L135" s="97" t="s">
        <v>175</v>
      </c>
      <c r="M135" s="98">
        <v>5.5999999999999994E-2</v>
      </c>
      <c r="N135" s="98">
        <v>1.0799999999999999E-2</v>
      </c>
      <c r="O135" s="94">
        <v>90238.539999999979</v>
      </c>
      <c r="P135" s="96">
        <v>112</v>
      </c>
      <c r="Q135" s="94">
        <v>51.334310000000002</v>
      </c>
      <c r="R135" s="94">
        <v>155.57867000000002</v>
      </c>
      <c r="S135" s="95">
        <v>7.126946041574523E-4</v>
      </c>
      <c r="T135" s="95">
        <v>1.4579865128107354E-3</v>
      </c>
      <c r="U135" s="95">
        <f>R135/'סכום נכסי הקרן'!$C$42</f>
        <v>2.6119739973753627E-4</v>
      </c>
    </row>
    <row r="136" spans="2:21" s="135" customFormat="1">
      <c r="B136" s="87" t="s">
        <v>635</v>
      </c>
      <c r="C136" s="84" t="s">
        <v>636</v>
      </c>
      <c r="D136" s="97" t="s">
        <v>131</v>
      </c>
      <c r="E136" s="97" t="s">
        <v>332</v>
      </c>
      <c r="F136" s="84" t="s">
        <v>637</v>
      </c>
      <c r="G136" s="97" t="s">
        <v>440</v>
      </c>
      <c r="H136" s="84" t="s">
        <v>634</v>
      </c>
      <c r="I136" s="84" t="s">
        <v>171</v>
      </c>
      <c r="J136" s="84"/>
      <c r="K136" s="94">
        <v>0.65</v>
      </c>
      <c r="L136" s="97" t="s">
        <v>175</v>
      </c>
      <c r="M136" s="98">
        <v>4.2000000000000003E-2</v>
      </c>
      <c r="N136" s="98">
        <v>1.3899999999999999E-2</v>
      </c>
      <c r="O136" s="94">
        <v>77567.25</v>
      </c>
      <c r="P136" s="96">
        <v>103.47</v>
      </c>
      <c r="Q136" s="84"/>
      <c r="R136" s="94">
        <v>80.258839999999992</v>
      </c>
      <c r="S136" s="95">
        <v>2.8766384997045899E-4</v>
      </c>
      <c r="T136" s="95">
        <v>7.5213592103489984E-4</v>
      </c>
      <c r="U136" s="95">
        <f>R136/'סכום נכסי הקרן'!$C$42</f>
        <v>1.3474469420487372E-4</v>
      </c>
    </row>
    <row r="137" spans="2:21" s="135" customFormat="1">
      <c r="B137" s="87" t="s">
        <v>638</v>
      </c>
      <c r="C137" s="84" t="s">
        <v>639</v>
      </c>
      <c r="D137" s="97" t="s">
        <v>131</v>
      </c>
      <c r="E137" s="97" t="s">
        <v>332</v>
      </c>
      <c r="F137" s="84" t="s">
        <v>640</v>
      </c>
      <c r="G137" s="97" t="s">
        <v>378</v>
      </c>
      <c r="H137" s="84" t="s">
        <v>634</v>
      </c>
      <c r="I137" s="84" t="s">
        <v>171</v>
      </c>
      <c r="J137" s="84"/>
      <c r="K137" s="94">
        <v>2.0300000000000002</v>
      </c>
      <c r="L137" s="97" t="s">
        <v>175</v>
      </c>
      <c r="M137" s="98">
        <v>4.8000000000000001E-2</v>
      </c>
      <c r="N137" s="98">
        <v>8.5000000000000006E-3</v>
      </c>
      <c r="O137" s="94">
        <v>49111.11</v>
      </c>
      <c r="P137" s="96">
        <v>107.12</v>
      </c>
      <c r="Q137" s="94">
        <v>41.410489999999996</v>
      </c>
      <c r="R137" s="94">
        <v>96.815690000000004</v>
      </c>
      <c r="S137" s="95">
        <v>2.4265053776191436E-4</v>
      </c>
      <c r="T137" s="95">
        <v>9.0729641954430623E-4</v>
      </c>
      <c r="U137" s="95">
        <f>R137/'סכום נכסי הקרן'!$C$42</f>
        <v>1.6254160343314022E-4</v>
      </c>
    </row>
    <row r="138" spans="2:21" s="135" customFormat="1">
      <c r="B138" s="87" t="s">
        <v>641</v>
      </c>
      <c r="C138" s="84" t="s">
        <v>642</v>
      </c>
      <c r="D138" s="97" t="s">
        <v>131</v>
      </c>
      <c r="E138" s="97" t="s">
        <v>332</v>
      </c>
      <c r="F138" s="84" t="s">
        <v>643</v>
      </c>
      <c r="G138" s="97" t="s">
        <v>468</v>
      </c>
      <c r="H138" s="84" t="s">
        <v>634</v>
      </c>
      <c r="I138" s="84" t="s">
        <v>336</v>
      </c>
      <c r="J138" s="84"/>
      <c r="K138" s="94">
        <v>1.47</v>
      </c>
      <c r="L138" s="97" t="s">
        <v>175</v>
      </c>
      <c r="M138" s="98">
        <v>4.8000000000000001E-2</v>
      </c>
      <c r="N138" s="98">
        <v>6.4000000000000003E-3</v>
      </c>
      <c r="O138" s="94">
        <v>184044.25</v>
      </c>
      <c r="P138" s="96">
        <v>124.19</v>
      </c>
      <c r="Q138" s="84"/>
      <c r="R138" s="94">
        <v>228.56456</v>
      </c>
      <c r="S138" s="95">
        <v>3.5983843947811868E-4</v>
      </c>
      <c r="T138" s="95">
        <v>2.1419648708047192E-3</v>
      </c>
      <c r="U138" s="95">
        <f>R138/'סכום נכסי הקרן'!$C$42</f>
        <v>3.8373170785014477E-4</v>
      </c>
    </row>
    <row r="139" spans="2:21" s="135" customFormat="1">
      <c r="B139" s="87" t="s">
        <v>644</v>
      </c>
      <c r="C139" s="84" t="s">
        <v>645</v>
      </c>
      <c r="D139" s="97" t="s">
        <v>131</v>
      </c>
      <c r="E139" s="97" t="s">
        <v>332</v>
      </c>
      <c r="F139" s="84" t="s">
        <v>646</v>
      </c>
      <c r="G139" s="97" t="s">
        <v>378</v>
      </c>
      <c r="H139" s="84" t="s">
        <v>634</v>
      </c>
      <c r="I139" s="84" t="s">
        <v>336</v>
      </c>
      <c r="J139" s="84"/>
      <c r="K139" s="94">
        <v>1.89</v>
      </c>
      <c r="L139" s="97" t="s">
        <v>175</v>
      </c>
      <c r="M139" s="98">
        <v>5.4000000000000006E-2</v>
      </c>
      <c r="N139" s="98">
        <v>2.0099999999999996E-2</v>
      </c>
      <c r="O139" s="94">
        <v>39324.04</v>
      </c>
      <c r="P139" s="96">
        <v>109</v>
      </c>
      <c r="Q139" s="84"/>
      <c r="R139" s="94">
        <v>42.863219999999998</v>
      </c>
      <c r="S139" s="95">
        <v>6.2419111111111116E-4</v>
      </c>
      <c r="T139" s="95">
        <v>4.0168743347426328E-4</v>
      </c>
      <c r="U139" s="95">
        <f>R139/'סכום נכסי הקרן'!$C$42</f>
        <v>7.196206014859208E-5</v>
      </c>
    </row>
    <row r="140" spans="2:21" s="135" customFormat="1">
      <c r="B140" s="87" t="s">
        <v>647</v>
      </c>
      <c r="C140" s="84" t="s">
        <v>648</v>
      </c>
      <c r="D140" s="97" t="s">
        <v>131</v>
      </c>
      <c r="E140" s="97" t="s">
        <v>332</v>
      </c>
      <c r="F140" s="84" t="s">
        <v>646</v>
      </c>
      <c r="G140" s="97" t="s">
        <v>378</v>
      </c>
      <c r="H140" s="84" t="s">
        <v>634</v>
      </c>
      <c r="I140" s="84" t="s">
        <v>336</v>
      </c>
      <c r="J140" s="84"/>
      <c r="K140" s="94">
        <v>0.91000000000000014</v>
      </c>
      <c r="L140" s="97" t="s">
        <v>175</v>
      </c>
      <c r="M140" s="98">
        <v>6.4000000000000001E-2</v>
      </c>
      <c r="N140" s="98">
        <v>2.1300000000000003E-2</v>
      </c>
      <c r="O140" s="94">
        <v>33539.269999999997</v>
      </c>
      <c r="P140" s="96">
        <v>113.12</v>
      </c>
      <c r="Q140" s="84"/>
      <c r="R140" s="94">
        <v>37.939629999999994</v>
      </c>
      <c r="S140" s="95">
        <v>4.8869977385851003E-4</v>
      </c>
      <c r="T140" s="95">
        <v>3.5554661086272009E-4</v>
      </c>
      <c r="U140" s="95">
        <f>R140/'סכום נכסי הקרן'!$C$42</f>
        <v>6.3695959754664447E-5</v>
      </c>
    </row>
    <row r="141" spans="2:21" s="135" customFormat="1">
      <c r="B141" s="87" t="s">
        <v>649</v>
      </c>
      <c r="C141" s="84" t="s">
        <v>650</v>
      </c>
      <c r="D141" s="97" t="s">
        <v>131</v>
      </c>
      <c r="E141" s="97" t="s">
        <v>332</v>
      </c>
      <c r="F141" s="84" t="s">
        <v>646</v>
      </c>
      <c r="G141" s="97" t="s">
        <v>378</v>
      </c>
      <c r="H141" s="84" t="s">
        <v>634</v>
      </c>
      <c r="I141" s="84" t="s">
        <v>336</v>
      </c>
      <c r="J141" s="84"/>
      <c r="K141" s="94">
        <v>2.68</v>
      </c>
      <c r="L141" s="97" t="s">
        <v>175</v>
      </c>
      <c r="M141" s="98">
        <v>2.5000000000000001E-2</v>
      </c>
      <c r="N141" s="98">
        <v>3.3000000000000002E-2</v>
      </c>
      <c r="O141" s="94">
        <v>192600</v>
      </c>
      <c r="P141" s="96">
        <v>97.78</v>
      </c>
      <c r="Q141" s="84"/>
      <c r="R141" s="94">
        <v>188.32426999999998</v>
      </c>
      <c r="S141" s="95">
        <v>3.2965340179717589E-4</v>
      </c>
      <c r="T141" s="95">
        <v>1.7648579056173145E-3</v>
      </c>
      <c r="U141" s="95">
        <f>R141/'סכום נכסי הקרן'!$C$42</f>
        <v>3.1617322369107347E-4</v>
      </c>
    </row>
    <row r="142" spans="2:21" s="135" customFormat="1">
      <c r="B142" s="87" t="s">
        <v>651</v>
      </c>
      <c r="C142" s="84" t="s">
        <v>652</v>
      </c>
      <c r="D142" s="97" t="s">
        <v>131</v>
      </c>
      <c r="E142" s="97" t="s">
        <v>332</v>
      </c>
      <c r="F142" s="84" t="s">
        <v>653</v>
      </c>
      <c r="G142" s="97" t="s">
        <v>536</v>
      </c>
      <c r="H142" s="84" t="s">
        <v>634</v>
      </c>
      <c r="I142" s="84" t="s">
        <v>336</v>
      </c>
      <c r="J142" s="84"/>
      <c r="K142" s="94">
        <v>0.33</v>
      </c>
      <c r="L142" s="97" t="s">
        <v>175</v>
      </c>
      <c r="M142" s="98">
        <v>5.2999999999999999E-2</v>
      </c>
      <c r="N142" s="98">
        <v>2.5799999999999997E-2</v>
      </c>
      <c r="O142" s="94">
        <v>13055</v>
      </c>
      <c r="P142" s="96">
        <v>122.16</v>
      </c>
      <c r="Q142" s="84"/>
      <c r="R142" s="94">
        <v>15.948</v>
      </c>
      <c r="S142" s="95">
        <v>2.5795256087418633E-4</v>
      </c>
      <c r="T142" s="95">
        <v>1.4945473506301093E-4</v>
      </c>
      <c r="U142" s="95">
        <f>R142/'סכום נכסי הקרן'!$C$42</f>
        <v>2.6774725166465479E-5</v>
      </c>
    </row>
    <row r="143" spans="2:21" s="135" customFormat="1">
      <c r="B143" s="87" t="s">
        <v>654</v>
      </c>
      <c r="C143" s="84" t="s">
        <v>655</v>
      </c>
      <c r="D143" s="97" t="s">
        <v>131</v>
      </c>
      <c r="E143" s="97" t="s">
        <v>332</v>
      </c>
      <c r="F143" s="84" t="s">
        <v>653</v>
      </c>
      <c r="G143" s="97" t="s">
        <v>536</v>
      </c>
      <c r="H143" s="84" t="s">
        <v>634</v>
      </c>
      <c r="I143" s="84" t="s">
        <v>336</v>
      </c>
      <c r="J143" s="84"/>
      <c r="K143" s="94">
        <v>1.7</v>
      </c>
      <c r="L143" s="97" t="s">
        <v>175</v>
      </c>
      <c r="M143" s="98">
        <v>0.05</v>
      </c>
      <c r="N143" s="98">
        <v>1.0899999999999998E-2</v>
      </c>
      <c r="O143" s="94">
        <v>110</v>
      </c>
      <c r="P143" s="96">
        <v>105.69</v>
      </c>
      <c r="Q143" s="84"/>
      <c r="R143" s="94">
        <v>0.11626</v>
      </c>
      <c r="S143" s="95">
        <v>5.3463200307170386E-7</v>
      </c>
      <c r="T143" s="95">
        <v>1.0895163969416636E-6</v>
      </c>
      <c r="U143" s="95">
        <f>R143/'סכום נכסי הקרן'!$C$42</f>
        <v>1.9518620189699503E-7</v>
      </c>
    </row>
    <row r="144" spans="2:21" s="135" customFormat="1">
      <c r="B144" s="87" t="s">
        <v>656</v>
      </c>
      <c r="C144" s="84" t="s">
        <v>657</v>
      </c>
      <c r="D144" s="97" t="s">
        <v>131</v>
      </c>
      <c r="E144" s="97" t="s">
        <v>332</v>
      </c>
      <c r="F144" s="84" t="s">
        <v>562</v>
      </c>
      <c r="G144" s="97" t="s">
        <v>340</v>
      </c>
      <c r="H144" s="84" t="s">
        <v>634</v>
      </c>
      <c r="I144" s="84" t="s">
        <v>336</v>
      </c>
      <c r="J144" s="84"/>
      <c r="K144" s="94">
        <v>2.44</v>
      </c>
      <c r="L144" s="97" t="s">
        <v>175</v>
      </c>
      <c r="M144" s="98">
        <v>2.4E-2</v>
      </c>
      <c r="N144" s="98">
        <v>7.1000000000000004E-3</v>
      </c>
      <c r="O144" s="94">
        <v>83218</v>
      </c>
      <c r="P144" s="96">
        <v>105.12</v>
      </c>
      <c r="Q144" s="84"/>
      <c r="R144" s="94">
        <v>87.478759999999994</v>
      </c>
      <c r="S144" s="95">
        <v>6.3743671055755985E-4</v>
      </c>
      <c r="T144" s="95">
        <v>8.1979651990473517E-4</v>
      </c>
      <c r="U144" s="95">
        <f>R144/'סכום נכסי הקרן'!$C$42</f>
        <v>1.4686604946721805E-4</v>
      </c>
    </row>
    <row r="145" spans="2:21" s="135" customFormat="1">
      <c r="B145" s="87" t="s">
        <v>658</v>
      </c>
      <c r="C145" s="84" t="s">
        <v>659</v>
      </c>
      <c r="D145" s="97" t="s">
        <v>131</v>
      </c>
      <c r="E145" s="97" t="s">
        <v>332</v>
      </c>
      <c r="F145" s="84" t="s">
        <v>660</v>
      </c>
      <c r="G145" s="97" t="s">
        <v>378</v>
      </c>
      <c r="H145" s="84" t="s">
        <v>634</v>
      </c>
      <c r="I145" s="84" t="s">
        <v>171</v>
      </c>
      <c r="J145" s="84"/>
      <c r="K145" s="94">
        <v>7.71</v>
      </c>
      <c r="L145" s="97" t="s">
        <v>175</v>
      </c>
      <c r="M145" s="98">
        <v>2.6000000000000002E-2</v>
      </c>
      <c r="N145" s="98">
        <v>2.12E-2</v>
      </c>
      <c r="O145" s="94">
        <v>995000</v>
      </c>
      <c r="P145" s="96">
        <v>103.42</v>
      </c>
      <c r="Q145" s="84"/>
      <c r="R145" s="94">
        <v>1029.029</v>
      </c>
      <c r="S145" s="95">
        <v>1.6236680210832068E-3</v>
      </c>
      <c r="T145" s="95">
        <v>9.6434196493074414E-3</v>
      </c>
      <c r="U145" s="95">
        <f>R145/'סכום נכסי הקרן'!$C$42</f>
        <v>1.7276127830024332E-3</v>
      </c>
    </row>
    <row r="146" spans="2:21" s="135" customFormat="1">
      <c r="B146" s="87" t="s">
        <v>661</v>
      </c>
      <c r="C146" s="84" t="s">
        <v>662</v>
      </c>
      <c r="D146" s="97" t="s">
        <v>131</v>
      </c>
      <c r="E146" s="97" t="s">
        <v>332</v>
      </c>
      <c r="F146" s="84" t="s">
        <v>660</v>
      </c>
      <c r="G146" s="97" t="s">
        <v>378</v>
      </c>
      <c r="H146" s="84" t="s">
        <v>634</v>
      </c>
      <c r="I146" s="84" t="s">
        <v>171</v>
      </c>
      <c r="J146" s="84"/>
      <c r="K146" s="94">
        <v>4.12</v>
      </c>
      <c r="L146" s="97" t="s">
        <v>175</v>
      </c>
      <c r="M146" s="98">
        <v>4.4000000000000004E-2</v>
      </c>
      <c r="N146" s="98">
        <v>1.43E-2</v>
      </c>
      <c r="O146" s="94">
        <v>13604.4</v>
      </c>
      <c r="P146" s="96">
        <v>111.7</v>
      </c>
      <c r="Q146" s="84"/>
      <c r="R146" s="94">
        <v>15.196120000000001</v>
      </c>
      <c r="S146" s="95">
        <v>8.858934536716873E-5</v>
      </c>
      <c r="T146" s="95">
        <v>1.4240858343276408E-4</v>
      </c>
      <c r="U146" s="95">
        <f>R146/'סכום נכסי הקרן'!$C$42</f>
        <v>2.551241137425567E-5</v>
      </c>
    </row>
    <row r="147" spans="2:21" s="135" customFormat="1">
      <c r="B147" s="87" t="s">
        <v>663</v>
      </c>
      <c r="C147" s="84" t="s">
        <v>664</v>
      </c>
      <c r="D147" s="97" t="s">
        <v>131</v>
      </c>
      <c r="E147" s="97" t="s">
        <v>332</v>
      </c>
      <c r="F147" s="84" t="s">
        <v>665</v>
      </c>
      <c r="G147" s="97" t="s">
        <v>433</v>
      </c>
      <c r="H147" s="84" t="s">
        <v>666</v>
      </c>
      <c r="I147" s="84" t="s">
        <v>171</v>
      </c>
      <c r="J147" s="84"/>
      <c r="K147" s="94">
        <v>1.1300000000000001</v>
      </c>
      <c r="L147" s="97" t="s">
        <v>175</v>
      </c>
      <c r="M147" s="98">
        <v>3.85E-2</v>
      </c>
      <c r="N147" s="98">
        <v>1.34E-2</v>
      </c>
      <c r="O147" s="94">
        <v>8964</v>
      </c>
      <c r="P147" s="96">
        <v>103.35</v>
      </c>
      <c r="Q147" s="84"/>
      <c r="R147" s="94">
        <v>9.2642999999999986</v>
      </c>
      <c r="S147" s="95">
        <v>2.241E-4</v>
      </c>
      <c r="T147" s="95">
        <v>8.6819256461264846E-5</v>
      </c>
      <c r="U147" s="95">
        <f>R147/'סכום נכסי הקרן'!$C$42</f>
        <v>1.5553617153228375E-5</v>
      </c>
    </row>
    <row r="148" spans="2:21" s="135" customFormat="1">
      <c r="B148" s="87" t="s">
        <v>667</v>
      </c>
      <c r="C148" s="84" t="s">
        <v>668</v>
      </c>
      <c r="D148" s="97" t="s">
        <v>131</v>
      </c>
      <c r="E148" s="97" t="s">
        <v>332</v>
      </c>
      <c r="F148" s="84" t="s">
        <v>669</v>
      </c>
      <c r="G148" s="97" t="s">
        <v>378</v>
      </c>
      <c r="H148" s="84" t="s">
        <v>670</v>
      </c>
      <c r="I148" s="84" t="s">
        <v>336</v>
      </c>
      <c r="J148" s="84"/>
      <c r="K148" s="94">
        <v>0.46</v>
      </c>
      <c r="L148" s="97" t="s">
        <v>175</v>
      </c>
      <c r="M148" s="98">
        <v>5.3499999999999999E-2</v>
      </c>
      <c r="N148" s="98">
        <v>0.1241</v>
      </c>
      <c r="O148" s="94">
        <v>43134.67</v>
      </c>
      <c r="P148" s="96">
        <v>102.56</v>
      </c>
      <c r="Q148" s="84"/>
      <c r="R148" s="94">
        <v>44.23892</v>
      </c>
      <c r="S148" s="95">
        <v>4.4948316126911257E-4</v>
      </c>
      <c r="T148" s="95">
        <v>4.1457963807836314E-4</v>
      </c>
      <c r="U148" s="95">
        <f>R148/'סכום נכסי הקרן'!$C$42</f>
        <v>7.4271690786384062E-5</v>
      </c>
    </row>
    <row r="149" spans="2:21" s="135" customFormat="1">
      <c r="B149" s="87" t="s">
        <v>671</v>
      </c>
      <c r="C149" s="84" t="s">
        <v>672</v>
      </c>
      <c r="D149" s="97" t="s">
        <v>131</v>
      </c>
      <c r="E149" s="97" t="s">
        <v>332</v>
      </c>
      <c r="F149" s="84" t="s">
        <v>673</v>
      </c>
      <c r="G149" s="97" t="s">
        <v>536</v>
      </c>
      <c r="H149" s="84" t="s">
        <v>670</v>
      </c>
      <c r="I149" s="84" t="s">
        <v>336</v>
      </c>
      <c r="J149" s="84"/>
      <c r="K149" s="94">
        <v>0.8899999999999999</v>
      </c>
      <c r="L149" s="97" t="s">
        <v>175</v>
      </c>
      <c r="M149" s="98">
        <v>4.9000000000000002E-2</v>
      </c>
      <c r="N149" s="98">
        <v>0.75109999999999999</v>
      </c>
      <c r="O149" s="94">
        <v>159600.75</v>
      </c>
      <c r="P149" s="96">
        <v>76.06</v>
      </c>
      <c r="Q149" s="84"/>
      <c r="R149" s="94">
        <v>121.39233</v>
      </c>
      <c r="S149" s="95">
        <v>1.6750104007057126E-4</v>
      </c>
      <c r="T149" s="95">
        <v>1.1376134009801601E-3</v>
      </c>
      <c r="U149" s="95">
        <f>R149/'סכום נכסי הקרן'!$C$42</f>
        <v>2.0380275100745438E-4</v>
      </c>
    </row>
    <row r="150" spans="2:21" s="135" customFormat="1">
      <c r="B150" s="83"/>
      <c r="C150" s="84"/>
      <c r="D150" s="84"/>
      <c r="E150" s="84"/>
      <c r="F150" s="84"/>
      <c r="G150" s="84"/>
      <c r="H150" s="84"/>
      <c r="I150" s="84"/>
      <c r="J150" s="84"/>
      <c r="K150" s="84"/>
      <c r="L150" s="84"/>
      <c r="M150" s="84"/>
      <c r="N150" s="84"/>
      <c r="O150" s="94"/>
      <c r="P150" s="96"/>
      <c r="Q150" s="84"/>
      <c r="R150" s="84"/>
      <c r="S150" s="84"/>
      <c r="T150" s="95"/>
      <c r="U150" s="84"/>
    </row>
    <row r="151" spans="2:21" s="135" customFormat="1">
      <c r="B151" s="103" t="s">
        <v>51</v>
      </c>
      <c r="C151" s="82"/>
      <c r="D151" s="82"/>
      <c r="E151" s="82"/>
      <c r="F151" s="82"/>
      <c r="G151" s="82"/>
      <c r="H151" s="82"/>
      <c r="I151" s="82"/>
      <c r="J151" s="82"/>
      <c r="K151" s="91">
        <v>3.9808836440311106</v>
      </c>
      <c r="L151" s="82"/>
      <c r="M151" s="82"/>
      <c r="N151" s="105">
        <v>1.6805504467575609E-2</v>
      </c>
      <c r="O151" s="91"/>
      <c r="P151" s="93"/>
      <c r="Q151" s="91">
        <v>21.667310000000001</v>
      </c>
      <c r="R151" s="91">
        <v>18754.500700000001</v>
      </c>
      <c r="S151" s="82"/>
      <c r="T151" s="92">
        <v>0.17575551375454934</v>
      </c>
      <c r="U151" s="92">
        <f>R151/'סכום נכסי הקרן'!$C$42</f>
        <v>3.1486493721895187E-2</v>
      </c>
    </row>
    <row r="152" spans="2:21" s="135" customFormat="1">
      <c r="B152" s="87" t="s">
        <v>674</v>
      </c>
      <c r="C152" s="84" t="s">
        <v>675</v>
      </c>
      <c r="D152" s="97" t="s">
        <v>131</v>
      </c>
      <c r="E152" s="97" t="s">
        <v>332</v>
      </c>
      <c r="F152" s="84" t="s">
        <v>339</v>
      </c>
      <c r="G152" s="97" t="s">
        <v>340</v>
      </c>
      <c r="H152" s="84" t="s">
        <v>335</v>
      </c>
      <c r="I152" s="84" t="s">
        <v>171</v>
      </c>
      <c r="J152" s="84"/>
      <c r="K152" s="94">
        <v>5.7299999999999995</v>
      </c>
      <c r="L152" s="97" t="s">
        <v>175</v>
      </c>
      <c r="M152" s="98">
        <v>3.0099999999999998E-2</v>
      </c>
      <c r="N152" s="98">
        <v>1.52E-2</v>
      </c>
      <c r="O152" s="94">
        <v>676933</v>
      </c>
      <c r="P152" s="96">
        <v>109.63</v>
      </c>
      <c r="Q152" s="84"/>
      <c r="R152" s="94">
        <v>742.12166000000002</v>
      </c>
      <c r="S152" s="95">
        <v>5.8863739130434779E-4</v>
      </c>
      <c r="T152" s="95">
        <v>6.9547025382381408E-3</v>
      </c>
      <c r="U152" s="95">
        <f>R152/'סכום נכסי הקרן'!$C$42</f>
        <v>1.2459307428255041E-3</v>
      </c>
    </row>
    <row r="153" spans="2:21" s="135" customFormat="1">
      <c r="B153" s="87" t="s">
        <v>676</v>
      </c>
      <c r="C153" s="84" t="s">
        <v>677</v>
      </c>
      <c r="D153" s="97" t="s">
        <v>131</v>
      </c>
      <c r="E153" s="97" t="s">
        <v>332</v>
      </c>
      <c r="F153" s="84" t="s">
        <v>343</v>
      </c>
      <c r="G153" s="97" t="s">
        <v>340</v>
      </c>
      <c r="H153" s="84" t="s">
        <v>335</v>
      </c>
      <c r="I153" s="84" t="s">
        <v>171</v>
      </c>
      <c r="J153" s="84"/>
      <c r="K153" s="94">
        <v>4.21</v>
      </c>
      <c r="L153" s="97" t="s">
        <v>175</v>
      </c>
      <c r="M153" s="98">
        <v>2.4700000000000003E-2</v>
      </c>
      <c r="N153" s="98">
        <v>1.2199999999999999E-2</v>
      </c>
      <c r="O153" s="94">
        <v>81074</v>
      </c>
      <c r="P153" s="96">
        <v>106.75</v>
      </c>
      <c r="Q153" s="84"/>
      <c r="R153" s="94">
        <v>86.546499999999995</v>
      </c>
      <c r="S153" s="95">
        <v>2.4337556998466031E-5</v>
      </c>
      <c r="T153" s="95">
        <v>8.1105995912533692E-4</v>
      </c>
      <c r="U153" s="95">
        <f>R153/'סכום נכסי הקרן'!$C$42</f>
        <v>1.4530089990089695E-4</v>
      </c>
    </row>
    <row r="154" spans="2:21" s="135" customFormat="1">
      <c r="B154" s="87" t="s">
        <v>678</v>
      </c>
      <c r="C154" s="84" t="s">
        <v>679</v>
      </c>
      <c r="D154" s="97" t="s">
        <v>131</v>
      </c>
      <c r="E154" s="97" t="s">
        <v>332</v>
      </c>
      <c r="F154" s="84" t="s">
        <v>358</v>
      </c>
      <c r="G154" s="97" t="s">
        <v>340</v>
      </c>
      <c r="H154" s="84" t="s">
        <v>335</v>
      </c>
      <c r="I154" s="84" t="s">
        <v>171</v>
      </c>
      <c r="J154" s="84"/>
      <c r="K154" s="94">
        <v>0.9</v>
      </c>
      <c r="L154" s="97" t="s">
        <v>175</v>
      </c>
      <c r="M154" s="98">
        <v>5.9000000000000004E-2</v>
      </c>
      <c r="N154" s="98">
        <v>3.2000000000000002E-3</v>
      </c>
      <c r="O154" s="94">
        <v>422092.67</v>
      </c>
      <c r="P154" s="96">
        <v>105.6</v>
      </c>
      <c r="Q154" s="84"/>
      <c r="R154" s="94">
        <v>445.72985</v>
      </c>
      <c r="S154" s="95">
        <v>3.9124119421948068E-4</v>
      </c>
      <c r="T154" s="95">
        <v>4.1771028744310009E-3</v>
      </c>
      <c r="U154" s="95">
        <f>R154/'סכום נכסי הקרן'!$C$42</f>
        <v>7.4832544721845269E-4</v>
      </c>
    </row>
    <row r="155" spans="2:21" s="135" customFormat="1">
      <c r="B155" s="87" t="s">
        <v>680</v>
      </c>
      <c r="C155" s="84" t="s">
        <v>681</v>
      </c>
      <c r="D155" s="97" t="s">
        <v>131</v>
      </c>
      <c r="E155" s="97" t="s">
        <v>332</v>
      </c>
      <c r="F155" s="84" t="s">
        <v>358</v>
      </c>
      <c r="G155" s="97" t="s">
        <v>340</v>
      </c>
      <c r="H155" s="84" t="s">
        <v>335</v>
      </c>
      <c r="I155" s="84" t="s">
        <v>171</v>
      </c>
      <c r="J155" s="84"/>
      <c r="K155" s="94">
        <v>0.91</v>
      </c>
      <c r="L155" s="97" t="s">
        <v>175</v>
      </c>
      <c r="M155" s="98">
        <v>1.8100000000000002E-2</v>
      </c>
      <c r="N155" s="98">
        <v>2.8999999999999998E-3</v>
      </c>
      <c r="O155" s="94">
        <v>7400</v>
      </c>
      <c r="P155" s="96">
        <v>101.55</v>
      </c>
      <c r="Q155" s="84"/>
      <c r="R155" s="94">
        <v>7.5146999999999995</v>
      </c>
      <c r="S155" s="95">
        <v>1.1777382015301048E-5</v>
      </c>
      <c r="T155" s="95">
        <v>7.0423093652997751E-5</v>
      </c>
      <c r="U155" s="95">
        <f>R155/'סכום נכסי הקרן'!$C$42</f>
        <v>1.2616254527742547E-5</v>
      </c>
    </row>
    <row r="156" spans="2:21" s="135" customFormat="1">
      <c r="B156" s="87" t="s">
        <v>682</v>
      </c>
      <c r="C156" s="84" t="s">
        <v>683</v>
      </c>
      <c r="D156" s="97" t="s">
        <v>131</v>
      </c>
      <c r="E156" s="97" t="s">
        <v>332</v>
      </c>
      <c r="F156" s="84" t="s">
        <v>684</v>
      </c>
      <c r="G156" s="97" t="s">
        <v>685</v>
      </c>
      <c r="H156" s="84" t="s">
        <v>368</v>
      </c>
      <c r="I156" s="84" t="s">
        <v>171</v>
      </c>
      <c r="J156" s="84"/>
      <c r="K156" s="94">
        <v>1.47</v>
      </c>
      <c r="L156" s="97" t="s">
        <v>175</v>
      </c>
      <c r="M156" s="98">
        <v>4.8399999999999999E-2</v>
      </c>
      <c r="N156" s="98">
        <v>4.6999999999999993E-3</v>
      </c>
      <c r="O156" s="94">
        <v>115859.81</v>
      </c>
      <c r="P156" s="96">
        <v>106.52</v>
      </c>
      <c r="Q156" s="84"/>
      <c r="R156" s="94">
        <v>123.41388000000001</v>
      </c>
      <c r="S156" s="95">
        <v>1.8390446031746032E-4</v>
      </c>
      <c r="T156" s="95">
        <v>1.1565581100136835E-3</v>
      </c>
      <c r="U156" s="95">
        <f>R156/'סכום נכסי הקרן'!$C$42</f>
        <v>2.0719668414391466E-4</v>
      </c>
    </row>
    <row r="157" spans="2:21" s="135" customFormat="1">
      <c r="B157" s="87" t="s">
        <v>686</v>
      </c>
      <c r="C157" s="84" t="s">
        <v>687</v>
      </c>
      <c r="D157" s="97" t="s">
        <v>131</v>
      </c>
      <c r="E157" s="97" t="s">
        <v>332</v>
      </c>
      <c r="F157" s="84" t="s">
        <v>367</v>
      </c>
      <c r="G157" s="97" t="s">
        <v>340</v>
      </c>
      <c r="H157" s="84" t="s">
        <v>368</v>
      </c>
      <c r="I157" s="84" t="s">
        <v>171</v>
      </c>
      <c r="J157" s="84"/>
      <c r="K157" s="94">
        <v>1.98</v>
      </c>
      <c r="L157" s="97" t="s">
        <v>175</v>
      </c>
      <c r="M157" s="98">
        <v>1.95E-2</v>
      </c>
      <c r="N157" s="98">
        <v>7.4000000000000003E-3</v>
      </c>
      <c r="O157" s="94">
        <v>340000</v>
      </c>
      <c r="P157" s="96">
        <v>104.32</v>
      </c>
      <c r="Q157" s="84"/>
      <c r="R157" s="94">
        <v>354.68799999999999</v>
      </c>
      <c r="S157" s="95">
        <v>4.9635036496350365E-4</v>
      </c>
      <c r="T157" s="95">
        <v>3.3239152915744427E-3</v>
      </c>
      <c r="U157" s="95">
        <f>R157/'סכום נכסי הקרן'!$C$42</f>
        <v>5.9547740906968315E-4</v>
      </c>
    </row>
    <row r="158" spans="2:21" s="135" customFormat="1">
      <c r="B158" s="87" t="s">
        <v>688</v>
      </c>
      <c r="C158" s="84" t="s">
        <v>689</v>
      </c>
      <c r="D158" s="97" t="s">
        <v>131</v>
      </c>
      <c r="E158" s="97" t="s">
        <v>332</v>
      </c>
      <c r="F158" s="84" t="s">
        <v>690</v>
      </c>
      <c r="G158" s="97" t="s">
        <v>340</v>
      </c>
      <c r="H158" s="84" t="s">
        <v>368</v>
      </c>
      <c r="I158" s="84" t="s">
        <v>336</v>
      </c>
      <c r="J158" s="84"/>
      <c r="K158" s="94">
        <v>4.05</v>
      </c>
      <c r="L158" s="97" t="s">
        <v>175</v>
      </c>
      <c r="M158" s="98">
        <v>2.07E-2</v>
      </c>
      <c r="N158" s="98">
        <v>1.1900000000000001E-2</v>
      </c>
      <c r="O158" s="94">
        <v>211189</v>
      </c>
      <c r="P158" s="96">
        <v>105.16</v>
      </c>
      <c r="Q158" s="84"/>
      <c r="R158" s="94">
        <v>222.08635999999998</v>
      </c>
      <c r="S158" s="95">
        <v>8.3321431530440344E-4</v>
      </c>
      <c r="T158" s="95">
        <v>2.081255210365467E-3</v>
      </c>
      <c r="U158" s="95">
        <f>R158/'סכום נכסי הקרן'!$C$42</f>
        <v>3.7285560899302182E-4</v>
      </c>
    </row>
    <row r="159" spans="2:21" s="135" customFormat="1">
      <c r="B159" s="87" t="s">
        <v>691</v>
      </c>
      <c r="C159" s="84" t="s">
        <v>692</v>
      </c>
      <c r="D159" s="97" t="s">
        <v>131</v>
      </c>
      <c r="E159" s="97" t="s">
        <v>332</v>
      </c>
      <c r="F159" s="84" t="s">
        <v>358</v>
      </c>
      <c r="G159" s="97" t="s">
        <v>340</v>
      </c>
      <c r="H159" s="84" t="s">
        <v>368</v>
      </c>
      <c r="I159" s="84" t="s">
        <v>171</v>
      </c>
      <c r="J159" s="84"/>
      <c r="K159" s="94">
        <v>1.6600000000000004</v>
      </c>
      <c r="L159" s="97" t="s">
        <v>175</v>
      </c>
      <c r="M159" s="98">
        <v>6.0999999999999999E-2</v>
      </c>
      <c r="N159" s="98">
        <v>6.1000000000000013E-3</v>
      </c>
      <c r="O159" s="94">
        <v>271925.59999999998</v>
      </c>
      <c r="P159" s="96">
        <v>114.08</v>
      </c>
      <c r="Q159" s="84"/>
      <c r="R159" s="94">
        <v>310.21271999999999</v>
      </c>
      <c r="S159" s="95">
        <v>1.9842678065395657E-4</v>
      </c>
      <c r="T159" s="95">
        <v>2.9071206346109849E-3</v>
      </c>
      <c r="U159" s="95">
        <f>R159/'סכום נכסי הקרן'!$C$42</f>
        <v>5.2080889899308429E-4</v>
      </c>
    </row>
    <row r="160" spans="2:21" s="135" customFormat="1">
      <c r="B160" s="87" t="s">
        <v>693</v>
      </c>
      <c r="C160" s="84" t="s">
        <v>694</v>
      </c>
      <c r="D160" s="97" t="s">
        <v>131</v>
      </c>
      <c r="E160" s="97" t="s">
        <v>332</v>
      </c>
      <c r="F160" s="84" t="s">
        <v>399</v>
      </c>
      <c r="G160" s="97" t="s">
        <v>378</v>
      </c>
      <c r="H160" s="84" t="s">
        <v>392</v>
      </c>
      <c r="I160" s="84" t="s">
        <v>171</v>
      </c>
      <c r="J160" s="84"/>
      <c r="K160" s="94">
        <v>5.4700000000000006</v>
      </c>
      <c r="L160" s="97" t="s">
        <v>175</v>
      </c>
      <c r="M160" s="98">
        <v>3.39E-2</v>
      </c>
      <c r="N160" s="98">
        <v>1.9799999999999998E-2</v>
      </c>
      <c r="O160" s="94">
        <v>33633</v>
      </c>
      <c r="P160" s="96">
        <v>107.75</v>
      </c>
      <c r="Q160" s="94">
        <v>1.14333</v>
      </c>
      <c r="R160" s="94">
        <v>37.382889999999996</v>
      </c>
      <c r="S160" s="95">
        <v>3.8210073949154798E-5</v>
      </c>
      <c r="T160" s="95">
        <v>3.5032918991971908E-4</v>
      </c>
      <c r="U160" s="95">
        <f>R160/'סכום נכסי הקרן'!$C$42</f>
        <v>6.2761261956245965E-5</v>
      </c>
    </row>
    <row r="161" spans="2:21" s="135" customFormat="1">
      <c r="B161" s="87" t="s">
        <v>695</v>
      </c>
      <c r="C161" s="84" t="s">
        <v>696</v>
      </c>
      <c r="D161" s="97" t="s">
        <v>131</v>
      </c>
      <c r="E161" s="97" t="s">
        <v>332</v>
      </c>
      <c r="F161" s="84" t="s">
        <v>408</v>
      </c>
      <c r="G161" s="97" t="s">
        <v>409</v>
      </c>
      <c r="H161" s="84" t="s">
        <v>392</v>
      </c>
      <c r="I161" s="84" t="s">
        <v>171</v>
      </c>
      <c r="J161" s="84"/>
      <c r="K161" s="94">
        <v>6.04</v>
      </c>
      <c r="L161" s="97" t="s">
        <v>175</v>
      </c>
      <c r="M161" s="98">
        <v>3.6499999999999998E-2</v>
      </c>
      <c r="N161" s="98">
        <v>2.1899999999999999E-2</v>
      </c>
      <c r="O161" s="94">
        <v>847689</v>
      </c>
      <c r="P161" s="96">
        <v>109.43</v>
      </c>
      <c r="Q161" s="84"/>
      <c r="R161" s="94">
        <v>927.62605000000008</v>
      </c>
      <c r="S161" s="95">
        <v>5.3147712054411119E-4</v>
      </c>
      <c r="T161" s="95">
        <v>8.6931342826873179E-3</v>
      </c>
      <c r="U161" s="95">
        <f>R161/'סכום נכסי הקרן'!$C$42</f>
        <v>1.557369735766489E-3</v>
      </c>
    </row>
    <row r="162" spans="2:21" s="135" customFormat="1">
      <c r="B162" s="87" t="s">
        <v>697</v>
      </c>
      <c r="C162" s="84" t="s">
        <v>698</v>
      </c>
      <c r="D162" s="97" t="s">
        <v>131</v>
      </c>
      <c r="E162" s="97" t="s">
        <v>332</v>
      </c>
      <c r="F162" s="84" t="s">
        <v>339</v>
      </c>
      <c r="G162" s="97" t="s">
        <v>340</v>
      </c>
      <c r="H162" s="84" t="s">
        <v>392</v>
      </c>
      <c r="I162" s="84" t="s">
        <v>171</v>
      </c>
      <c r="J162" s="84"/>
      <c r="K162" s="94">
        <v>3.02</v>
      </c>
      <c r="L162" s="97" t="s">
        <v>175</v>
      </c>
      <c r="M162" s="98">
        <v>1.49E-2</v>
      </c>
      <c r="N162" s="98">
        <v>9.1999999999999998E-3</v>
      </c>
      <c r="O162" s="94">
        <v>311084</v>
      </c>
      <c r="P162" s="96">
        <v>102.07</v>
      </c>
      <c r="Q162" s="84"/>
      <c r="R162" s="94">
        <v>317.52343000000002</v>
      </c>
      <c r="S162" s="95">
        <v>3.2745684210526318E-4</v>
      </c>
      <c r="T162" s="95">
        <v>2.975632060882148E-3</v>
      </c>
      <c r="U162" s="95">
        <f>R162/'סכום נכסי הקרן'!$C$42</f>
        <v>5.3308267946848759E-4</v>
      </c>
    </row>
    <row r="163" spans="2:21" s="135" customFormat="1">
      <c r="B163" s="87" t="s">
        <v>699</v>
      </c>
      <c r="C163" s="84" t="s">
        <v>700</v>
      </c>
      <c r="D163" s="97" t="s">
        <v>131</v>
      </c>
      <c r="E163" s="97" t="s">
        <v>332</v>
      </c>
      <c r="F163" s="84" t="s">
        <v>477</v>
      </c>
      <c r="G163" s="97" t="s">
        <v>378</v>
      </c>
      <c r="H163" s="84" t="s">
        <v>392</v>
      </c>
      <c r="I163" s="84" t="s">
        <v>336</v>
      </c>
      <c r="J163" s="84"/>
      <c r="K163" s="94">
        <v>6.839999999999999</v>
      </c>
      <c r="L163" s="97" t="s">
        <v>175</v>
      </c>
      <c r="M163" s="98">
        <v>2.5499999999999998E-2</v>
      </c>
      <c r="N163" s="98">
        <v>2.3099999999999999E-2</v>
      </c>
      <c r="O163" s="94">
        <v>518000</v>
      </c>
      <c r="P163" s="96">
        <v>101.73</v>
      </c>
      <c r="Q163" s="84"/>
      <c r="R163" s="94">
        <v>526.96142000000009</v>
      </c>
      <c r="S163" s="95">
        <v>1.2222400498334168E-3</v>
      </c>
      <c r="T163" s="95">
        <v>4.9383546159097085E-3</v>
      </c>
      <c r="U163" s="95">
        <f>R163/'סכום נכסי הקרן'!$C$42</f>
        <v>8.8470323512856704E-4</v>
      </c>
    </row>
    <row r="164" spans="2:21" s="135" customFormat="1">
      <c r="B164" s="87" t="s">
        <v>701</v>
      </c>
      <c r="C164" s="84" t="s">
        <v>702</v>
      </c>
      <c r="D164" s="97" t="s">
        <v>131</v>
      </c>
      <c r="E164" s="97" t="s">
        <v>332</v>
      </c>
      <c r="F164" s="84" t="s">
        <v>420</v>
      </c>
      <c r="G164" s="97" t="s">
        <v>340</v>
      </c>
      <c r="H164" s="84" t="s">
        <v>392</v>
      </c>
      <c r="I164" s="84" t="s">
        <v>171</v>
      </c>
      <c r="J164" s="84"/>
      <c r="K164" s="94">
        <v>2.76</v>
      </c>
      <c r="L164" s="97" t="s">
        <v>175</v>
      </c>
      <c r="M164" s="98">
        <v>6.4000000000000001E-2</v>
      </c>
      <c r="N164" s="98">
        <v>7.8000000000000005E-3</v>
      </c>
      <c r="O164" s="94">
        <v>57840</v>
      </c>
      <c r="P164" s="96">
        <v>116.66</v>
      </c>
      <c r="Q164" s="84"/>
      <c r="R164" s="94">
        <v>67.476140000000001</v>
      </c>
      <c r="S164" s="95">
        <v>1.7774172136588245E-4</v>
      </c>
      <c r="T164" s="95">
        <v>6.3234440850104296E-4</v>
      </c>
      <c r="U164" s="95">
        <f>R164/'סכום נכסי הקרן'!$C$42</f>
        <v>1.132841173685696E-4</v>
      </c>
    </row>
    <row r="165" spans="2:21" s="135" customFormat="1">
      <c r="B165" s="87" t="s">
        <v>703</v>
      </c>
      <c r="C165" s="84" t="s">
        <v>704</v>
      </c>
      <c r="D165" s="97" t="s">
        <v>131</v>
      </c>
      <c r="E165" s="97" t="s">
        <v>332</v>
      </c>
      <c r="F165" s="84" t="s">
        <v>425</v>
      </c>
      <c r="G165" s="97" t="s">
        <v>340</v>
      </c>
      <c r="H165" s="84" t="s">
        <v>392</v>
      </c>
      <c r="I165" s="84" t="s">
        <v>336</v>
      </c>
      <c r="J165" s="84"/>
      <c r="K165" s="94">
        <v>2.23</v>
      </c>
      <c r="L165" s="97" t="s">
        <v>175</v>
      </c>
      <c r="M165" s="98">
        <v>1.0500000000000001E-2</v>
      </c>
      <c r="N165" s="98">
        <v>6.8000000000000005E-3</v>
      </c>
      <c r="O165" s="94">
        <v>125700</v>
      </c>
      <c r="P165" s="96">
        <v>100.84</v>
      </c>
      <c r="Q165" s="94">
        <v>0.33268000000000003</v>
      </c>
      <c r="R165" s="94">
        <v>127.08855</v>
      </c>
      <c r="S165" s="95">
        <v>4.1899999999999999E-4</v>
      </c>
      <c r="T165" s="95">
        <v>1.1909948313137833E-3</v>
      </c>
      <c r="U165" s="95">
        <f>R165/'סכום נכסי הקרן'!$C$42</f>
        <v>2.1336600188453765E-4</v>
      </c>
    </row>
    <row r="166" spans="2:21" s="135" customFormat="1">
      <c r="B166" s="87" t="s">
        <v>705</v>
      </c>
      <c r="C166" s="84" t="s">
        <v>706</v>
      </c>
      <c r="D166" s="97" t="s">
        <v>131</v>
      </c>
      <c r="E166" s="97" t="s">
        <v>332</v>
      </c>
      <c r="F166" s="84" t="s">
        <v>436</v>
      </c>
      <c r="G166" s="97" t="s">
        <v>378</v>
      </c>
      <c r="H166" s="84" t="s">
        <v>392</v>
      </c>
      <c r="I166" s="84" t="s">
        <v>336</v>
      </c>
      <c r="J166" s="84"/>
      <c r="K166" s="94">
        <v>0.66</v>
      </c>
      <c r="L166" s="97" t="s">
        <v>175</v>
      </c>
      <c r="M166" s="98">
        <v>5.2499999999999998E-2</v>
      </c>
      <c r="N166" s="98">
        <v>4.1000000000000003E-3</v>
      </c>
      <c r="O166" s="94">
        <v>4106</v>
      </c>
      <c r="P166" s="96">
        <v>104.97</v>
      </c>
      <c r="Q166" s="84"/>
      <c r="R166" s="94">
        <v>4.3100699999999996</v>
      </c>
      <c r="S166" s="95">
        <v>1.8073249833980078E-4</v>
      </c>
      <c r="T166" s="95">
        <v>4.0391294830262817E-5</v>
      </c>
      <c r="U166" s="95">
        <f>R166/'סכום נכסי הקרן'!$C$42</f>
        <v>7.2360759780679625E-6</v>
      </c>
    </row>
    <row r="167" spans="2:21" s="135" customFormat="1">
      <c r="B167" s="87" t="s">
        <v>707</v>
      </c>
      <c r="C167" s="84" t="s">
        <v>708</v>
      </c>
      <c r="D167" s="97" t="s">
        <v>131</v>
      </c>
      <c r="E167" s="97" t="s">
        <v>332</v>
      </c>
      <c r="F167" s="84" t="s">
        <v>439</v>
      </c>
      <c r="G167" s="97" t="s">
        <v>440</v>
      </c>
      <c r="H167" s="84" t="s">
        <v>392</v>
      </c>
      <c r="I167" s="84" t="s">
        <v>171</v>
      </c>
      <c r="J167" s="84"/>
      <c r="K167" s="94">
        <v>4.1500000000000004</v>
      </c>
      <c r="L167" s="97" t="s">
        <v>175</v>
      </c>
      <c r="M167" s="98">
        <v>4.8000000000000001E-2</v>
      </c>
      <c r="N167" s="98">
        <v>1.3900000000000001E-2</v>
      </c>
      <c r="O167" s="94">
        <v>930385.8</v>
      </c>
      <c r="P167" s="96">
        <v>116.02</v>
      </c>
      <c r="Q167" s="84"/>
      <c r="R167" s="94">
        <v>1079.43364</v>
      </c>
      <c r="S167" s="95">
        <v>4.380689580408474E-4</v>
      </c>
      <c r="T167" s="95">
        <v>1.0115780579652716E-2</v>
      </c>
      <c r="U167" s="95">
        <f>R167/'סכום נכסי הקרן'!$C$42</f>
        <v>1.812235957263446E-3</v>
      </c>
    </row>
    <row r="168" spans="2:21" s="135" customFormat="1">
      <c r="B168" s="87" t="s">
        <v>709</v>
      </c>
      <c r="C168" s="84" t="s">
        <v>710</v>
      </c>
      <c r="D168" s="97" t="s">
        <v>131</v>
      </c>
      <c r="E168" s="97" t="s">
        <v>332</v>
      </c>
      <c r="F168" s="84" t="s">
        <v>420</v>
      </c>
      <c r="G168" s="97" t="s">
        <v>340</v>
      </c>
      <c r="H168" s="84" t="s">
        <v>392</v>
      </c>
      <c r="I168" s="84" t="s">
        <v>171</v>
      </c>
      <c r="J168" s="84"/>
      <c r="K168" s="94">
        <v>0.66</v>
      </c>
      <c r="L168" s="97" t="s">
        <v>175</v>
      </c>
      <c r="M168" s="98">
        <v>6.0999999999999999E-2</v>
      </c>
      <c r="N168" s="98">
        <v>3.0000000000000001E-3</v>
      </c>
      <c r="O168" s="94">
        <v>10582</v>
      </c>
      <c r="P168" s="96">
        <v>108.93</v>
      </c>
      <c r="Q168" s="84"/>
      <c r="R168" s="94">
        <v>11.52698</v>
      </c>
      <c r="S168" s="95">
        <v>3.5273333333333333E-5</v>
      </c>
      <c r="T168" s="95">
        <v>1.0802368585255992E-4</v>
      </c>
      <c r="U168" s="95">
        <f>R168/'סכום נכסי הקרן'!$C$42</f>
        <v>1.9352377821629309E-5</v>
      </c>
    </row>
    <row r="169" spans="2:21" s="135" customFormat="1">
      <c r="B169" s="87" t="s">
        <v>711</v>
      </c>
      <c r="C169" s="84" t="s">
        <v>712</v>
      </c>
      <c r="D169" s="97" t="s">
        <v>131</v>
      </c>
      <c r="E169" s="97" t="s">
        <v>332</v>
      </c>
      <c r="F169" s="84" t="s">
        <v>339</v>
      </c>
      <c r="G169" s="97" t="s">
        <v>340</v>
      </c>
      <c r="H169" s="84" t="s">
        <v>392</v>
      </c>
      <c r="I169" s="84" t="s">
        <v>336</v>
      </c>
      <c r="J169" s="84"/>
      <c r="K169" s="94">
        <v>2.93</v>
      </c>
      <c r="L169" s="97" t="s">
        <v>175</v>
      </c>
      <c r="M169" s="98">
        <v>3.2500000000000001E-2</v>
      </c>
      <c r="N169" s="98">
        <v>1.2800000000000001E-2</v>
      </c>
      <c r="O169" s="94">
        <f>400000/50000</f>
        <v>8</v>
      </c>
      <c r="P169" s="96">
        <v>5294999</v>
      </c>
      <c r="Q169" s="84"/>
      <c r="R169" s="94">
        <v>423.59990999999997</v>
      </c>
      <c r="S169" s="95">
        <f>2160.41047799082%/50000</f>
        <v>4.3208209559816396E-4</v>
      </c>
      <c r="T169" s="95">
        <v>3.9697148433512205E-3</v>
      </c>
      <c r="U169" s="95">
        <f>R169/'סכום נכסי הקרן'!$C$42</f>
        <v>7.1117200719773713E-4</v>
      </c>
    </row>
    <row r="170" spans="2:21" s="135" customFormat="1">
      <c r="B170" s="87" t="s">
        <v>713</v>
      </c>
      <c r="C170" s="84" t="s">
        <v>714</v>
      </c>
      <c r="D170" s="97" t="s">
        <v>131</v>
      </c>
      <c r="E170" s="97" t="s">
        <v>332</v>
      </c>
      <c r="F170" s="84" t="s">
        <v>339</v>
      </c>
      <c r="G170" s="97" t="s">
        <v>340</v>
      </c>
      <c r="H170" s="84" t="s">
        <v>392</v>
      </c>
      <c r="I170" s="84" t="s">
        <v>171</v>
      </c>
      <c r="J170" s="84"/>
      <c r="K170" s="94">
        <v>2.54</v>
      </c>
      <c r="L170" s="97" t="s">
        <v>175</v>
      </c>
      <c r="M170" s="98">
        <v>2.1000000000000001E-2</v>
      </c>
      <c r="N170" s="98">
        <v>8.6999999999999994E-3</v>
      </c>
      <c r="O170" s="94">
        <v>28931</v>
      </c>
      <c r="P170" s="96">
        <v>103.52</v>
      </c>
      <c r="Q170" s="84"/>
      <c r="R170" s="94">
        <v>29.949369999999998</v>
      </c>
      <c r="S170" s="95">
        <v>2.893102893102893E-5</v>
      </c>
      <c r="T170" s="95">
        <v>2.8066686472624075E-4</v>
      </c>
      <c r="U170" s="95">
        <f>R170/'סכום נכסי הקרן'!$C$42</f>
        <v>5.0281298636743551E-5</v>
      </c>
    </row>
    <row r="171" spans="2:21" s="135" customFormat="1">
      <c r="B171" s="87" t="s">
        <v>715</v>
      </c>
      <c r="C171" s="84" t="s">
        <v>716</v>
      </c>
      <c r="D171" s="97" t="s">
        <v>131</v>
      </c>
      <c r="E171" s="97" t="s">
        <v>332</v>
      </c>
      <c r="F171" s="84" t="s">
        <v>463</v>
      </c>
      <c r="G171" s="97" t="s">
        <v>464</v>
      </c>
      <c r="H171" s="84" t="s">
        <v>392</v>
      </c>
      <c r="I171" s="84" t="s">
        <v>171</v>
      </c>
      <c r="J171" s="84"/>
      <c r="K171" s="94">
        <v>6.61</v>
      </c>
      <c r="L171" s="97" t="s">
        <v>175</v>
      </c>
      <c r="M171" s="98">
        <v>2.6099999999999998E-2</v>
      </c>
      <c r="N171" s="98">
        <v>1.8699999999999998E-2</v>
      </c>
      <c r="O171" s="94">
        <v>376000</v>
      </c>
      <c r="P171" s="96">
        <v>104.99</v>
      </c>
      <c r="Q171" s="84"/>
      <c r="R171" s="94">
        <v>394.76240000000001</v>
      </c>
      <c r="S171" s="95">
        <v>9.3274325745698464E-4</v>
      </c>
      <c r="T171" s="95">
        <v>3.6994676388787525E-3</v>
      </c>
      <c r="U171" s="95">
        <f>R171/'סכום נכסי הקרן'!$C$42</f>
        <v>6.6275738437762178E-4</v>
      </c>
    </row>
    <row r="172" spans="2:21" s="135" customFormat="1">
      <c r="B172" s="87" t="s">
        <v>717</v>
      </c>
      <c r="C172" s="84" t="s">
        <v>718</v>
      </c>
      <c r="D172" s="97" t="s">
        <v>131</v>
      </c>
      <c r="E172" s="97" t="s">
        <v>332</v>
      </c>
      <c r="F172" s="84" t="s">
        <v>719</v>
      </c>
      <c r="G172" s="97" t="s">
        <v>685</v>
      </c>
      <c r="H172" s="84" t="s">
        <v>392</v>
      </c>
      <c r="I172" s="84" t="s">
        <v>336</v>
      </c>
      <c r="J172" s="84"/>
      <c r="K172" s="94">
        <v>4.8</v>
      </c>
      <c r="L172" s="97" t="s">
        <v>175</v>
      </c>
      <c r="M172" s="98">
        <v>1.0500000000000001E-2</v>
      </c>
      <c r="N172" s="98">
        <v>9.5999999999999992E-3</v>
      </c>
      <c r="O172" s="94">
        <v>218117</v>
      </c>
      <c r="P172" s="96">
        <v>100.55</v>
      </c>
      <c r="Q172" s="84"/>
      <c r="R172" s="94">
        <v>219.31664999999998</v>
      </c>
      <c r="S172" s="95">
        <v>4.7074730976255121E-4</v>
      </c>
      <c r="T172" s="95">
        <v>2.0552992112275576E-3</v>
      </c>
      <c r="U172" s="95">
        <f>R172/'סכום נכסי הקרן'!$C$42</f>
        <v>3.6820560748557191E-4</v>
      </c>
    </row>
    <row r="173" spans="2:21" s="135" customFormat="1">
      <c r="B173" s="87" t="s">
        <v>720</v>
      </c>
      <c r="C173" s="84" t="s">
        <v>721</v>
      </c>
      <c r="D173" s="97" t="s">
        <v>131</v>
      </c>
      <c r="E173" s="97" t="s">
        <v>332</v>
      </c>
      <c r="F173" s="84" t="s">
        <v>722</v>
      </c>
      <c r="G173" s="97" t="s">
        <v>378</v>
      </c>
      <c r="H173" s="84" t="s">
        <v>469</v>
      </c>
      <c r="I173" s="84" t="s">
        <v>171</v>
      </c>
      <c r="J173" s="84"/>
      <c r="K173" s="94">
        <v>5.01</v>
      </c>
      <c r="L173" s="97" t="s">
        <v>175</v>
      </c>
      <c r="M173" s="98">
        <v>4.3499999999999997E-2</v>
      </c>
      <c r="N173" s="98">
        <v>2.81E-2</v>
      </c>
      <c r="O173" s="94">
        <v>161684</v>
      </c>
      <c r="P173" s="96">
        <v>108.46</v>
      </c>
      <c r="Q173" s="84"/>
      <c r="R173" s="94">
        <v>175.36248000000001</v>
      </c>
      <c r="S173" s="95">
        <v>8.6177599921542374E-5</v>
      </c>
      <c r="T173" s="95">
        <v>1.6433880730118229E-3</v>
      </c>
      <c r="U173" s="95">
        <f>R173/'סכום נכסי הקרן'!$C$42</f>
        <v>2.9441197683156503E-4</v>
      </c>
    </row>
    <row r="174" spans="2:21" s="135" customFormat="1">
      <c r="B174" s="87" t="s">
        <v>723</v>
      </c>
      <c r="C174" s="84" t="s">
        <v>724</v>
      </c>
      <c r="D174" s="97" t="s">
        <v>131</v>
      </c>
      <c r="E174" s="97" t="s">
        <v>332</v>
      </c>
      <c r="F174" s="84" t="s">
        <v>453</v>
      </c>
      <c r="G174" s="97" t="s">
        <v>433</v>
      </c>
      <c r="H174" s="84" t="s">
        <v>469</v>
      </c>
      <c r="I174" s="84" t="s">
        <v>171</v>
      </c>
      <c r="J174" s="84"/>
      <c r="K174" s="94">
        <v>6.66</v>
      </c>
      <c r="L174" s="97" t="s">
        <v>175</v>
      </c>
      <c r="M174" s="98">
        <v>3.61E-2</v>
      </c>
      <c r="N174" s="98">
        <v>2.2499999999999999E-2</v>
      </c>
      <c r="O174" s="94">
        <v>852249</v>
      </c>
      <c r="P174" s="96">
        <v>111</v>
      </c>
      <c r="Q174" s="94">
        <v>15.383089999999999</v>
      </c>
      <c r="R174" s="94">
        <v>945.99635999999998</v>
      </c>
      <c r="S174" s="95">
        <v>1.1104221498371336E-3</v>
      </c>
      <c r="T174" s="95">
        <v>8.8652894001989401E-3</v>
      </c>
      <c r="U174" s="95">
        <f>R174/'סכום נכסי הקרן'!$C$42</f>
        <v>1.5882112206845208E-3</v>
      </c>
    </row>
    <row r="175" spans="2:21" s="135" customFormat="1">
      <c r="B175" s="87" t="s">
        <v>725</v>
      </c>
      <c r="C175" s="84" t="s">
        <v>726</v>
      </c>
      <c r="D175" s="97" t="s">
        <v>131</v>
      </c>
      <c r="E175" s="97" t="s">
        <v>332</v>
      </c>
      <c r="F175" s="84" t="s">
        <v>432</v>
      </c>
      <c r="G175" s="97" t="s">
        <v>433</v>
      </c>
      <c r="H175" s="84" t="s">
        <v>469</v>
      </c>
      <c r="I175" s="84" t="s">
        <v>336</v>
      </c>
      <c r="J175" s="84"/>
      <c r="K175" s="94">
        <v>9.16</v>
      </c>
      <c r="L175" s="97" t="s">
        <v>175</v>
      </c>
      <c r="M175" s="98">
        <v>3.95E-2</v>
      </c>
      <c r="N175" s="98">
        <v>2.6999999999999996E-2</v>
      </c>
      <c r="O175" s="94">
        <v>211370</v>
      </c>
      <c r="P175" s="96">
        <v>111.96</v>
      </c>
      <c r="Q175" s="84"/>
      <c r="R175" s="94">
        <v>236.64985000000001</v>
      </c>
      <c r="S175" s="95">
        <v>8.8067173775316409E-4</v>
      </c>
      <c r="T175" s="95">
        <v>2.2177351789849056E-3</v>
      </c>
      <c r="U175" s="95">
        <f>R175/'סכום נכסי הקרן'!$C$42</f>
        <v>3.9730591261821427E-4</v>
      </c>
    </row>
    <row r="176" spans="2:21" s="135" customFormat="1">
      <c r="B176" s="87" t="s">
        <v>727</v>
      </c>
      <c r="C176" s="84" t="s">
        <v>728</v>
      </c>
      <c r="D176" s="97" t="s">
        <v>131</v>
      </c>
      <c r="E176" s="97" t="s">
        <v>332</v>
      </c>
      <c r="F176" s="84" t="s">
        <v>432</v>
      </c>
      <c r="G176" s="97" t="s">
        <v>433</v>
      </c>
      <c r="H176" s="84" t="s">
        <v>469</v>
      </c>
      <c r="I176" s="84" t="s">
        <v>336</v>
      </c>
      <c r="J176" s="84"/>
      <c r="K176" s="94">
        <v>9.81</v>
      </c>
      <c r="L176" s="97" t="s">
        <v>175</v>
      </c>
      <c r="M176" s="98">
        <v>3.95E-2</v>
      </c>
      <c r="N176" s="98">
        <v>2.9099999999999997E-2</v>
      </c>
      <c r="O176" s="94">
        <v>31501</v>
      </c>
      <c r="P176" s="96">
        <v>110.64</v>
      </c>
      <c r="Q176" s="84"/>
      <c r="R176" s="94">
        <v>34.852710000000002</v>
      </c>
      <c r="S176" s="95">
        <v>1.3124871273578287E-4</v>
      </c>
      <c r="T176" s="95">
        <v>3.2661791693491045E-4</v>
      </c>
      <c r="U176" s="95">
        <f>R176/'סכום נכסי הקרן'!$C$42</f>
        <v>5.8513401778061396E-5</v>
      </c>
    </row>
    <row r="177" spans="2:21" s="135" customFormat="1">
      <c r="B177" s="87" t="s">
        <v>729</v>
      </c>
      <c r="C177" s="84" t="s">
        <v>730</v>
      </c>
      <c r="D177" s="97" t="s">
        <v>131</v>
      </c>
      <c r="E177" s="97" t="s">
        <v>332</v>
      </c>
      <c r="F177" s="84" t="s">
        <v>731</v>
      </c>
      <c r="G177" s="97" t="s">
        <v>378</v>
      </c>
      <c r="H177" s="84" t="s">
        <v>469</v>
      </c>
      <c r="I177" s="84" t="s">
        <v>171</v>
      </c>
      <c r="J177" s="84"/>
      <c r="K177" s="94">
        <v>3.82</v>
      </c>
      <c r="L177" s="97" t="s">
        <v>175</v>
      </c>
      <c r="M177" s="98">
        <v>3.9E-2</v>
      </c>
      <c r="N177" s="98">
        <v>3.1200000000000002E-2</v>
      </c>
      <c r="O177" s="94">
        <v>423722</v>
      </c>
      <c r="P177" s="96">
        <v>103.48</v>
      </c>
      <c r="Q177" s="84"/>
      <c r="R177" s="94">
        <v>438.46753000000001</v>
      </c>
      <c r="S177" s="95">
        <v>4.7177460209654341E-4</v>
      </c>
      <c r="T177" s="95">
        <v>4.1090449291373713E-3</v>
      </c>
      <c r="U177" s="95">
        <f>R177/'סכום נכסי הקרן'!$C$42</f>
        <v>7.3613290758521176E-4</v>
      </c>
    </row>
    <row r="178" spans="2:21" s="135" customFormat="1">
      <c r="B178" s="87" t="s">
        <v>732</v>
      </c>
      <c r="C178" s="84" t="s">
        <v>733</v>
      </c>
      <c r="D178" s="97" t="s">
        <v>131</v>
      </c>
      <c r="E178" s="97" t="s">
        <v>332</v>
      </c>
      <c r="F178" s="84" t="s">
        <v>497</v>
      </c>
      <c r="G178" s="97" t="s">
        <v>433</v>
      </c>
      <c r="H178" s="84" t="s">
        <v>469</v>
      </c>
      <c r="I178" s="84" t="s">
        <v>171</v>
      </c>
      <c r="J178" s="84"/>
      <c r="K178" s="94">
        <v>5.83</v>
      </c>
      <c r="L178" s="97" t="s">
        <v>175</v>
      </c>
      <c r="M178" s="98">
        <v>3.9199999999999999E-2</v>
      </c>
      <c r="N178" s="98">
        <v>2.1000000000000001E-2</v>
      </c>
      <c r="O178" s="94">
        <v>363696.83</v>
      </c>
      <c r="P178" s="96">
        <v>112.81</v>
      </c>
      <c r="Q178" s="84"/>
      <c r="R178" s="94">
        <v>410.28640999999999</v>
      </c>
      <c r="S178" s="95">
        <v>3.7890849024955879E-4</v>
      </c>
      <c r="T178" s="95">
        <v>3.8449490034175994E-3</v>
      </c>
      <c r="U178" s="95">
        <f>R178/'סכום נכסי הקרן'!$C$42</f>
        <v>6.8882028262388852E-4</v>
      </c>
    </row>
    <row r="179" spans="2:21" s="135" customFormat="1">
      <c r="B179" s="87" t="s">
        <v>734</v>
      </c>
      <c r="C179" s="84" t="s">
        <v>735</v>
      </c>
      <c r="D179" s="97" t="s">
        <v>131</v>
      </c>
      <c r="E179" s="97" t="s">
        <v>332</v>
      </c>
      <c r="F179" s="84" t="s">
        <v>535</v>
      </c>
      <c r="G179" s="97" t="s">
        <v>536</v>
      </c>
      <c r="H179" s="84" t="s">
        <v>469</v>
      </c>
      <c r="I179" s="84" t="s">
        <v>336</v>
      </c>
      <c r="J179" s="84"/>
      <c r="K179" s="94">
        <v>1.3800000000000001</v>
      </c>
      <c r="L179" s="97" t="s">
        <v>175</v>
      </c>
      <c r="M179" s="98">
        <v>2.3E-2</v>
      </c>
      <c r="N179" s="98">
        <v>7.7000000000000002E-3</v>
      </c>
      <c r="O179" s="94">
        <v>1509436</v>
      </c>
      <c r="P179" s="96">
        <v>102.13</v>
      </c>
      <c r="Q179" s="84"/>
      <c r="R179" s="94">
        <v>1541.58699</v>
      </c>
      <c r="S179" s="95">
        <v>5.0722052768099456E-4</v>
      </c>
      <c r="T179" s="95">
        <v>1.4446794279347534E-2</v>
      </c>
      <c r="U179" s="95">
        <f>R179/'סכום נכסי הקרן'!$C$42</f>
        <v>2.5881344355059423E-3</v>
      </c>
    </row>
    <row r="180" spans="2:21" s="135" customFormat="1">
      <c r="B180" s="87" t="s">
        <v>736</v>
      </c>
      <c r="C180" s="84" t="s">
        <v>737</v>
      </c>
      <c r="D180" s="97" t="s">
        <v>131</v>
      </c>
      <c r="E180" s="97" t="s">
        <v>332</v>
      </c>
      <c r="F180" s="84" t="s">
        <v>535</v>
      </c>
      <c r="G180" s="97" t="s">
        <v>536</v>
      </c>
      <c r="H180" s="84" t="s">
        <v>469</v>
      </c>
      <c r="I180" s="84" t="s">
        <v>336</v>
      </c>
      <c r="J180" s="84"/>
      <c r="K180" s="94">
        <v>6.08</v>
      </c>
      <c r="L180" s="97" t="s">
        <v>175</v>
      </c>
      <c r="M180" s="98">
        <v>1.7500000000000002E-2</v>
      </c>
      <c r="N180" s="98">
        <v>1.26E-2</v>
      </c>
      <c r="O180" s="94">
        <v>1351751</v>
      </c>
      <c r="P180" s="96">
        <v>103.19</v>
      </c>
      <c r="Q180" s="84"/>
      <c r="R180" s="94">
        <v>1394.8719099999998</v>
      </c>
      <c r="S180" s="95">
        <v>9.3572814028539423E-4</v>
      </c>
      <c r="T180" s="95">
        <v>1.3071871818151868E-2</v>
      </c>
      <c r="U180" s="95">
        <f>R180/'סכום נכסי הקרן'!$C$42</f>
        <v>2.3418179102503616E-3</v>
      </c>
    </row>
    <row r="181" spans="2:21" s="135" customFormat="1">
      <c r="B181" s="87" t="s">
        <v>738</v>
      </c>
      <c r="C181" s="84" t="s">
        <v>739</v>
      </c>
      <c r="D181" s="97" t="s">
        <v>131</v>
      </c>
      <c r="E181" s="97" t="s">
        <v>332</v>
      </c>
      <c r="F181" s="84" t="s">
        <v>535</v>
      </c>
      <c r="G181" s="97" t="s">
        <v>536</v>
      </c>
      <c r="H181" s="84" t="s">
        <v>469</v>
      </c>
      <c r="I181" s="84" t="s">
        <v>336</v>
      </c>
      <c r="J181" s="84"/>
      <c r="K181" s="94">
        <v>4.6100000000000003</v>
      </c>
      <c r="L181" s="97" t="s">
        <v>175</v>
      </c>
      <c r="M181" s="98">
        <v>2.9600000000000001E-2</v>
      </c>
      <c r="N181" s="98">
        <v>1.6200000000000003E-2</v>
      </c>
      <c r="O181" s="94">
        <v>417000</v>
      </c>
      <c r="P181" s="96">
        <v>106.61</v>
      </c>
      <c r="Q181" s="84"/>
      <c r="R181" s="94">
        <v>444.56369000000001</v>
      </c>
      <c r="S181" s="95">
        <v>1.0210727875531961E-3</v>
      </c>
      <c r="T181" s="95">
        <v>4.1661743483561902E-3</v>
      </c>
      <c r="U181" s="95">
        <f>R181/'סכום נכסי הקרן'!$C$42</f>
        <v>7.4636760839853007E-4</v>
      </c>
    </row>
    <row r="182" spans="2:21" s="135" customFormat="1">
      <c r="B182" s="87" t="s">
        <v>740</v>
      </c>
      <c r="C182" s="84" t="s">
        <v>741</v>
      </c>
      <c r="D182" s="97" t="s">
        <v>131</v>
      </c>
      <c r="E182" s="97" t="s">
        <v>332</v>
      </c>
      <c r="F182" s="84" t="s">
        <v>547</v>
      </c>
      <c r="G182" s="97" t="s">
        <v>378</v>
      </c>
      <c r="H182" s="84" t="s">
        <v>544</v>
      </c>
      <c r="I182" s="84" t="s">
        <v>171</v>
      </c>
      <c r="J182" s="84"/>
      <c r="K182" s="94">
        <v>4.3199999999999994</v>
      </c>
      <c r="L182" s="97" t="s">
        <v>175</v>
      </c>
      <c r="M182" s="98">
        <v>3.5000000000000003E-2</v>
      </c>
      <c r="N182" s="98">
        <v>1.6899999999999998E-2</v>
      </c>
      <c r="O182" s="94">
        <v>105400</v>
      </c>
      <c r="P182" s="96">
        <v>107.98</v>
      </c>
      <c r="Q182" s="94">
        <v>1.8445</v>
      </c>
      <c r="R182" s="94">
        <v>115.65541999999999</v>
      </c>
      <c r="S182" s="95">
        <v>6.5259151023272152E-4</v>
      </c>
      <c r="T182" s="95">
        <v>1.0838506492789851E-3</v>
      </c>
      <c r="U182" s="95">
        <f>R182/'סכום נכסי הקרן'!$C$42</f>
        <v>1.9417118663858383E-4</v>
      </c>
    </row>
    <row r="183" spans="2:21" s="135" customFormat="1">
      <c r="B183" s="87" t="s">
        <v>742</v>
      </c>
      <c r="C183" s="84" t="s">
        <v>743</v>
      </c>
      <c r="D183" s="97" t="s">
        <v>131</v>
      </c>
      <c r="E183" s="97" t="s">
        <v>332</v>
      </c>
      <c r="F183" s="84" t="s">
        <v>420</v>
      </c>
      <c r="G183" s="97" t="s">
        <v>340</v>
      </c>
      <c r="H183" s="84" t="s">
        <v>544</v>
      </c>
      <c r="I183" s="84" t="s">
        <v>171</v>
      </c>
      <c r="J183" s="84"/>
      <c r="K183" s="94">
        <v>3.71</v>
      </c>
      <c r="L183" s="97" t="s">
        <v>175</v>
      </c>
      <c r="M183" s="98">
        <v>3.6000000000000004E-2</v>
      </c>
      <c r="N183" s="98">
        <v>1.7800000000000003E-2</v>
      </c>
      <c r="O183" s="94">
        <f>600000/50000</f>
        <v>12</v>
      </c>
      <c r="P183" s="96">
        <v>5525001</v>
      </c>
      <c r="Q183" s="84"/>
      <c r="R183" s="94">
        <v>663.00009999999997</v>
      </c>
      <c r="S183" s="95">
        <f>3826.28658886551%/50000</f>
        <v>7.6525731777310198E-4</v>
      </c>
      <c r="T183" s="95">
        <v>6.2132244978837315E-3</v>
      </c>
      <c r="U183" s="95">
        <f>R183/'סכום נכסי הקרן'!$C$42</f>
        <v>1.1130954014822629E-3</v>
      </c>
    </row>
    <row r="184" spans="2:21" s="135" customFormat="1">
      <c r="B184" s="87" t="s">
        <v>744</v>
      </c>
      <c r="C184" s="84" t="s">
        <v>745</v>
      </c>
      <c r="D184" s="97" t="s">
        <v>131</v>
      </c>
      <c r="E184" s="97" t="s">
        <v>332</v>
      </c>
      <c r="F184" s="84" t="s">
        <v>746</v>
      </c>
      <c r="G184" s="97" t="s">
        <v>464</v>
      </c>
      <c r="H184" s="84" t="s">
        <v>544</v>
      </c>
      <c r="I184" s="84" t="s">
        <v>171</v>
      </c>
      <c r="J184" s="84"/>
      <c r="K184" s="94">
        <v>1.1300000000000001</v>
      </c>
      <c r="L184" s="97" t="s">
        <v>175</v>
      </c>
      <c r="M184" s="98">
        <v>5.5500000000000001E-2</v>
      </c>
      <c r="N184" s="98">
        <v>1.23E-2</v>
      </c>
      <c r="O184" s="94">
        <v>6847.8</v>
      </c>
      <c r="P184" s="96">
        <v>106.84</v>
      </c>
      <c r="Q184" s="84"/>
      <c r="R184" s="94">
        <v>7.3162000000000003</v>
      </c>
      <c r="S184" s="95">
        <v>1.9021666666666666E-4</v>
      </c>
      <c r="T184" s="95">
        <v>6.8562875135941848E-5</v>
      </c>
      <c r="U184" s="95">
        <f>R184/'סכום נכסי הקרן'!$C$42</f>
        <v>1.2282997508333004E-5</v>
      </c>
    </row>
    <row r="185" spans="2:21" s="135" customFormat="1">
      <c r="B185" s="87" t="s">
        <v>747</v>
      </c>
      <c r="C185" s="84" t="s">
        <v>748</v>
      </c>
      <c r="D185" s="97" t="s">
        <v>131</v>
      </c>
      <c r="E185" s="97" t="s">
        <v>332</v>
      </c>
      <c r="F185" s="84" t="s">
        <v>543</v>
      </c>
      <c r="G185" s="97" t="s">
        <v>340</v>
      </c>
      <c r="H185" s="84" t="s">
        <v>544</v>
      </c>
      <c r="I185" s="84" t="s">
        <v>171</v>
      </c>
      <c r="J185" s="84"/>
      <c r="K185" s="94">
        <v>1.8900000000000001</v>
      </c>
      <c r="L185" s="97" t="s">
        <v>175</v>
      </c>
      <c r="M185" s="98">
        <v>1.5100000000000001E-2</v>
      </c>
      <c r="N185" s="98">
        <v>7.1999999999999998E-3</v>
      </c>
      <c r="O185" s="94">
        <v>182001</v>
      </c>
      <c r="P185" s="96">
        <v>101.65</v>
      </c>
      <c r="Q185" s="84"/>
      <c r="R185" s="94">
        <v>185.00401000000002</v>
      </c>
      <c r="S185" s="95">
        <v>3.5363346675475069E-4</v>
      </c>
      <c r="T185" s="95">
        <v>1.7337424943657277E-3</v>
      </c>
      <c r="U185" s="95">
        <f>R185/'סכום נכסי הקרן'!$C$42</f>
        <v>3.1059891663180538E-4</v>
      </c>
    </row>
    <row r="186" spans="2:21" s="135" customFormat="1">
      <c r="B186" s="87" t="s">
        <v>749</v>
      </c>
      <c r="C186" s="84" t="s">
        <v>750</v>
      </c>
      <c r="D186" s="97" t="s">
        <v>131</v>
      </c>
      <c r="E186" s="97" t="s">
        <v>332</v>
      </c>
      <c r="F186" s="84" t="s">
        <v>751</v>
      </c>
      <c r="G186" s="97" t="s">
        <v>378</v>
      </c>
      <c r="H186" s="84" t="s">
        <v>544</v>
      </c>
      <c r="I186" s="84" t="s">
        <v>171</v>
      </c>
      <c r="J186" s="84"/>
      <c r="K186" s="94">
        <v>3.1399999999999997</v>
      </c>
      <c r="L186" s="97" t="s">
        <v>175</v>
      </c>
      <c r="M186" s="98">
        <v>6.0499999999999998E-2</v>
      </c>
      <c r="N186" s="98">
        <v>2.7900000000000001E-2</v>
      </c>
      <c r="O186" s="94">
        <v>346528</v>
      </c>
      <c r="P186" s="96">
        <v>110.95</v>
      </c>
      <c r="Q186" s="84"/>
      <c r="R186" s="94">
        <v>384.47280999999998</v>
      </c>
      <c r="S186" s="95">
        <v>3.7137562922452531E-4</v>
      </c>
      <c r="T186" s="95">
        <v>3.6030400023502216E-3</v>
      </c>
      <c r="U186" s="95">
        <f>R186/'סכום נכסי הקרן'!$C$42</f>
        <v>6.4548243176126786E-4</v>
      </c>
    </row>
    <row r="187" spans="2:21" s="135" customFormat="1">
      <c r="B187" s="87" t="s">
        <v>752</v>
      </c>
      <c r="C187" s="84" t="s">
        <v>753</v>
      </c>
      <c r="D187" s="97" t="s">
        <v>131</v>
      </c>
      <c r="E187" s="97" t="s">
        <v>332</v>
      </c>
      <c r="F187" s="84" t="s">
        <v>754</v>
      </c>
      <c r="G187" s="97" t="s">
        <v>755</v>
      </c>
      <c r="H187" s="84" t="s">
        <v>544</v>
      </c>
      <c r="I187" s="84" t="s">
        <v>171</v>
      </c>
      <c r="J187" s="84"/>
      <c r="K187" s="94">
        <v>2.75</v>
      </c>
      <c r="L187" s="97" t="s">
        <v>175</v>
      </c>
      <c r="M187" s="98">
        <v>4.4500000000000005E-2</v>
      </c>
      <c r="N187" s="98">
        <v>2.7199999999999998E-2</v>
      </c>
      <c r="O187" s="94">
        <v>462174</v>
      </c>
      <c r="P187" s="96">
        <v>104.83</v>
      </c>
      <c r="Q187" s="84"/>
      <c r="R187" s="94">
        <v>484.49700999999999</v>
      </c>
      <c r="S187" s="95">
        <v>3.3012428571428573E-4</v>
      </c>
      <c r="T187" s="95">
        <v>4.540404581663591E-3</v>
      </c>
      <c r="U187" s="95">
        <f>R187/'סכום נכסי הקרן'!$C$42</f>
        <v>8.134107277855704E-4</v>
      </c>
    </row>
    <row r="188" spans="2:21" s="135" customFormat="1">
      <c r="B188" s="87" t="s">
        <v>756</v>
      </c>
      <c r="C188" s="84" t="s">
        <v>757</v>
      </c>
      <c r="D188" s="97" t="s">
        <v>131</v>
      </c>
      <c r="E188" s="97" t="s">
        <v>332</v>
      </c>
      <c r="F188" s="84" t="s">
        <v>758</v>
      </c>
      <c r="G188" s="97" t="s">
        <v>440</v>
      </c>
      <c r="H188" s="84" t="s">
        <v>544</v>
      </c>
      <c r="I188" s="84" t="s">
        <v>336</v>
      </c>
      <c r="J188" s="84"/>
      <c r="K188" s="94">
        <v>3.5799999999999996</v>
      </c>
      <c r="L188" s="97" t="s">
        <v>175</v>
      </c>
      <c r="M188" s="98">
        <v>2.9500000000000002E-2</v>
      </c>
      <c r="N188" s="98">
        <v>1.52E-2</v>
      </c>
      <c r="O188" s="94">
        <v>275058.84999999998</v>
      </c>
      <c r="P188" s="96">
        <v>105.16</v>
      </c>
      <c r="Q188" s="84"/>
      <c r="R188" s="94">
        <v>289.25189</v>
      </c>
      <c r="S188" s="95">
        <v>1.0988338198814E-3</v>
      </c>
      <c r="T188" s="95">
        <v>2.710688775170879E-3</v>
      </c>
      <c r="U188" s="95">
        <f>R188/'סכום נכסי הקרן'!$C$42</f>
        <v>4.8561825047847406E-4</v>
      </c>
    </row>
    <row r="189" spans="2:21" s="135" customFormat="1">
      <c r="B189" s="87" t="s">
        <v>759</v>
      </c>
      <c r="C189" s="84" t="s">
        <v>760</v>
      </c>
      <c r="D189" s="97" t="s">
        <v>131</v>
      </c>
      <c r="E189" s="97" t="s">
        <v>332</v>
      </c>
      <c r="F189" s="84" t="s">
        <v>570</v>
      </c>
      <c r="G189" s="97" t="s">
        <v>378</v>
      </c>
      <c r="H189" s="84" t="s">
        <v>544</v>
      </c>
      <c r="I189" s="84" t="s">
        <v>171</v>
      </c>
      <c r="J189" s="84"/>
      <c r="K189" s="94">
        <v>4.0599999999999996</v>
      </c>
      <c r="L189" s="97" t="s">
        <v>175</v>
      </c>
      <c r="M189" s="98">
        <v>7.0499999999999993E-2</v>
      </c>
      <c r="N189" s="98">
        <v>1.8800000000000001E-2</v>
      </c>
      <c r="O189" s="94">
        <v>160.71</v>
      </c>
      <c r="P189" s="96">
        <v>122</v>
      </c>
      <c r="Q189" s="84"/>
      <c r="R189" s="94">
        <v>0.19606999999999999</v>
      </c>
      <c r="S189" s="95">
        <v>3.0411069440046698E-7</v>
      </c>
      <c r="T189" s="95">
        <v>1.8374460687110954E-6</v>
      </c>
      <c r="U189" s="95">
        <f>R189/'סכום נכסי הקרן'!$C$42</f>
        <v>3.2917734909636859E-7</v>
      </c>
    </row>
    <row r="190" spans="2:21" s="135" customFormat="1">
      <c r="B190" s="87" t="s">
        <v>761</v>
      </c>
      <c r="C190" s="84" t="s">
        <v>762</v>
      </c>
      <c r="D190" s="97" t="s">
        <v>131</v>
      </c>
      <c r="E190" s="97" t="s">
        <v>332</v>
      </c>
      <c r="F190" s="84" t="s">
        <v>573</v>
      </c>
      <c r="G190" s="97" t="s">
        <v>409</v>
      </c>
      <c r="H190" s="84" t="s">
        <v>544</v>
      </c>
      <c r="I190" s="84" t="s">
        <v>336</v>
      </c>
      <c r="J190" s="84"/>
      <c r="K190" s="94">
        <v>4.03</v>
      </c>
      <c r="L190" s="97" t="s">
        <v>175</v>
      </c>
      <c r="M190" s="98">
        <v>4.1399999999999999E-2</v>
      </c>
      <c r="N190" s="98">
        <v>1.5800000000000002E-2</v>
      </c>
      <c r="O190" s="94">
        <v>143174.47</v>
      </c>
      <c r="P190" s="96">
        <v>110.54</v>
      </c>
      <c r="Q190" s="94">
        <v>2.9637099999999998</v>
      </c>
      <c r="R190" s="94">
        <v>161.22877</v>
      </c>
      <c r="S190" s="95">
        <v>1.7807550141153608E-4</v>
      </c>
      <c r="T190" s="95">
        <v>1.510935735194703E-3</v>
      </c>
      <c r="U190" s="95">
        <f>R190/'סכום נכסי הקרן'!$C$42</f>
        <v>2.7068322082250278E-4</v>
      </c>
    </row>
    <row r="191" spans="2:21" s="135" customFormat="1">
      <c r="B191" s="87" t="s">
        <v>763</v>
      </c>
      <c r="C191" s="84" t="s">
        <v>764</v>
      </c>
      <c r="D191" s="97" t="s">
        <v>131</v>
      </c>
      <c r="E191" s="97" t="s">
        <v>332</v>
      </c>
      <c r="F191" s="84" t="s">
        <v>580</v>
      </c>
      <c r="G191" s="97" t="s">
        <v>409</v>
      </c>
      <c r="H191" s="84" t="s">
        <v>544</v>
      </c>
      <c r="I191" s="84" t="s">
        <v>336</v>
      </c>
      <c r="J191" s="84"/>
      <c r="K191" s="94">
        <v>2.4599999999999995</v>
      </c>
      <c r="L191" s="97" t="s">
        <v>175</v>
      </c>
      <c r="M191" s="98">
        <v>1.32E-2</v>
      </c>
      <c r="N191" s="98">
        <v>7.8000000000000005E-3</v>
      </c>
      <c r="O191" s="94">
        <v>1011918.4</v>
      </c>
      <c r="P191" s="96">
        <v>101.33</v>
      </c>
      <c r="Q191" s="84"/>
      <c r="R191" s="94">
        <v>1025.37691</v>
      </c>
      <c r="S191" s="95">
        <v>2.3160606582170937E-3</v>
      </c>
      <c r="T191" s="95">
        <v>9.609194533720767E-3</v>
      </c>
      <c r="U191" s="95">
        <f>R191/'סכום נכסי הקרן'!$C$42</f>
        <v>1.721481374297066E-3</v>
      </c>
    </row>
    <row r="192" spans="2:21" s="135" customFormat="1">
      <c r="B192" s="87" t="s">
        <v>765</v>
      </c>
      <c r="C192" s="84" t="s">
        <v>766</v>
      </c>
      <c r="D192" s="97" t="s">
        <v>131</v>
      </c>
      <c r="E192" s="97" t="s">
        <v>332</v>
      </c>
      <c r="F192" s="84" t="s">
        <v>767</v>
      </c>
      <c r="G192" s="97" t="s">
        <v>162</v>
      </c>
      <c r="H192" s="84" t="s">
        <v>544</v>
      </c>
      <c r="I192" s="84" t="s">
        <v>171</v>
      </c>
      <c r="J192" s="84"/>
      <c r="K192" s="94">
        <v>3.17</v>
      </c>
      <c r="L192" s="97" t="s">
        <v>175</v>
      </c>
      <c r="M192" s="98">
        <v>2.4E-2</v>
      </c>
      <c r="N192" s="98">
        <v>1.3499999999999998E-2</v>
      </c>
      <c r="O192" s="94">
        <v>144755.6</v>
      </c>
      <c r="P192" s="96">
        <v>103.58</v>
      </c>
      <c r="Q192" s="84"/>
      <c r="R192" s="94">
        <v>149.93785</v>
      </c>
      <c r="S192" s="95">
        <v>3.5787134305236885E-4</v>
      </c>
      <c r="T192" s="95">
        <v>1.4051242568138621E-3</v>
      </c>
      <c r="U192" s="95">
        <f>R192/'סכום נכסי הקרן'!$C$42</f>
        <v>2.5172715862808667E-4</v>
      </c>
    </row>
    <row r="193" spans="2:21" s="135" customFormat="1">
      <c r="B193" s="87" t="s">
        <v>768</v>
      </c>
      <c r="C193" s="84" t="s">
        <v>769</v>
      </c>
      <c r="D193" s="97" t="s">
        <v>131</v>
      </c>
      <c r="E193" s="97" t="s">
        <v>332</v>
      </c>
      <c r="F193" s="84" t="s">
        <v>770</v>
      </c>
      <c r="G193" s="97" t="s">
        <v>378</v>
      </c>
      <c r="H193" s="84" t="s">
        <v>544</v>
      </c>
      <c r="I193" s="84" t="s">
        <v>336</v>
      </c>
      <c r="J193" s="84"/>
      <c r="K193" s="94">
        <v>2.3600000000000003</v>
      </c>
      <c r="L193" s="97" t="s">
        <v>175</v>
      </c>
      <c r="M193" s="98">
        <v>5.0999999999999997E-2</v>
      </c>
      <c r="N193" s="98">
        <v>2.0299999999999999E-2</v>
      </c>
      <c r="O193" s="94">
        <v>753814</v>
      </c>
      <c r="P193" s="96">
        <v>108.73</v>
      </c>
      <c r="Q193" s="84"/>
      <c r="R193" s="94">
        <v>819.62194</v>
      </c>
      <c r="S193" s="95">
        <v>8.899811097992916E-4</v>
      </c>
      <c r="T193" s="95">
        <v>7.6809869509989357E-3</v>
      </c>
      <c r="U193" s="95">
        <f>R193/'סכום נכסי הקרן'!$C$42</f>
        <v>1.3760441549978215E-3</v>
      </c>
    </row>
    <row r="194" spans="2:21" s="135" customFormat="1">
      <c r="B194" s="87" t="s">
        <v>771</v>
      </c>
      <c r="C194" s="84" t="s">
        <v>772</v>
      </c>
      <c r="D194" s="97" t="s">
        <v>131</v>
      </c>
      <c r="E194" s="97" t="s">
        <v>332</v>
      </c>
      <c r="F194" s="84" t="s">
        <v>773</v>
      </c>
      <c r="G194" s="97" t="s">
        <v>378</v>
      </c>
      <c r="H194" s="84" t="s">
        <v>544</v>
      </c>
      <c r="I194" s="84" t="s">
        <v>336</v>
      </c>
      <c r="J194" s="84"/>
      <c r="K194" s="94">
        <v>3.9899999999999998</v>
      </c>
      <c r="L194" s="97" t="s">
        <v>175</v>
      </c>
      <c r="M194" s="98">
        <v>3.3500000000000002E-2</v>
      </c>
      <c r="N194" s="98">
        <v>1.4000000000000002E-2</v>
      </c>
      <c r="O194" s="94">
        <v>164503</v>
      </c>
      <c r="P194" s="96">
        <v>108.8</v>
      </c>
      <c r="Q194" s="84"/>
      <c r="R194" s="94">
        <v>178.97926000000001</v>
      </c>
      <c r="S194" s="95">
        <v>2.9923912790393091E-4</v>
      </c>
      <c r="T194" s="95">
        <v>1.6772822852441529E-3</v>
      </c>
      <c r="U194" s="95">
        <f>R194/'סכום נכסי הקרן'!$C$42</f>
        <v>3.0048410440164087E-4</v>
      </c>
    </row>
    <row r="195" spans="2:21" s="135" customFormat="1">
      <c r="B195" s="87" t="s">
        <v>774</v>
      </c>
      <c r="C195" s="84" t="s">
        <v>775</v>
      </c>
      <c r="D195" s="97" t="s">
        <v>131</v>
      </c>
      <c r="E195" s="97" t="s">
        <v>332</v>
      </c>
      <c r="F195" s="84" t="s">
        <v>776</v>
      </c>
      <c r="G195" s="97" t="s">
        <v>777</v>
      </c>
      <c r="H195" s="84" t="s">
        <v>592</v>
      </c>
      <c r="I195" s="84" t="s">
        <v>336</v>
      </c>
      <c r="J195" s="84"/>
      <c r="K195" s="94">
        <v>0.98</v>
      </c>
      <c r="L195" s="97" t="s">
        <v>175</v>
      </c>
      <c r="M195" s="98">
        <v>6.3E-2</v>
      </c>
      <c r="N195" s="98">
        <v>9.3999999999999986E-3</v>
      </c>
      <c r="O195" s="94">
        <v>29750</v>
      </c>
      <c r="P195" s="96">
        <v>105.33</v>
      </c>
      <c r="Q195" s="84"/>
      <c r="R195" s="94">
        <v>31.33568</v>
      </c>
      <c r="S195" s="95">
        <v>3.1733333333333331E-4</v>
      </c>
      <c r="T195" s="95">
        <v>2.9365849965006836E-4</v>
      </c>
      <c r="U195" s="95">
        <f>R195/'סכום נכסי הקרן'!$C$42</f>
        <v>5.2608742156026401E-5</v>
      </c>
    </row>
    <row r="196" spans="2:21" s="135" customFormat="1">
      <c r="B196" s="87" t="s">
        <v>778</v>
      </c>
      <c r="C196" s="84" t="s">
        <v>779</v>
      </c>
      <c r="D196" s="97" t="s">
        <v>131</v>
      </c>
      <c r="E196" s="97" t="s">
        <v>332</v>
      </c>
      <c r="F196" s="84" t="s">
        <v>543</v>
      </c>
      <c r="G196" s="97" t="s">
        <v>340</v>
      </c>
      <c r="H196" s="84" t="s">
        <v>592</v>
      </c>
      <c r="I196" s="84" t="s">
        <v>171</v>
      </c>
      <c r="J196" s="84"/>
      <c r="K196" s="94">
        <v>2.61</v>
      </c>
      <c r="L196" s="97" t="s">
        <v>175</v>
      </c>
      <c r="M196" s="98">
        <v>2.63E-2</v>
      </c>
      <c r="N196" s="98">
        <v>1.04E-2</v>
      </c>
      <c r="O196" s="94">
        <v>21658</v>
      </c>
      <c r="P196" s="96">
        <v>104.36</v>
      </c>
      <c r="Q196" s="84"/>
      <c r="R196" s="94">
        <v>22.60229</v>
      </c>
      <c r="S196" s="95">
        <v>2.2437013094646113E-4</v>
      </c>
      <c r="T196" s="95">
        <v>2.1181460144013928E-4</v>
      </c>
      <c r="U196" s="95">
        <f>R196/'סכום נכסי הקרן'!$C$42</f>
        <v>3.7946457416776465E-5</v>
      </c>
    </row>
    <row r="197" spans="2:21" s="135" customFormat="1">
      <c r="B197" s="87" t="s">
        <v>780</v>
      </c>
      <c r="C197" s="84" t="s">
        <v>781</v>
      </c>
      <c r="D197" s="97" t="s">
        <v>131</v>
      </c>
      <c r="E197" s="97" t="s">
        <v>332</v>
      </c>
      <c r="F197" s="84" t="s">
        <v>595</v>
      </c>
      <c r="G197" s="97" t="s">
        <v>378</v>
      </c>
      <c r="H197" s="84" t="s">
        <v>592</v>
      </c>
      <c r="I197" s="84" t="s">
        <v>171</v>
      </c>
      <c r="J197" s="84"/>
      <c r="K197" s="94">
        <v>2.3600000000000003</v>
      </c>
      <c r="L197" s="97" t="s">
        <v>175</v>
      </c>
      <c r="M197" s="98">
        <v>0.05</v>
      </c>
      <c r="N197" s="98">
        <v>1.95E-2</v>
      </c>
      <c r="O197" s="94">
        <v>86560.67</v>
      </c>
      <c r="P197" s="96">
        <v>107.3</v>
      </c>
      <c r="Q197" s="84"/>
      <c r="R197" s="94">
        <v>92.879600000000011</v>
      </c>
      <c r="S197" s="95">
        <v>5.2461012121212118E-4</v>
      </c>
      <c r="T197" s="95">
        <v>8.7040983262844432E-4</v>
      </c>
      <c r="U197" s="95">
        <f>R197/'סכום נכסי הקרן'!$C$42</f>
        <v>1.5593339375289989E-4</v>
      </c>
    </row>
    <row r="198" spans="2:21" s="135" customFormat="1">
      <c r="B198" s="87" t="s">
        <v>782</v>
      </c>
      <c r="C198" s="84" t="s">
        <v>783</v>
      </c>
      <c r="D198" s="97" t="s">
        <v>131</v>
      </c>
      <c r="E198" s="97" t="s">
        <v>332</v>
      </c>
      <c r="F198" s="84" t="s">
        <v>595</v>
      </c>
      <c r="G198" s="97" t="s">
        <v>378</v>
      </c>
      <c r="H198" s="84" t="s">
        <v>592</v>
      </c>
      <c r="I198" s="84" t="s">
        <v>171</v>
      </c>
      <c r="J198" s="84"/>
      <c r="K198" s="94">
        <v>2.81</v>
      </c>
      <c r="L198" s="97" t="s">
        <v>175</v>
      </c>
      <c r="M198" s="98">
        <v>4.6500000000000007E-2</v>
      </c>
      <c r="N198" s="98">
        <v>1.84E-2</v>
      </c>
      <c r="O198" s="94">
        <v>92</v>
      </c>
      <c r="P198" s="96">
        <v>108</v>
      </c>
      <c r="Q198" s="84"/>
      <c r="R198" s="94">
        <v>9.9360000000000004E-2</v>
      </c>
      <c r="S198" s="95">
        <v>4.743126204792723E-7</v>
      </c>
      <c r="T198" s="95">
        <v>9.3114011009911999E-7</v>
      </c>
      <c r="U198" s="95">
        <f>R198/'סכום נכסי הקרן'!$C$42</f>
        <v>1.6681318613870142E-7</v>
      </c>
    </row>
    <row r="199" spans="2:21" s="135" customFormat="1">
      <c r="B199" s="87" t="s">
        <v>784</v>
      </c>
      <c r="C199" s="84" t="s">
        <v>785</v>
      </c>
      <c r="D199" s="97" t="s">
        <v>131</v>
      </c>
      <c r="E199" s="97" t="s">
        <v>332</v>
      </c>
      <c r="F199" s="84" t="s">
        <v>786</v>
      </c>
      <c r="G199" s="97" t="s">
        <v>787</v>
      </c>
      <c r="H199" s="84" t="s">
        <v>592</v>
      </c>
      <c r="I199" s="84" t="s">
        <v>336</v>
      </c>
      <c r="J199" s="84"/>
      <c r="K199" s="94">
        <v>2.7199999999999998</v>
      </c>
      <c r="L199" s="97" t="s">
        <v>175</v>
      </c>
      <c r="M199" s="98">
        <v>3.4000000000000002E-2</v>
      </c>
      <c r="N199" s="98">
        <v>1.8500000000000003E-2</v>
      </c>
      <c r="O199" s="94">
        <v>132520.97</v>
      </c>
      <c r="P199" s="96">
        <v>104.78</v>
      </c>
      <c r="Q199" s="84"/>
      <c r="R199" s="94">
        <v>138.85547</v>
      </c>
      <c r="S199" s="95">
        <v>2.3282371800230849E-4</v>
      </c>
      <c r="T199" s="95">
        <v>1.3012670855843905E-3</v>
      </c>
      <c r="U199" s="95">
        <f>R199/'סכום נכסי הקרן'!$C$42</f>
        <v>2.3312120937486785E-4</v>
      </c>
    </row>
    <row r="200" spans="2:21" s="135" customFormat="1">
      <c r="B200" s="87" t="s">
        <v>788</v>
      </c>
      <c r="C200" s="84" t="s">
        <v>789</v>
      </c>
      <c r="D200" s="97" t="s">
        <v>131</v>
      </c>
      <c r="E200" s="97" t="s">
        <v>332</v>
      </c>
      <c r="F200" s="84" t="s">
        <v>618</v>
      </c>
      <c r="G200" s="97" t="s">
        <v>378</v>
      </c>
      <c r="H200" s="84" t="s">
        <v>592</v>
      </c>
      <c r="I200" s="84" t="s">
        <v>336</v>
      </c>
      <c r="J200" s="84"/>
      <c r="K200" s="94">
        <v>3.1900000000000004</v>
      </c>
      <c r="L200" s="97" t="s">
        <v>175</v>
      </c>
      <c r="M200" s="98">
        <v>5.74E-2</v>
      </c>
      <c r="N200" s="98">
        <v>1.8100000000000002E-2</v>
      </c>
      <c r="O200" s="94">
        <v>59345.74</v>
      </c>
      <c r="P200" s="96">
        <v>114.4</v>
      </c>
      <c r="Q200" s="84"/>
      <c r="R200" s="94">
        <v>67.891530000000003</v>
      </c>
      <c r="S200" s="95">
        <v>2.925589768521074E-4</v>
      </c>
      <c r="T200" s="95">
        <v>6.362371851750977E-4</v>
      </c>
      <c r="U200" s="95">
        <f>R200/'סכום נכסי הקרן'!$C$42</f>
        <v>1.139815059493884E-4</v>
      </c>
    </row>
    <row r="201" spans="2:21" s="135" customFormat="1">
      <c r="B201" s="87" t="s">
        <v>790</v>
      </c>
      <c r="C201" s="84" t="s">
        <v>791</v>
      </c>
      <c r="D201" s="97" t="s">
        <v>131</v>
      </c>
      <c r="E201" s="97" t="s">
        <v>332</v>
      </c>
      <c r="F201" s="84" t="s">
        <v>627</v>
      </c>
      <c r="G201" s="97" t="s">
        <v>378</v>
      </c>
      <c r="H201" s="84" t="s">
        <v>592</v>
      </c>
      <c r="I201" s="84" t="s">
        <v>336</v>
      </c>
      <c r="J201" s="84"/>
      <c r="K201" s="94">
        <v>4.2700000000000005</v>
      </c>
      <c r="L201" s="97" t="s">
        <v>175</v>
      </c>
      <c r="M201" s="98">
        <v>3.7000000000000005E-2</v>
      </c>
      <c r="N201" s="98">
        <v>1.4999999999999999E-2</v>
      </c>
      <c r="O201" s="94">
        <v>76130.48</v>
      </c>
      <c r="P201" s="96">
        <v>109.67</v>
      </c>
      <c r="Q201" s="84"/>
      <c r="R201" s="94">
        <v>83.4923</v>
      </c>
      <c r="S201" s="95">
        <v>3.2070882699752597E-4</v>
      </c>
      <c r="T201" s="95">
        <v>7.8243789668305916E-4</v>
      </c>
      <c r="U201" s="95">
        <f>R201/'סכום נכסי הקרן'!$C$42</f>
        <v>1.4017327476900462E-4</v>
      </c>
    </row>
    <row r="202" spans="2:21" s="135" customFormat="1">
      <c r="B202" s="87" t="s">
        <v>792</v>
      </c>
      <c r="C202" s="84" t="s">
        <v>793</v>
      </c>
      <c r="D202" s="97" t="s">
        <v>131</v>
      </c>
      <c r="E202" s="97" t="s">
        <v>332</v>
      </c>
      <c r="F202" s="84" t="s">
        <v>794</v>
      </c>
      <c r="G202" s="97" t="s">
        <v>795</v>
      </c>
      <c r="H202" s="84" t="s">
        <v>634</v>
      </c>
      <c r="I202" s="84" t="s">
        <v>171</v>
      </c>
      <c r="J202" s="84"/>
      <c r="K202" s="94">
        <v>6.2</v>
      </c>
      <c r="L202" s="97" t="s">
        <v>175</v>
      </c>
      <c r="M202" s="98">
        <v>4.4500000000000005E-2</v>
      </c>
      <c r="N202" s="98">
        <v>2.69E-2</v>
      </c>
      <c r="O202" s="94">
        <v>274000</v>
      </c>
      <c r="P202" s="96">
        <v>114.29</v>
      </c>
      <c r="Q202" s="84"/>
      <c r="R202" s="94">
        <v>313.15460999999999</v>
      </c>
      <c r="S202" s="95">
        <v>8.5625000000000002E-4</v>
      </c>
      <c r="T202" s="95">
        <v>2.934690197599104E-3</v>
      </c>
      <c r="U202" s="95">
        <f>R202/'סכום נכסי הקרן'!$C$42</f>
        <v>5.2574796948593437E-4</v>
      </c>
    </row>
    <row r="203" spans="2:21" s="135" customFormat="1">
      <c r="B203" s="87" t="s">
        <v>796</v>
      </c>
      <c r="C203" s="84" t="s">
        <v>797</v>
      </c>
      <c r="D203" s="97" t="s">
        <v>131</v>
      </c>
      <c r="E203" s="97" t="s">
        <v>332</v>
      </c>
      <c r="F203" s="84" t="s">
        <v>637</v>
      </c>
      <c r="G203" s="97" t="s">
        <v>440</v>
      </c>
      <c r="H203" s="84" t="s">
        <v>634</v>
      </c>
      <c r="I203" s="84" t="s">
        <v>171</v>
      </c>
      <c r="J203" s="84"/>
      <c r="K203" s="94">
        <v>1.93</v>
      </c>
      <c r="L203" s="97" t="s">
        <v>175</v>
      </c>
      <c r="M203" s="98">
        <v>3.3000000000000002E-2</v>
      </c>
      <c r="N203" s="98">
        <v>1.9699999999999999E-2</v>
      </c>
      <c r="O203" s="94">
        <v>74418.539999999994</v>
      </c>
      <c r="P203" s="96">
        <v>103.04</v>
      </c>
      <c r="Q203" s="84"/>
      <c r="R203" s="94">
        <v>76.680859999999996</v>
      </c>
      <c r="S203" s="95">
        <v>1.2246077166530865E-4</v>
      </c>
      <c r="T203" s="95">
        <v>7.1860531826585343E-4</v>
      </c>
      <c r="U203" s="95">
        <f>R203/'סכום נכסי הקרן'!$C$42</f>
        <v>1.2873770704967494E-4</v>
      </c>
    </row>
    <row r="204" spans="2:21" s="135" customFormat="1">
      <c r="B204" s="87" t="s">
        <v>798</v>
      </c>
      <c r="C204" s="84" t="s">
        <v>799</v>
      </c>
      <c r="D204" s="97" t="s">
        <v>131</v>
      </c>
      <c r="E204" s="97" t="s">
        <v>332</v>
      </c>
      <c r="F204" s="84" t="s">
        <v>643</v>
      </c>
      <c r="G204" s="97" t="s">
        <v>468</v>
      </c>
      <c r="H204" s="84" t="s">
        <v>634</v>
      </c>
      <c r="I204" s="84" t="s">
        <v>336</v>
      </c>
      <c r="J204" s="84"/>
      <c r="K204" s="94">
        <v>2.3800000000000003</v>
      </c>
      <c r="L204" s="97" t="s">
        <v>175</v>
      </c>
      <c r="M204" s="98">
        <v>0.06</v>
      </c>
      <c r="N204" s="98">
        <v>1.3600000000000001E-2</v>
      </c>
      <c r="O204" s="94">
        <v>274697.59999999998</v>
      </c>
      <c r="P204" s="96">
        <v>111.34</v>
      </c>
      <c r="Q204" s="84"/>
      <c r="R204" s="94">
        <v>305.84829999999999</v>
      </c>
      <c r="S204" s="95">
        <v>5.0209936763075461E-4</v>
      </c>
      <c r="T204" s="95">
        <v>2.8662200053907877E-3</v>
      </c>
      <c r="U204" s="95">
        <f>R204/'סכום נכסי הקרן'!$C$42</f>
        <v>5.1348157606788836E-4</v>
      </c>
    </row>
    <row r="205" spans="2:21" s="135" customFormat="1">
      <c r="B205" s="87" t="s">
        <v>800</v>
      </c>
      <c r="C205" s="84" t="s">
        <v>801</v>
      </c>
      <c r="D205" s="97" t="s">
        <v>131</v>
      </c>
      <c r="E205" s="97" t="s">
        <v>332</v>
      </c>
      <c r="F205" s="84" t="s">
        <v>643</v>
      </c>
      <c r="G205" s="97" t="s">
        <v>468</v>
      </c>
      <c r="H205" s="84" t="s">
        <v>634</v>
      </c>
      <c r="I205" s="84" t="s">
        <v>336</v>
      </c>
      <c r="J205" s="84"/>
      <c r="K205" s="94">
        <v>4.3</v>
      </c>
      <c r="L205" s="97" t="s">
        <v>175</v>
      </c>
      <c r="M205" s="98">
        <v>5.9000000000000004E-2</v>
      </c>
      <c r="N205" s="98">
        <v>2.3099999999999999E-2</v>
      </c>
      <c r="O205" s="94">
        <v>4274</v>
      </c>
      <c r="P205" s="96">
        <v>116.23</v>
      </c>
      <c r="Q205" s="84"/>
      <c r="R205" s="94">
        <v>4.96767</v>
      </c>
      <c r="S205" s="95">
        <v>5.99154958799335E-6</v>
      </c>
      <c r="T205" s="95">
        <v>4.6553912950242504E-5</v>
      </c>
      <c r="U205" s="95">
        <f>R205/'סכום נכסי הקרן'!$C$42</f>
        <v>8.340105277633282E-6</v>
      </c>
    </row>
    <row r="206" spans="2:21" s="135" customFormat="1">
      <c r="B206" s="87" t="s">
        <v>802</v>
      </c>
      <c r="C206" s="84" t="s">
        <v>803</v>
      </c>
      <c r="D206" s="97" t="s">
        <v>131</v>
      </c>
      <c r="E206" s="97" t="s">
        <v>332</v>
      </c>
      <c r="F206" s="84" t="s">
        <v>646</v>
      </c>
      <c r="G206" s="97" t="s">
        <v>378</v>
      </c>
      <c r="H206" s="84" t="s">
        <v>634</v>
      </c>
      <c r="I206" s="84" t="s">
        <v>336</v>
      </c>
      <c r="J206" s="84"/>
      <c r="K206" s="94">
        <v>4.839999999999999</v>
      </c>
      <c r="L206" s="97" t="s">
        <v>175</v>
      </c>
      <c r="M206" s="98">
        <v>6.9000000000000006E-2</v>
      </c>
      <c r="N206" s="98">
        <v>4.9699999999999994E-2</v>
      </c>
      <c r="O206" s="94">
        <v>248954</v>
      </c>
      <c r="P206" s="96">
        <v>110.68</v>
      </c>
      <c r="Q206" s="84"/>
      <c r="R206" s="94">
        <v>275.54228000000001</v>
      </c>
      <c r="S206" s="95">
        <v>5.3937399390329777E-4</v>
      </c>
      <c r="T206" s="95">
        <v>2.5822108387294944E-3</v>
      </c>
      <c r="U206" s="95">
        <f>R206/'סכום נכסי הקרן'!$C$42</f>
        <v>4.6260150606604452E-4</v>
      </c>
    </row>
    <row r="207" spans="2:21" s="135" customFormat="1">
      <c r="B207" s="87" t="s">
        <v>804</v>
      </c>
      <c r="C207" s="84" t="s">
        <v>805</v>
      </c>
      <c r="D207" s="97" t="s">
        <v>131</v>
      </c>
      <c r="E207" s="97" t="s">
        <v>332</v>
      </c>
      <c r="F207" s="84" t="s">
        <v>806</v>
      </c>
      <c r="G207" s="97" t="s">
        <v>378</v>
      </c>
      <c r="H207" s="84" t="s">
        <v>634</v>
      </c>
      <c r="I207" s="84" t="s">
        <v>171</v>
      </c>
      <c r="J207" s="84"/>
      <c r="K207" s="94">
        <v>4.4200000000000008</v>
      </c>
      <c r="L207" s="97" t="s">
        <v>175</v>
      </c>
      <c r="M207" s="98">
        <v>4.5999999999999999E-2</v>
      </c>
      <c r="N207" s="98">
        <v>4.0399999999999998E-2</v>
      </c>
      <c r="O207" s="94">
        <v>184205.95</v>
      </c>
      <c r="P207" s="96">
        <v>103.81</v>
      </c>
      <c r="Q207" s="84"/>
      <c r="R207" s="94">
        <v>191.22421</v>
      </c>
      <c r="S207" s="95">
        <v>7.4577307692307699E-4</v>
      </c>
      <c r="T207" s="95">
        <v>1.7920343393017033E-3</v>
      </c>
      <c r="U207" s="95">
        <f>R207/'סכום נכסי הקרן'!$C$42</f>
        <v>3.2104186530752945E-4</v>
      </c>
    </row>
    <row r="208" spans="2:21" s="135" customFormat="1">
      <c r="B208" s="87" t="s">
        <v>807</v>
      </c>
      <c r="C208" s="84" t="s">
        <v>808</v>
      </c>
      <c r="D208" s="97" t="s">
        <v>131</v>
      </c>
      <c r="E208" s="97" t="s">
        <v>332</v>
      </c>
      <c r="F208" s="84" t="s">
        <v>660</v>
      </c>
      <c r="G208" s="97" t="s">
        <v>378</v>
      </c>
      <c r="H208" s="84" t="s">
        <v>634</v>
      </c>
      <c r="I208" s="84" t="s">
        <v>171</v>
      </c>
      <c r="J208" s="84"/>
      <c r="K208" s="94">
        <v>0.41</v>
      </c>
      <c r="L208" s="97" t="s">
        <v>175</v>
      </c>
      <c r="M208" s="98">
        <v>3.0099999999999998E-2</v>
      </c>
      <c r="N208" s="98">
        <v>1.03E-2</v>
      </c>
      <c r="O208" s="94">
        <v>12059.2</v>
      </c>
      <c r="P208" s="96">
        <v>101.08</v>
      </c>
      <c r="Q208" s="84"/>
      <c r="R208" s="94">
        <v>12.189440000000001</v>
      </c>
      <c r="S208" s="95">
        <v>7.2338648917127766E-5</v>
      </c>
      <c r="T208" s="95">
        <v>1.1423184886922925E-4</v>
      </c>
      <c r="U208" s="95">
        <f>R208/'סכום נכסי הקרן'!$C$42</f>
        <v>2.0464566461820982E-5</v>
      </c>
    </row>
    <row r="209" spans="2:21" s="135" customFormat="1">
      <c r="B209" s="87" t="s">
        <v>809</v>
      </c>
      <c r="C209" s="84" t="s">
        <v>810</v>
      </c>
      <c r="D209" s="97" t="s">
        <v>131</v>
      </c>
      <c r="E209" s="97" t="s">
        <v>332</v>
      </c>
      <c r="F209" s="84" t="s">
        <v>811</v>
      </c>
      <c r="G209" s="97" t="s">
        <v>440</v>
      </c>
      <c r="H209" s="84" t="s">
        <v>812</v>
      </c>
      <c r="I209" s="84" t="s">
        <v>171</v>
      </c>
      <c r="J209" s="84"/>
      <c r="K209" s="94">
        <v>1.6099999999999997</v>
      </c>
      <c r="L209" s="97" t="s">
        <v>175</v>
      </c>
      <c r="M209" s="98">
        <v>4.2999999999999997E-2</v>
      </c>
      <c r="N209" s="98">
        <v>2.4199999999999999E-2</v>
      </c>
      <c r="O209" s="94">
        <v>264643.21000000002</v>
      </c>
      <c r="P209" s="96">
        <v>103.44</v>
      </c>
      <c r="Q209" s="84"/>
      <c r="R209" s="94">
        <v>273.74694</v>
      </c>
      <c r="S209" s="95">
        <v>5.2373377151016334E-4</v>
      </c>
      <c r="T209" s="95">
        <v>2.5653860290951809E-3</v>
      </c>
      <c r="U209" s="95">
        <f>R209/'סכום נכסי הקרן'!$C$42</f>
        <v>4.5958735162157736E-4</v>
      </c>
    </row>
    <row r="210" spans="2:21" s="135" customFormat="1">
      <c r="B210" s="87" t="s">
        <v>813</v>
      </c>
      <c r="C210" s="84" t="s">
        <v>814</v>
      </c>
      <c r="D210" s="97" t="s">
        <v>131</v>
      </c>
      <c r="E210" s="97" t="s">
        <v>332</v>
      </c>
      <c r="F210" s="84" t="s">
        <v>811</v>
      </c>
      <c r="G210" s="97" t="s">
        <v>440</v>
      </c>
      <c r="H210" s="84" t="s">
        <v>812</v>
      </c>
      <c r="I210" s="84" t="s">
        <v>171</v>
      </c>
      <c r="J210" s="84"/>
      <c r="K210" s="94">
        <v>2.3199999999999998</v>
      </c>
      <c r="L210" s="97" t="s">
        <v>175</v>
      </c>
      <c r="M210" s="98">
        <v>4.2500000000000003E-2</v>
      </c>
      <c r="N210" s="98">
        <v>2.7200000000000002E-2</v>
      </c>
      <c r="O210" s="94">
        <v>252442.8</v>
      </c>
      <c r="P210" s="96">
        <v>104.25</v>
      </c>
      <c r="Q210" s="84"/>
      <c r="R210" s="94">
        <v>263.17162000000002</v>
      </c>
      <c r="S210" s="95">
        <v>4.1598618975443506E-4</v>
      </c>
      <c r="T210" s="95">
        <v>2.4662807087536612E-3</v>
      </c>
      <c r="U210" s="95">
        <f>R210/'סכום נכסי הקרן'!$C$42</f>
        <v>4.4183269357370771E-4</v>
      </c>
    </row>
    <row r="211" spans="2:21" s="135" customFormat="1">
      <c r="B211" s="87" t="s">
        <v>815</v>
      </c>
      <c r="C211" s="84" t="s">
        <v>816</v>
      </c>
      <c r="D211" s="97" t="s">
        <v>131</v>
      </c>
      <c r="E211" s="97" t="s">
        <v>332</v>
      </c>
      <c r="F211" s="84" t="s">
        <v>817</v>
      </c>
      <c r="G211" s="97" t="s">
        <v>440</v>
      </c>
      <c r="H211" s="84" t="s">
        <v>812</v>
      </c>
      <c r="I211" s="84" t="s">
        <v>336</v>
      </c>
      <c r="J211" s="84"/>
      <c r="K211" s="94">
        <v>1.6700000000000004</v>
      </c>
      <c r="L211" s="97" t="s">
        <v>175</v>
      </c>
      <c r="M211" s="98">
        <v>4.7E-2</v>
      </c>
      <c r="N211" s="98">
        <v>2.2099999999999998E-2</v>
      </c>
      <c r="O211" s="94">
        <v>52000</v>
      </c>
      <c r="P211" s="96">
        <v>104.56</v>
      </c>
      <c r="Q211" s="84"/>
      <c r="R211" s="94">
        <v>54.371199999999995</v>
      </c>
      <c r="S211" s="95">
        <v>4.7210923881464267E-4</v>
      </c>
      <c r="T211" s="95">
        <v>5.0953306314634932E-4</v>
      </c>
      <c r="U211" s="95">
        <f>R211/'סכום נכסי הקרן'!$C$42</f>
        <v>9.1282539313451697E-5</v>
      </c>
    </row>
    <row r="212" spans="2:21" s="135" customFormat="1">
      <c r="B212" s="83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94"/>
      <c r="P212" s="96"/>
      <c r="Q212" s="84"/>
      <c r="R212" s="84"/>
      <c r="S212" s="84"/>
      <c r="T212" s="95"/>
      <c r="U212" s="84"/>
    </row>
    <row r="213" spans="2:21" s="135" customFormat="1">
      <c r="B213" s="103" t="s">
        <v>52</v>
      </c>
      <c r="C213" s="82"/>
      <c r="D213" s="82"/>
      <c r="E213" s="82"/>
      <c r="F213" s="82"/>
      <c r="G213" s="82"/>
      <c r="H213" s="82"/>
      <c r="I213" s="82"/>
      <c r="J213" s="82"/>
      <c r="K213" s="91">
        <v>4.0986215427986554</v>
      </c>
      <c r="L213" s="82"/>
      <c r="M213" s="82"/>
      <c r="N213" s="105">
        <v>3.6696150334584329E-2</v>
      </c>
      <c r="O213" s="91"/>
      <c r="P213" s="93"/>
      <c r="Q213" s="82"/>
      <c r="R213" s="91">
        <v>650.30092999999988</v>
      </c>
      <c r="S213" s="82"/>
      <c r="T213" s="92">
        <v>6.0942157765475043E-3</v>
      </c>
      <c r="U213" s="92">
        <f>R213/'סכום נכסי הקרן'!$C$42</f>
        <v>1.0917750612143781E-3</v>
      </c>
    </row>
    <row r="214" spans="2:21" s="135" customFormat="1">
      <c r="B214" s="87" t="s">
        <v>818</v>
      </c>
      <c r="C214" s="84" t="s">
        <v>819</v>
      </c>
      <c r="D214" s="97" t="s">
        <v>131</v>
      </c>
      <c r="E214" s="97" t="s">
        <v>332</v>
      </c>
      <c r="F214" s="84" t="s">
        <v>820</v>
      </c>
      <c r="G214" s="97" t="s">
        <v>821</v>
      </c>
      <c r="H214" s="84" t="s">
        <v>392</v>
      </c>
      <c r="I214" s="84" t="s">
        <v>336</v>
      </c>
      <c r="J214" s="84"/>
      <c r="K214" s="94">
        <v>4.2200000000000006</v>
      </c>
      <c r="L214" s="97" t="s">
        <v>175</v>
      </c>
      <c r="M214" s="98">
        <v>3.49E-2</v>
      </c>
      <c r="N214" s="98">
        <v>3.4099999999999998E-2</v>
      </c>
      <c r="O214" s="94">
        <v>443324</v>
      </c>
      <c r="P214" s="96">
        <v>97.23</v>
      </c>
      <c r="Q214" s="84"/>
      <c r="R214" s="94">
        <v>431.04391999999996</v>
      </c>
      <c r="S214" s="95">
        <v>2.8132783611398967E-4</v>
      </c>
      <c r="T214" s="95">
        <v>4.0394754742990764E-3</v>
      </c>
      <c r="U214" s="95">
        <f>R214/'סכום נכסי הקרן'!$C$42</f>
        <v>7.2366958193352971E-4</v>
      </c>
    </row>
    <row r="215" spans="2:21" s="135" customFormat="1">
      <c r="B215" s="87" t="s">
        <v>822</v>
      </c>
      <c r="C215" s="84" t="s">
        <v>823</v>
      </c>
      <c r="D215" s="97" t="s">
        <v>131</v>
      </c>
      <c r="E215" s="97" t="s">
        <v>332</v>
      </c>
      <c r="F215" s="84" t="s">
        <v>643</v>
      </c>
      <c r="G215" s="97" t="s">
        <v>468</v>
      </c>
      <c r="H215" s="84" t="s">
        <v>634</v>
      </c>
      <c r="I215" s="84" t="s">
        <v>336</v>
      </c>
      <c r="J215" s="84"/>
      <c r="K215" s="94">
        <v>3.86</v>
      </c>
      <c r="L215" s="97" t="s">
        <v>175</v>
      </c>
      <c r="M215" s="98">
        <v>6.7000000000000004E-2</v>
      </c>
      <c r="N215" s="98">
        <v>4.1799999999999997E-2</v>
      </c>
      <c r="O215" s="94">
        <v>222709</v>
      </c>
      <c r="P215" s="96">
        <v>98.45</v>
      </c>
      <c r="Q215" s="84"/>
      <c r="R215" s="94">
        <v>219.25701000000001</v>
      </c>
      <c r="S215" s="95">
        <v>1.8492863471386212E-4</v>
      </c>
      <c r="T215" s="95">
        <v>2.0547403022484283E-3</v>
      </c>
      <c r="U215" s="95">
        <f>R215/'סכום נכסי הקרן'!$C$42</f>
        <v>3.681054792808486E-4</v>
      </c>
    </row>
    <row r="216" spans="2:21" s="135" customFormat="1">
      <c r="B216" s="136"/>
    </row>
    <row r="217" spans="2:21" s="135" customFormat="1">
      <c r="B217" s="136"/>
    </row>
    <row r="218" spans="2:21" s="135" customFormat="1">
      <c r="B218" s="136"/>
    </row>
    <row r="219" spans="2:21" s="135" customFormat="1">
      <c r="B219" s="137" t="s">
        <v>265</v>
      </c>
      <c r="C219" s="141"/>
      <c r="D219" s="141"/>
      <c r="E219" s="141"/>
      <c r="F219" s="141"/>
      <c r="G219" s="141"/>
      <c r="H219" s="141"/>
      <c r="I219" s="141"/>
      <c r="J219" s="141"/>
      <c r="K219" s="141"/>
    </row>
    <row r="220" spans="2:21" s="135" customFormat="1">
      <c r="B220" s="137" t="s">
        <v>123</v>
      </c>
      <c r="C220" s="141"/>
      <c r="D220" s="141"/>
      <c r="E220" s="141"/>
      <c r="F220" s="141"/>
      <c r="G220" s="141"/>
      <c r="H220" s="141"/>
      <c r="I220" s="141"/>
      <c r="J220" s="141"/>
      <c r="K220" s="141"/>
    </row>
    <row r="221" spans="2:21" s="135" customFormat="1">
      <c r="B221" s="137" t="s">
        <v>248</v>
      </c>
      <c r="C221" s="141"/>
      <c r="D221" s="141"/>
      <c r="E221" s="141"/>
      <c r="F221" s="141"/>
      <c r="G221" s="141"/>
      <c r="H221" s="141"/>
      <c r="I221" s="141"/>
      <c r="J221" s="141"/>
      <c r="K221" s="141"/>
    </row>
    <row r="222" spans="2:21" s="135" customFormat="1">
      <c r="B222" s="137" t="s">
        <v>256</v>
      </c>
      <c r="C222" s="141"/>
      <c r="D222" s="141"/>
      <c r="E222" s="141"/>
      <c r="F222" s="141"/>
      <c r="G222" s="141"/>
      <c r="H222" s="141"/>
      <c r="I222" s="141"/>
      <c r="J222" s="141"/>
      <c r="K222" s="141"/>
    </row>
    <row r="223" spans="2:21" s="135" customFormat="1">
      <c r="B223" s="166" t="s">
        <v>261</v>
      </c>
      <c r="C223" s="166"/>
      <c r="D223" s="166"/>
      <c r="E223" s="166"/>
      <c r="F223" s="166"/>
      <c r="G223" s="166"/>
      <c r="H223" s="166"/>
      <c r="I223" s="166"/>
      <c r="J223" s="166"/>
      <c r="K223" s="166"/>
    </row>
    <row r="224" spans="2:21" s="135" customFormat="1">
      <c r="B224" s="136"/>
    </row>
    <row r="225" spans="2:2" s="135" customFormat="1">
      <c r="B225" s="136"/>
    </row>
    <row r="226" spans="2:2" s="135" customFormat="1">
      <c r="B226" s="136"/>
    </row>
    <row r="227" spans="2:2" s="135" customFormat="1">
      <c r="B227" s="136"/>
    </row>
    <row r="228" spans="2:2" s="135" customFormat="1">
      <c r="B228" s="136"/>
    </row>
    <row r="229" spans="2:2" s="135" customFormat="1">
      <c r="B229" s="136"/>
    </row>
    <row r="230" spans="2:2" s="135" customFormat="1">
      <c r="B230" s="136"/>
    </row>
    <row r="231" spans="2:2" s="135" customFormat="1">
      <c r="B231" s="136"/>
    </row>
    <row r="232" spans="2:2" s="135" customFormat="1">
      <c r="B232" s="136"/>
    </row>
    <row r="233" spans="2:2" s="135" customFormat="1">
      <c r="B233" s="136"/>
    </row>
    <row r="234" spans="2:2" s="135" customFormat="1">
      <c r="B234" s="136"/>
    </row>
    <row r="235" spans="2:2" s="135" customFormat="1">
      <c r="B235" s="136"/>
    </row>
    <row r="236" spans="2:2" s="135" customFormat="1">
      <c r="B236" s="136"/>
    </row>
    <row r="237" spans="2:2" s="135" customFormat="1">
      <c r="B237" s="136"/>
    </row>
    <row r="238" spans="2:2" s="135" customFormat="1">
      <c r="B238" s="136"/>
    </row>
    <row r="239" spans="2:2" s="135" customFormat="1">
      <c r="B239" s="136"/>
    </row>
    <row r="240" spans="2:2" s="135" customFormat="1">
      <c r="B240" s="136"/>
    </row>
    <row r="241" spans="2:2" s="135" customFormat="1">
      <c r="B241" s="136"/>
    </row>
    <row r="242" spans="2:2" s="135" customFormat="1">
      <c r="B242" s="136"/>
    </row>
    <row r="243" spans="2:2" s="135" customFormat="1">
      <c r="B243" s="136"/>
    </row>
    <row r="244" spans="2:2" s="135" customFormat="1">
      <c r="B244" s="136"/>
    </row>
    <row r="245" spans="2:2" s="135" customFormat="1">
      <c r="B245" s="136"/>
    </row>
    <row r="246" spans="2:2" s="135" customFormat="1">
      <c r="B246" s="136"/>
    </row>
    <row r="247" spans="2:2" s="135" customFormat="1">
      <c r="B247" s="136"/>
    </row>
    <row r="248" spans="2:2" s="135" customFormat="1">
      <c r="B248" s="136"/>
    </row>
    <row r="249" spans="2:2" s="135" customFormat="1">
      <c r="B249" s="136"/>
    </row>
    <row r="250" spans="2:2" s="135" customFormat="1">
      <c r="B250" s="136"/>
    </row>
    <row r="251" spans="2:2" s="135" customFormat="1">
      <c r="B251" s="136"/>
    </row>
    <row r="252" spans="2:2" s="135" customFormat="1">
      <c r="B252" s="136"/>
    </row>
    <row r="253" spans="2:2" s="135" customFormat="1">
      <c r="B253" s="136"/>
    </row>
    <row r="254" spans="2:2" s="135" customFormat="1">
      <c r="B254" s="136"/>
    </row>
    <row r="255" spans="2:2" s="135" customFormat="1">
      <c r="B255" s="136"/>
    </row>
    <row r="256" spans="2:2" s="135" customFormat="1">
      <c r="B256" s="136"/>
    </row>
    <row r="257" spans="2:2" s="135" customFormat="1">
      <c r="B257" s="136"/>
    </row>
    <row r="258" spans="2:2" s="135" customFormat="1">
      <c r="B258" s="136"/>
    </row>
    <row r="259" spans="2:2" s="135" customFormat="1">
      <c r="B259" s="136"/>
    </row>
    <row r="260" spans="2:2" s="135" customFormat="1">
      <c r="B260" s="136"/>
    </row>
    <row r="261" spans="2:2" s="135" customFormat="1">
      <c r="B261" s="136"/>
    </row>
    <row r="262" spans="2:2" s="135" customFormat="1">
      <c r="B262" s="136"/>
    </row>
    <row r="263" spans="2:2" s="135" customFormat="1">
      <c r="B263" s="136"/>
    </row>
    <row r="264" spans="2:2" s="135" customFormat="1">
      <c r="B264" s="136"/>
    </row>
    <row r="265" spans="2:2" s="135" customFormat="1">
      <c r="B265" s="136"/>
    </row>
    <row r="266" spans="2:2" s="135" customFormat="1">
      <c r="B266" s="136"/>
    </row>
    <row r="267" spans="2:2" s="135" customFormat="1">
      <c r="B267" s="136"/>
    </row>
    <row r="268" spans="2:2" s="135" customFormat="1">
      <c r="B268" s="136"/>
    </row>
    <row r="269" spans="2:2" s="135" customFormat="1">
      <c r="B269" s="136"/>
    </row>
    <row r="270" spans="2:2" s="135" customFormat="1">
      <c r="B270" s="136"/>
    </row>
    <row r="271" spans="2:2" s="135" customFormat="1">
      <c r="B271" s="136"/>
    </row>
    <row r="272" spans="2:2" s="135" customFormat="1">
      <c r="B272" s="136"/>
    </row>
    <row r="273" spans="2:2" s="135" customFormat="1">
      <c r="B273" s="136"/>
    </row>
    <row r="274" spans="2:2" s="135" customFormat="1">
      <c r="B274" s="136"/>
    </row>
    <row r="275" spans="2:2" s="135" customFormat="1">
      <c r="B275" s="136"/>
    </row>
    <row r="276" spans="2:2" s="135" customFormat="1">
      <c r="B276" s="136"/>
    </row>
    <row r="277" spans="2:2" s="135" customFormat="1">
      <c r="B277" s="136"/>
    </row>
    <row r="278" spans="2:2" s="135" customFormat="1">
      <c r="B278" s="136"/>
    </row>
    <row r="279" spans="2:2" s="135" customFormat="1">
      <c r="B279" s="136"/>
    </row>
    <row r="280" spans="2:2" s="135" customFormat="1">
      <c r="B280" s="136"/>
    </row>
    <row r="281" spans="2:2" s="135" customFormat="1">
      <c r="B281" s="136"/>
    </row>
    <row r="282" spans="2:2" s="135" customFormat="1">
      <c r="B282" s="136"/>
    </row>
    <row r="283" spans="2:2" s="135" customFormat="1">
      <c r="B283" s="136"/>
    </row>
    <row r="284" spans="2:2" s="135" customFormat="1">
      <c r="B284" s="136"/>
    </row>
    <row r="285" spans="2:2" s="135" customFormat="1">
      <c r="B285" s="136"/>
    </row>
    <row r="286" spans="2:2" s="135" customFormat="1">
      <c r="B286" s="136"/>
    </row>
    <row r="287" spans="2:2" s="135" customFormat="1">
      <c r="B287" s="136"/>
    </row>
    <row r="288" spans="2:2" s="135" customFormat="1">
      <c r="B288" s="136"/>
    </row>
    <row r="289" spans="2:2" s="135" customFormat="1">
      <c r="B289" s="136"/>
    </row>
    <row r="290" spans="2:2" s="135" customFormat="1">
      <c r="B290" s="136"/>
    </row>
    <row r="291" spans="2:2" s="135" customFormat="1">
      <c r="B291" s="136"/>
    </row>
    <row r="292" spans="2:2" s="135" customFormat="1">
      <c r="B292" s="136"/>
    </row>
    <row r="293" spans="2:2" s="135" customFormat="1">
      <c r="B293" s="136"/>
    </row>
    <row r="294" spans="2:2" s="135" customFormat="1">
      <c r="B294" s="136"/>
    </row>
    <row r="295" spans="2:2" s="135" customFormat="1">
      <c r="B295" s="136"/>
    </row>
    <row r="296" spans="2:2" s="135" customFormat="1">
      <c r="B296" s="136"/>
    </row>
    <row r="297" spans="2:2" s="135" customFormat="1">
      <c r="B297" s="136"/>
    </row>
    <row r="298" spans="2:2" s="135" customFormat="1">
      <c r="B298" s="136"/>
    </row>
    <row r="299" spans="2:2" s="135" customFormat="1">
      <c r="B299" s="136"/>
    </row>
    <row r="300" spans="2:2" s="135" customFormat="1">
      <c r="B300" s="136"/>
    </row>
    <row r="301" spans="2:2" s="135" customFormat="1">
      <c r="B301" s="136"/>
    </row>
    <row r="302" spans="2:2" s="135" customFormat="1">
      <c r="B302" s="136"/>
    </row>
    <row r="303" spans="2:2" s="135" customFormat="1">
      <c r="B303" s="136"/>
    </row>
    <row r="304" spans="2:2" s="135" customFormat="1">
      <c r="B304" s="136"/>
    </row>
    <row r="305" spans="2:2" s="135" customFormat="1">
      <c r="B305" s="136"/>
    </row>
    <row r="306" spans="2:2" s="135" customFormat="1">
      <c r="B306" s="136"/>
    </row>
    <row r="307" spans="2:2" s="135" customFormat="1">
      <c r="B307" s="136"/>
    </row>
    <row r="308" spans="2:2" s="135" customFormat="1">
      <c r="B308" s="136"/>
    </row>
    <row r="309" spans="2:2" s="135" customFormat="1">
      <c r="B309" s="136"/>
    </row>
    <row r="310" spans="2:2" s="135" customFormat="1">
      <c r="B310" s="136"/>
    </row>
    <row r="311" spans="2:2" s="135" customFormat="1">
      <c r="B311" s="136"/>
    </row>
    <row r="312" spans="2:2" s="135" customFormat="1">
      <c r="B312" s="136"/>
    </row>
    <row r="313" spans="2:2" s="135" customFormat="1">
      <c r="B313" s="136"/>
    </row>
    <row r="314" spans="2:2" s="135" customFormat="1">
      <c r="B314" s="136"/>
    </row>
    <row r="315" spans="2:2" s="135" customFormat="1">
      <c r="B315" s="136"/>
    </row>
    <row r="316" spans="2:2" s="135" customFormat="1">
      <c r="B316" s="136"/>
    </row>
    <row r="317" spans="2:2" s="135" customFormat="1">
      <c r="B317" s="136"/>
    </row>
    <row r="318" spans="2:2" s="135" customFormat="1">
      <c r="B318" s="136"/>
    </row>
    <row r="319" spans="2:2" s="135" customFormat="1">
      <c r="B319" s="136"/>
    </row>
    <row r="320" spans="2:2" s="135" customFormat="1">
      <c r="B320" s="136"/>
    </row>
    <row r="321" spans="2:2" s="135" customFormat="1">
      <c r="B321" s="136"/>
    </row>
    <row r="322" spans="2:2" s="135" customFormat="1">
      <c r="B322" s="136"/>
    </row>
    <row r="323" spans="2:2" s="135" customFormat="1">
      <c r="B323" s="136"/>
    </row>
    <row r="324" spans="2:2" s="135" customFormat="1">
      <c r="B324" s="136"/>
    </row>
    <row r="325" spans="2:2" s="135" customFormat="1">
      <c r="B325" s="136"/>
    </row>
    <row r="326" spans="2:2" s="135" customFormat="1">
      <c r="B326" s="136"/>
    </row>
    <row r="327" spans="2:2" s="135" customFormat="1">
      <c r="B327" s="136"/>
    </row>
    <row r="328" spans="2:2" s="135" customFormat="1">
      <c r="B328" s="136"/>
    </row>
    <row r="329" spans="2:2" s="135" customFormat="1">
      <c r="B329" s="136"/>
    </row>
    <row r="330" spans="2:2" s="135" customFormat="1">
      <c r="B330" s="136"/>
    </row>
    <row r="331" spans="2:2" s="135" customFormat="1">
      <c r="B331" s="136"/>
    </row>
    <row r="332" spans="2:2" s="135" customFormat="1">
      <c r="B332" s="136"/>
    </row>
    <row r="333" spans="2:2" s="135" customFormat="1">
      <c r="B333" s="136"/>
    </row>
    <row r="334" spans="2:2" s="135" customFormat="1">
      <c r="B334" s="136"/>
    </row>
    <row r="335" spans="2:2" s="135" customFormat="1">
      <c r="B335" s="136"/>
    </row>
    <row r="336" spans="2:2" s="135" customFormat="1">
      <c r="B336" s="136"/>
    </row>
    <row r="337" spans="2:6" s="135" customFormat="1">
      <c r="B337" s="136"/>
    </row>
    <row r="338" spans="2:6" s="135" customFormat="1">
      <c r="B338" s="136"/>
    </row>
    <row r="339" spans="2:6" s="135" customFormat="1">
      <c r="B339" s="136"/>
    </row>
    <row r="340" spans="2:6" s="135" customFormat="1">
      <c r="B340" s="136"/>
    </row>
    <row r="341" spans="2:6" s="135" customFormat="1">
      <c r="B341" s="136"/>
    </row>
    <row r="342" spans="2:6" s="135" customFormat="1">
      <c r="B342" s="136"/>
    </row>
    <row r="343" spans="2:6" s="135" customFormat="1">
      <c r="B343" s="136"/>
    </row>
    <row r="344" spans="2:6">
      <c r="C344" s="1"/>
      <c r="D344" s="1"/>
      <c r="E344" s="1"/>
      <c r="F344" s="1"/>
    </row>
    <row r="345" spans="2:6">
      <c r="C345" s="1"/>
      <c r="D345" s="1"/>
      <c r="E345" s="1"/>
      <c r="F345" s="1"/>
    </row>
    <row r="346" spans="2:6">
      <c r="C346" s="1"/>
      <c r="D346" s="1"/>
      <c r="E346" s="1"/>
      <c r="F346" s="1"/>
    </row>
    <row r="347" spans="2:6">
      <c r="C347" s="1"/>
      <c r="D347" s="1"/>
      <c r="E347" s="1"/>
      <c r="F347" s="1"/>
    </row>
    <row r="348" spans="2:6">
      <c r="C348" s="1"/>
      <c r="D348" s="1"/>
      <c r="E348" s="1"/>
      <c r="F348" s="1"/>
    </row>
    <row r="349" spans="2:6">
      <c r="C349" s="1"/>
      <c r="D349" s="1"/>
      <c r="E349" s="1"/>
      <c r="F349" s="1"/>
    </row>
    <row r="350" spans="2:6">
      <c r="C350" s="1"/>
      <c r="D350" s="1"/>
      <c r="E350" s="1"/>
      <c r="F350" s="1"/>
    </row>
    <row r="351" spans="2:6">
      <c r="C351" s="1"/>
      <c r="D351" s="1"/>
      <c r="E351" s="1"/>
      <c r="F351" s="1"/>
    </row>
    <row r="352" spans="2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44"/>
      <c r="C796" s="1"/>
      <c r="D796" s="1"/>
      <c r="E796" s="1"/>
      <c r="F796" s="1"/>
    </row>
    <row r="797" spans="2:6">
      <c r="B797" s="44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sheetProtection sheet="1" objects="1" scenarios="1"/>
  <mergeCells count="3">
    <mergeCell ref="B6:U6"/>
    <mergeCell ref="B7:U7"/>
    <mergeCell ref="B223:K223"/>
  </mergeCells>
  <phoneticPr fontId="3" type="noConversion"/>
  <conditionalFormatting sqref="B12:B215">
    <cfRule type="cellIs" dxfId="15" priority="2" operator="equal">
      <formula>"NR3"</formula>
    </cfRule>
  </conditionalFormatting>
  <conditionalFormatting sqref="B12:B215">
    <cfRule type="containsText" dxfId="14" priority="1" operator="containsText" text="הפרשה ">
      <formula>NOT(ISERROR(SEARCH("הפרשה ",B12)))</formula>
    </cfRule>
  </conditionalFormatting>
  <dataValidations count="6">
    <dataValidation type="list" allowBlank="1" showInputMessage="1" showErrorMessage="1" sqref="G556:G828">
      <formula1>$AZ$7:$AZ$24</formula1>
    </dataValidation>
    <dataValidation allowBlank="1" showInputMessage="1" showErrorMessage="1" sqref="H2 B34 Q9 B36 B221 B223"/>
    <dataValidation type="list" allowBlank="1" showInputMessage="1" showErrorMessage="1" sqref="I12:I35 I224:I828 I37:I222">
      <formula1>$BB$7:$BB$10</formula1>
    </dataValidation>
    <dataValidation type="list" allowBlank="1" showInputMessage="1" showErrorMessage="1" sqref="E12:E35 E224:E822 E37:E222">
      <formula1>$AX$7:$AX$24</formula1>
    </dataValidation>
    <dataValidation type="list" allowBlank="1" showInputMessage="1" showErrorMessage="1" sqref="L12:L828">
      <formula1>$BC$7:$BC$20</formula1>
    </dataValidation>
    <dataValidation type="list" allowBlank="1" showInputMessage="1" showErrorMessage="1" sqref="G12:G35 G224:G555 G37:G222">
      <formula1>$AZ$7:$AZ$29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B1:AU363"/>
  <sheetViews>
    <sheetView rightToLeft="1" zoomScale="90" zoomScaleNormal="90" workbookViewId="0">
      <selection activeCell="C23" sqref="C23"/>
    </sheetView>
  </sheetViews>
  <sheetFormatPr defaultColWidth="9.140625" defaultRowHeight="18"/>
  <cols>
    <col min="1" max="1" width="6.28515625" style="1" customWidth="1"/>
    <col min="2" max="2" width="43.85546875" style="2" bestFit="1" customWidth="1"/>
    <col min="3" max="3" width="41.7109375" style="2" bestFit="1" customWidth="1"/>
    <col min="4" max="4" width="9.7109375" style="2" bestFit="1" customWidth="1"/>
    <col min="5" max="5" width="8" style="2" bestFit="1" customWidth="1"/>
    <col min="6" max="6" width="11.28515625" style="2" bestFit="1" customWidth="1"/>
    <col min="7" max="7" width="35.7109375" style="2" bestFit="1" customWidth="1"/>
    <col min="8" max="8" width="12.28515625" style="1" bestFit="1" customWidth="1"/>
    <col min="9" max="9" width="13.140625" style="1" bestFit="1" customWidth="1"/>
    <col min="10" max="10" width="11.85546875" style="1" bestFit="1" customWidth="1"/>
    <col min="11" max="11" width="8.28515625" style="1" bestFit="1" customWidth="1"/>
    <col min="12" max="12" width="10.140625" style="1" bestFit="1" customWidth="1"/>
    <col min="13" max="13" width="9" style="1" bestFit="1" customWidth="1"/>
    <col min="14" max="14" width="9.7109375" style="1" customWidth="1"/>
    <col min="15" max="15" width="10.42578125" style="1" bestFit="1" customWidth="1"/>
    <col min="16" max="16" width="7.7109375" style="1" customWidth="1"/>
    <col min="17" max="17" width="7.28515625" style="1" customWidth="1"/>
    <col min="18" max="29" width="5.7109375" style="1" customWidth="1"/>
    <col min="30" max="16384" width="9.140625" style="1"/>
  </cols>
  <sheetData>
    <row r="1" spans="2:47">
      <c r="B1" s="57" t="s">
        <v>190</v>
      </c>
      <c r="C1" s="78" t="s" vm="1">
        <v>266</v>
      </c>
    </row>
    <row r="2" spans="2:47">
      <c r="B2" s="57" t="s">
        <v>189</v>
      </c>
      <c r="C2" s="78" t="s">
        <v>267</v>
      </c>
    </row>
    <row r="3" spans="2:47">
      <c r="B3" s="57" t="s">
        <v>191</v>
      </c>
      <c r="C3" s="78" t="s">
        <v>268</v>
      </c>
    </row>
    <row r="4" spans="2:47">
      <c r="B4" s="57" t="s">
        <v>192</v>
      </c>
      <c r="C4" s="78">
        <v>2145</v>
      </c>
    </row>
    <row r="6" spans="2:47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  <c r="AU6" s="3"/>
    </row>
    <row r="7" spans="2:47" ht="26.25" customHeight="1">
      <c r="B7" s="163" t="s">
        <v>100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AQ7" s="3"/>
      <c r="AU7" s="3"/>
    </row>
    <row r="8" spans="2:47" s="3" customFormat="1" ht="78.75">
      <c r="B8" s="23" t="s">
        <v>126</v>
      </c>
      <c r="C8" s="31" t="s">
        <v>50</v>
      </c>
      <c r="D8" s="31" t="s">
        <v>130</v>
      </c>
      <c r="E8" s="31" t="s">
        <v>236</v>
      </c>
      <c r="F8" s="31" t="s">
        <v>128</v>
      </c>
      <c r="G8" s="31" t="s">
        <v>71</v>
      </c>
      <c r="H8" s="31" t="s">
        <v>112</v>
      </c>
      <c r="I8" s="14" t="s">
        <v>250</v>
      </c>
      <c r="J8" s="14" t="s">
        <v>249</v>
      </c>
      <c r="K8" s="31" t="s">
        <v>264</v>
      </c>
      <c r="L8" s="14" t="s">
        <v>68</v>
      </c>
      <c r="M8" s="14" t="s">
        <v>65</v>
      </c>
      <c r="N8" s="14" t="s">
        <v>193</v>
      </c>
      <c r="O8" s="15" t="s">
        <v>195</v>
      </c>
      <c r="AQ8" s="1"/>
      <c r="AR8" s="1"/>
      <c r="AS8" s="1"/>
      <c r="AU8" s="4"/>
    </row>
    <row r="9" spans="2:47" s="3" customFormat="1" ht="24" customHeight="1">
      <c r="B9" s="16"/>
      <c r="C9" s="17"/>
      <c r="D9" s="17"/>
      <c r="E9" s="17"/>
      <c r="F9" s="17"/>
      <c r="G9" s="17"/>
      <c r="H9" s="17"/>
      <c r="I9" s="17" t="s">
        <v>257</v>
      </c>
      <c r="J9" s="17"/>
      <c r="K9" s="17" t="s">
        <v>253</v>
      </c>
      <c r="L9" s="17" t="s">
        <v>253</v>
      </c>
      <c r="M9" s="17" t="s">
        <v>20</v>
      </c>
      <c r="N9" s="17" t="s">
        <v>20</v>
      </c>
      <c r="O9" s="18" t="s">
        <v>20</v>
      </c>
      <c r="AQ9" s="1"/>
      <c r="AS9" s="1"/>
      <c r="AU9" s="4"/>
    </row>
    <row r="10" spans="2:47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1" t="s">
        <v>10</v>
      </c>
      <c r="M10" s="21" t="s">
        <v>11</v>
      </c>
      <c r="N10" s="21" t="s">
        <v>12</v>
      </c>
      <c r="O10" s="21" t="s">
        <v>13</v>
      </c>
      <c r="AQ10" s="1"/>
      <c r="AR10" s="3"/>
      <c r="AS10" s="1"/>
      <c r="AU10" s="1"/>
    </row>
    <row r="11" spans="2:47" s="134" customFormat="1" ht="18" customHeight="1">
      <c r="B11" s="79" t="s">
        <v>32</v>
      </c>
      <c r="C11" s="80"/>
      <c r="D11" s="80"/>
      <c r="E11" s="80"/>
      <c r="F11" s="80"/>
      <c r="G11" s="80"/>
      <c r="H11" s="80"/>
      <c r="I11" s="88"/>
      <c r="J11" s="90"/>
      <c r="K11" s="88">
        <v>311.24009999999998</v>
      </c>
      <c r="L11" s="88">
        <v>91481.410680000001</v>
      </c>
      <c r="M11" s="80"/>
      <c r="N11" s="89">
        <v>1</v>
      </c>
      <c r="O11" s="89">
        <f>L11/'סכום נכסי הקרן'!$C$42</f>
        <v>0.15358600632038877</v>
      </c>
      <c r="AQ11" s="135"/>
      <c r="AR11" s="140"/>
      <c r="AS11" s="135"/>
      <c r="AU11" s="135"/>
    </row>
    <row r="12" spans="2:47" s="135" customFormat="1" ht="20.25">
      <c r="B12" s="81" t="s">
        <v>244</v>
      </c>
      <c r="C12" s="82"/>
      <c r="D12" s="82"/>
      <c r="E12" s="82"/>
      <c r="F12" s="82"/>
      <c r="G12" s="82"/>
      <c r="H12" s="82"/>
      <c r="I12" s="91"/>
      <c r="J12" s="93"/>
      <c r="K12" s="91">
        <v>301.20997999999997</v>
      </c>
      <c r="L12" s="91">
        <v>73886.647899999996</v>
      </c>
      <c r="M12" s="82"/>
      <c r="N12" s="92">
        <v>0.80766843614222228</v>
      </c>
      <c r="O12" s="92">
        <f>L12/'סכום נכסי הקרן'!$C$42</f>
        <v>0.12404656953811787</v>
      </c>
      <c r="AR12" s="134"/>
    </row>
    <row r="13" spans="2:47" s="135" customFormat="1">
      <c r="B13" s="103" t="s">
        <v>824</v>
      </c>
      <c r="C13" s="82"/>
      <c r="D13" s="82"/>
      <c r="E13" s="82"/>
      <c r="F13" s="82"/>
      <c r="G13" s="82"/>
      <c r="H13" s="82"/>
      <c r="I13" s="91"/>
      <c r="J13" s="93"/>
      <c r="K13" s="91">
        <v>301.20997999999997</v>
      </c>
      <c r="L13" s="91">
        <v>54688.177790000009</v>
      </c>
      <c r="M13" s="82"/>
      <c r="N13" s="92">
        <v>0.59780645470474947</v>
      </c>
      <c r="O13" s="92">
        <f>L13/'סכום נכסי הקרן'!$C$42</f>
        <v>9.1814705930652857E-2</v>
      </c>
    </row>
    <row r="14" spans="2:47" s="135" customFormat="1">
      <c r="B14" s="87" t="s">
        <v>825</v>
      </c>
      <c r="C14" s="84" t="s">
        <v>826</v>
      </c>
      <c r="D14" s="97" t="s">
        <v>131</v>
      </c>
      <c r="E14" s="97" t="s">
        <v>332</v>
      </c>
      <c r="F14" s="84" t="s">
        <v>827</v>
      </c>
      <c r="G14" s="97" t="s">
        <v>828</v>
      </c>
      <c r="H14" s="97" t="s">
        <v>175</v>
      </c>
      <c r="I14" s="94">
        <v>6771.59</v>
      </c>
      <c r="J14" s="96">
        <v>22180</v>
      </c>
      <c r="K14" s="84"/>
      <c r="L14" s="94">
        <v>1501.93875</v>
      </c>
      <c r="M14" s="95">
        <v>1.3383349614891154E-4</v>
      </c>
      <c r="N14" s="95">
        <v>1.6417966653944037E-2</v>
      </c>
      <c r="O14" s="95">
        <f>L14/'סכום נכסי הקרן'!$C$42</f>
        <v>2.5215699302805808E-3</v>
      </c>
    </row>
    <row r="15" spans="2:47" s="135" customFormat="1">
      <c r="B15" s="87" t="s">
        <v>829</v>
      </c>
      <c r="C15" s="84" t="s">
        <v>830</v>
      </c>
      <c r="D15" s="97" t="s">
        <v>131</v>
      </c>
      <c r="E15" s="97" t="s">
        <v>332</v>
      </c>
      <c r="F15" s="84" t="s">
        <v>391</v>
      </c>
      <c r="G15" s="97" t="s">
        <v>378</v>
      </c>
      <c r="H15" s="97" t="s">
        <v>175</v>
      </c>
      <c r="I15" s="94">
        <v>6281.38</v>
      </c>
      <c r="J15" s="96">
        <v>4328</v>
      </c>
      <c r="K15" s="84"/>
      <c r="L15" s="94">
        <v>271.85813000000002</v>
      </c>
      <c r="M15" s="95">
        <v>4.7771002664169328E-5</v>
      </c>
      <c r="N15" s="95">
        <v>2.9717308465099417E-3</v>
      </c>
      <c r="O15" s="95">
        <f>L15/'סכום נכסי הקרן'!$C$42</f>
        <v>4.5641627257457014E-4</v>
      </c>
    </row>
    <row r="16" spans="2:47" s="135" customFormat="1" ht="20.25">
      <c r="B16" s="87" t="s">
        <v>831</v>
      </c>
      <c r="C16" s="84" t="s">
        <v>832</v>
      </c>
      <c r="D16" s="97" t="s">
        <v>131</v>
      </c>
      <c r="E16" s="97" t="s">
        <v>332</v>
      </c>
      <c r="F16" s="84" t="s">
        <v>684</v>
      </c>
      <c r="G16" s="97" t="s">
        <v>685</v>
      </c>
      <c r="H16" s="97" t="s">
        <v>175</v>
      </c>
      <c r="I16" s="94">
        <v>4213</v>
      </c>
      <c r="J16" s="96">
        <v>46320</v>
      </c>
      <c r="K16" s="84"/>
      <c r="L16" s="94">
        <v>1951.4616000000001</v>
      </c>
      <c r="M16" s="95">
        <v>9.8547333245538183E-5</v>
      </c>
      <c r="N16" s="95">
        <v>2.1331782987323737E-2</v>
      </c>
      <c r="O16" s="95">
        <f>L16/'סכום נכסי הקרן'!$C$42</f>
        <v>3.2762633567162648E-3</v>
      </c>
      <c r="AQ16" s="134"/>
    </row>
    <row r="17" spans="2:15" s="135" customFormat="1">
      <c r="B17" s="87" t="s">
        <v>833</v>
      </c>
      <c r="C17" s="84" t="s">
        <v>834</v>
      </c>
      <c r="D17" s="97" t="s">
        <v>131</v>
      </c>
      <c r="E17" s="97" t="s">
        <v>332</v>
      </c>
      <c r="F17" s="84" t="s">
        <v>835</v>
      </c>
      <c r="G17" s="97" t="s">
        <v>378</v>
      </c>
      <c r="H17" s="97" t="s">
        <v>175</v>
      </c>
      <c r="I17" s="94">
        <v>23553</v>
      </c>
      <c r="J17" s="96">
        <v>3755</v>
      </c>
      <c r="K17" s="84"/>
      <c r="L17" s="94">
        <v>884.41515000000004</v>
      </c>
      <c r="M17" s="95">
        <v>1.3807174521624901E-4</v>
      </c>
      <c r="N17" s="95">
        <v>9.6677034539144249E-3</v>
      </c>
      <c r="O17" s="95">
        <f>L17/'סכום נכסי הקרן'!$C$42</f>
        <v>1.4848239637765452E-3</v>
      </c>
    </row>
    <row r="18" spans="2:15" s="135" customFormat="1">
      <c r="B18" s="87" t="s">
        <v>836</v>
      </c>
      <c r="C18" s="84" t="s">
        <v>837</v>
      </c>
      <c r="D18" s="97" t="s">
        <v>131</v>
      </c>
      <c r="E18" s="97" t="s">
        <v>332</v>
      </c>
      <c r="F18" s="84" t="s">
        <v>399</v>
      </c>
      <c r="G18" s="97" t="s">
        <v>378</v>
      </c>
      <c r="H18" s="97" t="s">
        <v>175</v>
      </c>
      <c r="I18" s="94">
        <v>10973</v>
      </c>
      <c r="J18" s="96">
        <v>2089</v>
      </c>
      <c r="K18" s="84"/>
      <c r="L18" s="94">
        <v>229.22596999999999</v>
      </c>
      <c r="M18" s="95">
        <v>3.3774666310113549E-5</v>
      </c>
      <c r="N18" s="95">
        <v>2.5057109230838983E-3</v>
      </c>
      <c r="O18" s="95">
        <f>L18/'סכום נכסי הקרן'!$C$42</f>
        <v>3.8484213366983072E-4</v>
      </c>
    </row>
    <row r="19" spans="2:15" s="135" customFormat="1">
      <c r="B19" s="87" t="s">
        <v>838</v>
      </c>
      <c r="C19" s="84" t="s">
        <v>839</v>
      </c>
      <c r="D19" s="97" t="s">
        <v>131</v>
      </c>
      <c r="E19" s="97" t="s">
        <v>332</v>
      </c>
      <c r="F19" s="84" t="s">
        <v>408</v>
      </c>
      <c r="G19" s="97" t="s">
        <v>409</v>
      </c>
      <c r="H19" s="97" t="s">
        <v>175</v>
      </c>
      <c r="I19" s="94">
        <v>430051</v>
      </c>
      <c r="J19" s="96">
        <v>523</v>
      </c>
      <c r="K19" s="84"/>
      <c r="L19" s="94">
        <v>2249.1667299999999</v>
      </c>
      <c r="M19" s="95">
        <v>1.5550649629399844E-4</v>
      </c>
      <c r="N19" s="95">
        <v>2.4586052109182448E-2</v>
      </c>
      <c r="O19" s="95">
        <f>L19/'סכום נכסי הקרן'!$C$42</f>
        <v>3.7760735546343029E-3</v>
      </c>
    </row>
    <row r="20" spans="2:15" s="135" customFormat="1">
      <c r="B20" s="87" t="s">
        <v>840</v>
      </c>
      <c r="C20" s="84" t="s">
        <v>841</v>
      </c>
      <c r="D20" s="97" t="s">
        <v>131</v>
      </c>
      <c r="E20" s="97" t="s">
        <v>332</v>
      </c>
      <c r="F20" s="84" t="s">
        <v>367</v>
      </c>
      <c r="G20" s="97" t="s">
        <v>340</v>
      </c>
      <c r="H20" s="97" t="s">
        <v>175</v>
      </c>
      <c r="I20" s="94">
        <v>15030</v>
      </c>
      <c r="J20" s="96">
        <v>7202</v>
      </c>
      <c r="K20" s="84"/>
      <c r="L20" s="94">
        <v>1082.4606000000001</v>
      </c>
      <c r="M20" s="95">
        <v>1.4980558165829497E-4</v>
      </c>
      <c r="N20" s="95">
        <v>1.1832574420899826E-2</v>
      </c>
      <c r="O20" s="95">
        <f>L20/'סכום נכסי הקרן'!$C$42</f>
        <v>1.8173178497947909E-3</v>
      </c>
    </row>
    <row r="21" spans="2:15" s="135" customFormat="1">
      <c r="B21" s="87" t="s">
        <v>842</v>
      </c>
      <c r="C21" s="84" t="s">
        <v>843</v>
      </c>
      <c r="D21" s="97" t="s">
        <v>131</v>
      </c>
      <c r="E21" s="97" t="s">
        <v>332</v>
      </c>
      <c r="F21" s="84" t="s">
        <v>643</v>
      </c>
      <c r="G21" s="97" t="s">
        <v>468</v>
      </c>
      <c r="H21" s="97" t="s">
        <v>175</v>
      </c>
      <c r="I21" s="94">
        <v>444615.99</v>
      </c>
      <c r="J21" s="96">
        <v>165.5</v>
      </c>
      <c r="K21" s="84"/>
      <c r="L21" s="94">
        <v>735.83945999999992</v>
      </c>
      <c r="M21" s="95">
        <v>1.3898654535962127E-4</v>
      </c>
      <c r="N21" s="95">
        <v>8.0435954641533726E-3</v>
      </c>
      <c r="O21" s="95">
        <f>L21/'סכום נכסי הקרן'!$C$42</f>
        <v>1.2353837037961102E-3</v>
      </c>
    </row>
    <row r="22" spans="2:15" s="135" customFormat="1">
      <c r="B22" s="87" t="s">
        <v>844</v>
      </c>
      <c r="C22" s="84" t="s">
        <v>845</v>
      </c>
      <c r="D22" s="97" t="s">
        <v>131</v>
      </c>
      <c r="E22" s="97" t="s">
        <v>332</v>
      </c>
      <c r="F22" s="84" t="s">
        <v>420</v>
      </c>
      <c r="G22" s="97" t="s">
        <v>340</v>
      </c>
      <c r="H22" s="97" t="s">
        <v>175</v>
      </c>
      <c r="I22" s="94">
        <v>174880.32</v>
      </c>
      <c r="J22" s="96">
        <v>1010</v>
      </c>
      <c r="K22" s="84"/>
      <c r="L22" s="94">
        <v>1766.29123</v>
      </c>
      <c r="M22" s="95">
        <v>1.5023863143894843E-4</v>
      </c>
      <c r="N22" s="95">
        <v>1.9307651870153694E-2</v>
      </c>
      <c r="O22" s="95">
        <f>L22/'סכום נכסי הקרן'!$C$42</f>
        <v>2.9653851421612911E-3</v>
      </c>
    </row>
    <row r="23" spans="2:15" s="135" customFormat="1">
      <c r="B23" s="87" t="s">
        <v>846</v>
      </c>
      <c r="C23" s="84" t="s">
        <v>847</v>
      </c>
      <c r="D23" s="97" t="s">
        <v>131</v>
      </c>
      <c r="E23" s="97" t="s">
        <v>332</v>
      </c>
      <c r="F23" s="84" t="s">
        <v>848</v>
      </c>
      <c r="G23" s="97" t="s">
        <v>821</v>
      </c>
      <c r="H23" s="97" t="s">
        <v>175</v>
      </c>
      <c r="I23" s="94">
        <v>174071.77</v>
      </c>
      <c r="J23" s="96">
        <v>954</v>
      </c>
      <c r="K23" s="94">
        <v>31.044310000000003</v>
      </c>
      <c r="L23" s="94">
        <v>1691.68903</v>
      </c>
      <c r="M23" s="95">
        <v>1.4829578410856676E-4</v>
      </c>
      <c r="N23" s="95">
        <v>1.8492161603382917E-2</v>
      </c>
      <c r="O23" s="95">
        <f>L23/'סכום נכסי הקרן'!$C$42</f>
        <v>2.8401372488948192E-3</v>
      </c>
    </row>
    <row r="24" spans="2:15" s="135" customFormat="1">
      <c r="B24" s="87" t="s">
        <v>849</v>
      </c>
      <c r="C24" s="84" t="s">
        <v>850</v>
      </c>
      <c r="D24" s="97" t="s">
        <v>131</v>
      </c>
      <c r="E24" s="97" t="s">
        <v>332</v>
      </c>
      <c r="F24" s="84" t="s">
        <v>432</v>
      </c>
      <c r="G24" s="97" t="s">
        <v>433</v>
      </c>
      <c r="H24" s="97" t="s">
        <v>175</v>
      </c>
      <c r="I24" s="94">
        <v>26725</v>
      </c>
      <c r="J24" s="96">
        <v>2569</v>
      </c>
      <c r="K24" s="84"/>
      <c r="L24" s="94">
        <v>686.56524999999999</v>
      </c>
      <c r="M24" s="95">
        <v>1.2467028674347883E-4</v>
      </c>
      <c r="N24" s="95">
        <v>7.5049700796765194E-3</v>
      </c>
      <c r="O24" s="95">
        <f>L24/'סכום נכסי הקרן'!$C$42</f>
        <v>1.1526583820915264E-3</v>
      </c>
    </row>
    <row r="25" spans="2:15" s="135" customFormat="1">
      <c r="B25" s="87" t="s">
        <v>851</v>
      </c>
      <c r="C25" s="84" t="s">
        <v>852</v>
      </c>
      <c r="D25" s="97" t="s">
        <v>131</v>
      </c>
      <c r="E25" s="97" t="s">
        <v>332</v>
      </c>
      <c r="F25" s="84" t="s">
        <v>853</v>
      </c>
      <c r="G25" s="97" t="s">
        <v>854</v>
      </c>
      <c r="H25" s="97" t="s">
        <v>175</v>
      </c>
      <c r="I25" s="94">
        <v>12099.43</v>
      </c>
      <c r="J25" s="96">
        <v>11830</v>
      </c>
      <c r="K25" s="84"/>
      <c r="L25" s="94">
        <v>1431.36257</v>
      </c>
      <c r="M25" s="95">
        <v>1.2325277271447042E-4</v>
      </c>
      <c r="N25" s="95">
        <v>1.5646485546739933E-2</v>
      </c>
      <c r="O25" s="95">
        <f>L25/'סכום נכסי הקרן'!$C$42</f>
        <v>2.4030812280734703E-3</v>
      </c>
    </row>
    <row r="26" spans="2:15" s="135" customFormat="1">
      <c r="B26" s="87" t="s">
        <v>855</v>
      </c>
      <c r="C26" s="84" t="s">
        <v>856</v>
      </c>
      <c r="D26" s="97" t="s">
        <v>131</v>
      </c>
      <c r="E26" s="97" t="s">
        <v>332</v>
      </c>
      <c r="F26" s="84" t="s">
        <v>857</v>
      </c>
      <c r="G26" s="97" t="s">
        <v>468</v>
      </c>
      <c r="H26" s="97" t="s">
        <v>175</v>
      </c>
      <c r="I26" s="94">
        <v>24130</v>
      </c>
      <c r="J26" s="96">
        <v>6507</v>
      </c>
      <c r="K26" s="84"/>
      <c r="L26" s="94">
        <v>1570.1391000000001</v>
      </c>
      <c r="M26" s="95">
        <v>2.3768460724824597E-5</v>
      </c>
      <c r="N26" s="95">
        <v>1.7163477129712317E-2</v>
      </c>
      <c r="O26" s="95">
        <f>L26/'סכום נכסי הקרן'!$C$42</f>
        <v>2.6360699069238437E-3</v>
      </c>
    </row>
    <row r="27" spans="2:15" s="135" customFormat="1">
      <c r="B27" s="87" t="s">
        <v>858</v>
      </c>
      <c r="C27" s="84" t="s">
        <v>859</v>
      </c>
      <c r="D27" s="97" t="s">
        <v>131</v>
      </c>
      <c r="E27" s="97" t="s">
        <v>332</v>
      </c>
      <c r="F27" s="84" t="s">
        <v>820</v>
      </c>
      <c r="G27" s="97" t="s">
        <v>821</v>
      </c>
      <c r="H27" s="97" t="s">
        <v>175</v>
      </c>
      <c r="I27" s="94">
        <v>7144971.8200000003</v>
      </c>
      <c r="J27" s="96">
        <v>42.6</v>
      </c>
      <c r="K27" s="94">
        <v>270.16566999999998</v>
      </c>
      <c r="L27" s="94">
        <v>3313.9236700000001</v>
      </c>
      <c r="M27" s="95">
        <v>5.5163793969368582E-4</v>
      </c>
      <c r="N27" s="95">
        <v>3.6225104590833578E-2</v>
      </c>
      <c r="O27" s="95">
        <f>L27/'סכום נכסי הקרן'!$C$42</f>
        <v>5.5636691426445102E-3</v>
      </c>
    </row>
    <row r="28" spans="2:15" s="135" customFormat="1">
      <c r="B28" s="87" t="s">
        <v>860</v>
      </c>
      <c r="C28" s="84" t="s">
        <v>861</v>
      </c>
      <c r="D28" s="97" t="s">
        <v>131</v>
      </c>
      <c r="E28" s="97" t="s">
        <v>332</v>
      </c>
      <c r="F28" s="84" t="s">
        <v>862</v>
      </c>
      <c r="G28" s="97" t="s">
        <v>468</v>
      </c>
      <c r="H28" s="97" t="s">
        <v>175</v>
      </c>
      <c r="I28" s="94">
        <v>151342</v>
      </c>
      <c r="J28" s="96">
        <v>1395</v>
      </c>
      <c r="K28" s="84"/>
      <c r="L28" s="94">
        <v>2111.2208999999998</v>
      </c>
      <c r="M28" s="95">
        <v>1.1838573078017846E-4</v>
      </c>
      <c r="N28" s="95">
        <v>2.3078141059553671E-2</v>
      </c>
      <c r="O28" s="95">
        <f>L28/'סכום נכסי הקרן'!$C$42</f>
        <v>3.5444795186354333E-3</v>
      </c>
    </row>
    <row r="29" spans="2:15" s="135" customFormat="1">
      <c r="B29" s="87" t="s">
        <v>863</v>
      </c>
      <c r="C29" s="84" t="s">
        <v>864</v>
      </c>
      <c r="D29" s="97" t="s">
        <v>131</v>
      </c>
      <c r="E29" s="97" t="s">
        <v>332</v>
      </c>
      <c r="F29" s="84" t="s">
        <v>339</v>
      </c>
      <c r="G29" s="97" t="s">
        <v>340</v>
      </c>
      <c r="H29" s="97" t="s">
        <v>175</v>
      </c>
      <c r="I29" s="94">
        <v>232810</v>
      </c>
      <c r="J29" s="96">
        <v>2100</v>
      </c>
      <c r="K29" s="84"/>
      <c r="L29" s="94">
        <v>4889.01</v>
      </c>
      <c r="M29" s="95">
        <v>1.5281104496047443E-4</v>
      </c>
      <c r="N29" s="95">
        <v>5.3442660794788696E-2</v>
      </c>
      <c r="O29" s="95">
        <f>L29/'סכום נכסי הקרן'!$C$42</f>
        <v>8.2080448386068101E-3</v>
      </c>
    </row>
    <row r="30" spans="2:15" s="135" customFormat="1">
      <c r="B30" s="87" t="s">
        <v>865</v>
      </c>
      <c r="C30" s="84" t="s">
        <v>866</v>
      </c>
      <c r="D30" s="97" t="s">
        <v>131</v>
      </c>
      <c r="E30" s="97" t="s">
        <v>332</v>
      </c>
      <c r="F30" s="84" t="s">
        <v>343</v>
      </c>
      <c r="G30" s="97" t="s">
        <v>340</v>
      </c>
      <c r="H30" s="97" t="s">
        <v>175</v>
      </c>
      <c r="I30" s="94">
        <v>36687</v>
      </c>
      <c r="J30" s="96">
        <v>6419</v>
      </c>
      <c r="K30" s="84"/>
      <c r="L30" s="94">
        <v>2354.9385299999999</v>
      </c>
      <c r="M30" s="95">
        <v>1.5771743090234786E-4</v>
      </c>
      <c r="N30" s="95">
        <v>2.5742262963538286E-2</v>
      </c>
      <c r="O30" s="95">
        <f>L30/'סכום נכסי הקרן'!$C$42</f>
        <v>3.9536513622191009E-3</v>
      </c>
    </row>
    <row r="31" spans="2:15" s="135" customFormat="1">
      <c r="B31" s="87" t="s">
        <v>867</v>
      </c>
      <c r="C31" s="84" t="s">
        <v>868</v>
      </c>
      <c r="D31" s="97" t="s">
        <v>131</v>
      </c>
      <c r="E31" s="97" t="s">
        <v>332</v>
      </c>
      <c r="F31" s="84" t="s">
        <v>869</v>
      </c>
      <c r="G31" s="97" t="s">
        <v>870</v>
      </c>
      <c r="H31" s="97" t="s">
        <v>175</v>
      </c>
      <c r="I31" s="94">
        <v>14918</v>
      </c>
      <c r="J31" s="96">
        <v>14630</v>
      </c>
      <c r="K31" s="84"/>
      <c r="L31" s="94">
        <v>2182.5034000000001</v>
      </c>
      <c r="M31" s="95">
        <v>3.0337236493276332E-5</v>
      </c>
      <c r="N31" s="95">
        <v>2.3857343079615921E-2</v>
      </c>
      <c r="O31" s="95">
        <f>L31/'סכום נכסי הקרן'!$C$42</f>
        <v>3.6641540450135738E-3</v>
      </c>
    </row>
    <row r="32" spans="2:15" s="135" customFormat="1">
      <c r="B32" s="87" t="s">
        <v>871</v>
      </c>
      <c r="C32" s="84" t="s">
        <v>872</v>
      </c>
      <c r="D32" s="97" t="s">
        <v>131</v>
      </c>
      <c r="E32" s="97" t="s">
        <v>332</v>
      </c>
      <c r="F32" s="84" t="s">
        <v>504</v>
      </c>
      <c r="G32" s="97" t="s">
        <v>378</v>
      </c>
      <c r="H32" s="97" t="s">
        <v>175</v>
      </c>
      <c r="I32" s="94">
        <v>9610.34</v>
      </c>
      <c r="J32" s="96">
        <v>16350</v>
      </c>
      <c r="K32" s="84"/>
      <c r="L32" s="94">
        <v>1571.2905900000001</v>
      </c>
      <c r="M32" s="95">
        <v>2.1614836078522821E-4</v>
      </c>
      <c r="N32" s="95">
        <v>1.7176064277105878E-2</v>
      </c>
      <c r="O32" s="95">
        <f>L32/'סכום נכסי הקרן'!$C$42</f>
        <v>2.6380031166229868E-3</v>
      </c>
    </row>
    <row r="33" spans="2:15" s="135" customFormat="1">
      <c r="B33" s="87" t="s">
        <v>873</v>
      </c>
      <c r="C33" s="84" t="s">
        <v>874</v>
      </c>
      <c r="D33" s="97" t="s">
        <v>131</v>
      </c>
      <c r="E33" s="97" t="s">
        <v>332</v>
      </c>
      <c r="F33" s="84" t="s">
        <v>875</v>
      </c>
      <c r="G33" s="97" t="s">
        <v>203</v>
      </c>
      <c r="H33" s="97" t="s">
        <v>175</v>
      </c>
      <c r="I33" s="94">
        <v>8783</v>
      </c>
      <c r="J33" s="96">
        <v>32020</v>
      </c>
      <c r="K33" s="84"/>
      <c r="L33" s="94">
        <v>2812.3166000000001</v>
      </c>
      <c r="M33" s="95">
        <v>1.4428164513075978E-4</v>
      </c>
      <c r="N33" s="95">
        <v>3.0741946140701994E-2</v>
      </c>
      <c r="O33" s="95">
        <f>L33/'סכום נכסי הקרן'!$C$42</f>
        <v>4.7215327342669073E-3</v>
      </c>
    </row>
    <row r="34" spans="2:15" s="135" customFormat="1">
      <c r="B34" s="87" t="s">
        <v>876</v>
      </c>
      <c r="C34" s="84" t="s">
        <v>877</v>
      </c>
      <c r="D34" s="97" t="s">
        <v>131</v>
      </c>
      <c r="E34" s="97" t="s">
        <v>332</v>
      </c>
      <c r="F34" s="84" t="s">
        <v>573</v>
      </c>
      <c r="G34" s="97" t="s">
        <v>409</v>
      </c>
      <c r="H34" s="97" t="s">
        <v>175</v>
      </c>
      <c r="I34" s="94">
        <v>12317</v>
      </c>
      <c r="J34" s="96">
        <v>3580</v>
      </c>
      <c r="K34" s="84"/>
      <c r="L34" s="94">
        <v>440.9486</v>
      </c>
      <c r="M34" s="95">
        <v>1.2238476466374564E-4</v>
      </c>
      <c r="N34" s="95">
        <v>4.8200896414073531E-3</v>
      </c>
      <c r="O34" s="95">
        <f>L34/'סכום נכסי הקרן'!$C$42</f>
        <v>7.4029831813003015E-4</v>
      </c>
    </row>
    <row r="35" spans="2:15" s="135" customFormat="1">
      <c r="B35" s="87" t="s">
        <v>878</v>
      </c>
      <c r="C35" s="84" t="s">
        <v>879</v>
      </c>
      <c r="D35" s="97" t="s">
        <v>131</v>
      </c>
      <c r="E35" s="97" t="s">
        <v>332</v>
      </c>
      <c r="F35" s="84" t="s">
        <v>358</v>
      </c>
      <c r="G35" s="97" t="s">
        <v>340</v>
      </c>
      <c r="H35" s="97" t="s">
        <v>175</v>
      </c>
      <c r="I35" s="94">
        <v>209131</v>
      </c>
      <c r="J35" s="96">
        <v>2560</v>
      </c>
      <c r="K35" s="84"/>
      <c r="L35" s="94">
        <v>5353.7536</v>
      </c>
      <c r="M35" s="95">
        <v>1.5687980335250815E-4</v>
      </c>
      <c r="N35" s="95">
        <v>5.8522857924953896E-2</v>
      </c>
      <c r="O35" s="95">
        <f>L35/'סכום נכסי הקרן'!$C$42</f>
        <v>8.9882920271491824E-3</v>
      </c>
    </row>
    <row r="36" spans="2:15" s="135" customFormat="1">
      <c r="B36" s="87" t="s">
        <v>880</v>
      </c>
      <c r="C36" s="84" t="s">
        <v>881</v>
      </c>
      <c r="D36" s="97" t="s">
        <v>131</v>
      </c>
      <c r="E36" s="97" t="s">
        <v>332</v>
      </c>
      <c r="F36" s="84" t="s">
        <v>535</v>
      </c>
      <c r="G36" s="97" t="s">
        <v>536</v>
      </c>
      <c r="H36" s="97" t="s">
        <v>175</v>
      </c>
      <c r="I36" s="94">
        <v>2861</v>
      </c>
      <c r="J36" s="96">
        <v>60150</v>
      </c>
      <c r="K36" s="84"/>
      <c r="L36" s="94">
        <v>1720.8915</v>
      </c>
      <c r="M36" s="95">
        <v>2.8164699206722197E-4</v>
      </c>
      <c r="N36" s="95">
        <v>1.8811379133840001E-2</v>
      </c>
      <c r="O36" s="95">
        <f>L36/'סכום נכסי הקרן'!$C$42</f>
        <v>2.8891645945451796E-3</v>
      </c>
    </row>
    <row r="37" spans="2:15" s="135" customFormat="1">
      <c r="B37" s="87" t="s">
        <v>882</v>
      </c>
      <c r="C37" s="84" t="s">
        <v>883</v>
      </c>
      <c r="D37" s="97" t="s">
        <v>131</v>
      </c>
      <c r="E37" s="97" t="s">
        <v>332</v>
      </c>
      <c r="F37" s="84" t="s">
        <v>884</v>
      </c>
      <c r="G37" s="97" t="s">
        <v>464</v>
      </c>
      <c r="H37" s="97" t="s">
        <v>175</v>
      </c>
      <c r="I37" s="94">
        <v>7802</v>
      </c>
      <c r="J37" s="96">
        <v>32490</v>
      </c>
      <c r="K37" s="84"/>
      <c r="L37" s="94">
        <v>2534.8697999999999</v>
      </c>
      <c r="M37" s="95">
        <v>1.3110311729000413E-4</v>
      </c>
      <c r="N37" s="95">
        <v>2.7709124522214898E-2</v>
      </c>
      <c r="O37" s="95">
        <f>L37/'סכום נכסי הקרן'!$C$42</f>
        <v>4.2557337740013364E-3</v>
      </c>
    </row>
    <row r="38" spans="2:15" s="135" customFormat="1">
      <c r="B38" s="87" t="s">
        <v>885</v>
      </c>
      <c r="C38" s="84" t="s">
        <v>886</v>
      </c>
      <c r="D38" s="97" t="s">
        <v>131</v>
      </c>
      <c r="E38" s="97" t="s">
        <v>332</v>
      </c>
      <c r="F38" s="84" t="s">
        <v>580</v>
      </c>
      <c r="G38" s="97" t="s">
        <v>409</v>
      </c>
      <c r="H38" s="97" t="s">
        <v>175</v>
      </c>
      <c r="I38" s="94">
        <v>22991</v>
      </c>
      <c r="J38" s="96">
        <v>2197</v>
      </c>
      <c r="K38" s="84"/>
      <c r="L38" s="94">
        <v>505.11227000000002</v>
      </c>
      <c r="M38" s="95">
        <v>1.3544802472641957E-4</v>
      </c>
      <c r="N38" s="95">
        <v>5.5214744312029884E-3</v>
      </c>
      <c r="O38" s="95">
        <f>L38/'סכום נכסי הקרן'!$C$42</f>
        <v>8.4802120688860718E-4</v>
      </c>
    </row>
    <row r="39" spans="2:15" s="135" customFormat="1">
      <c r="B39" s="87" t="s">
        <v>887</v>
      </c>
      <c r="C39" s="84" t="s">
        <v>888</v>
      </c>
      <c r="D39" s="97" t="s">
        <v>131</v>
      </c>
      <c r="E39" s="97" t="s">
        <v>332</v>
      </c>
      <c r="F39" s="84" t="s">
        <v>889</v>
      </c>
      <c r="G39" s="97" t="s">
        <v>468</v>
      </c>
      <c r="H39" s="97" t="s">
        <v>175</v>
      </c>
      <c r="I39" s="94">
        <v>8399</v>
      </c>
      <c r="J39" s="96">
        <v>30200</v>
      </c>
      <c r="K39" s="84"/>
      <c r="L39" s="94">
        <v>2536.498</v>
      </c>
      <c r="M39" s="95">
        <v>5.9751684831752733E-5</v>
      </c>
      <c r="N39" s="95">
        <v>2.772692267364148E-2</v>
      </c>
      <c r="O39" s="95">
        <f>L39/'סכום נכסי הקרן'!$C$42</f>
        <v>4.258467320998831E-3</v>
      </c>
    </row>
    <row r="40" spans="2:15" s="135" customFormat="1">
      <c r="B40" s="87" t="s">
        <v>890</v>
      </c>
      <c r="C40" s="84" t="s">
        <v>891</v>
      </c>
      <c r="D40" s="97" t="s">
        <v>131</v>
      </c>
      <c r="E40" s="97" t="s">
        <v>332</v>
      </c>
      <c r="F40" s="84" t="s">
        <v>377</v>
      </c>
      <c r="G40" s="97" t="s">
        <v>378</v>
      </c>
      <c r="H40" s="97" t="s">
        <v>175</v>
      </c>
      <c r="I40" s="94">
        <v>19597</v>
      </c>
      <c r="J40" s="96">
        <v>19440</v>
      </c>
      <c r="K40" s="84"/>
      <c r="L40" s="94">
        <v>3809.6567999999997</v>
      </c>
      <c r="M40" s="95">
        <v>1.6159440916492705E-4</v>
      </c>
      <c r="N40" s="95">
        <v>4.1644053930542206E-2</v>
      </c>
      <c r="O40" s="95">
        <f>L40/'סכום נכסי הקרן'!$C$42</f>
        <v>6.3959439301828659E-3</v>
      </c>
    </row>
    <row r="41" spans="2:15" s="135" customFormat="1">
      <c r="B41" s="87" t="s">
        <v>892</v>
      </c>
      <c r="C41" s="84" t="s">
        <v>893</v>
      </c>
      <c r="D41" s="97" t="s">
        <v>131</v>
      </c>
      <c r="E41" s="97" t="s">
        <v>332</v>
      </c>
      <c r="F41" s="84" t="s">
        <v>894</v>
      </c>
      <c r="G41" s="97" t="s">
        <v>162</v>
      </c>
      <c r="H41" s="97" t="s">
        <v>175</v>
      </c>
      <c r="I41" s="94">
        <v>23706</v>
      </c>
      <c r="J41" s="96">
        <v>2301</v>
      </c>
      <c r="K41" s="84"/>
      <c r="L41" s="94">
        <v>545.4750600000001</v>
      </c>
      <c r="M41" s="95">
        <v>1.0036137291343833E-4</v>
      </c>
      <c r="N41" s="95">
        <v>5.9626874568873894E-3</v>
      </c>
      <c r="O41" s="95">
        <f>L41/'סכום נכסי הקרן'!$C$42</f>
        <v>9.1578535344000937E-4</v>
      </c>
    </row>
    <row r="42" spans="2:15" s="135" customFormat="1">
      <c r="B42" s="87" t="s">
        <v>895</v>
      </c>
      <c r="C42" s="84" t="s">
        <v>896</v>
      </c>
      <c r="D42" s="97" t="s">
        <v>131</v>
      </c>
      <c r="E42" s="97" t="s">
        <v>332</v>
      </c>
      <c r="F42" s="84" t="s">
        <v>463</v>
      </c>
      <c r="G42" s="97" t="s">
        <v>464</v>
      </c>
      <c r="H42" s="97" t="s">
        <v>175</v>
      </c>
      <c r="I42" s="94">
        <v>25910</v>
      </c>
      <c r="J42" s="96">
        <v>7539</v>
      </c>
      <c r="K42" s="84"/>
      <c r="L42" s="94">
        <v>1953.3548999999998</v>
      </c>
      <c r="M42" s="95">
        <v>2.258506314054935E-4</v>
      </c>
      <c r="N42" s="95">
        <v>2.1352478995244107E-2</v>
      </c>
      <c r="O42" s="95">
        <f>L42/'סכום נכסי הקרן'!$C$42</f>
        <v>3.2794419739195294E-3</v>
      </c>
    </row>
    <row r="43" spans="2:15" s="135" customFormat="1">
      <c r="B43" s="83"/>
      <c r="C43" s="84"/>
      <c r="D43" s="84"/>
      <c r="E43" s="84"/>
      <c r="F43" s="84"/>
      <c r="G43" s="84"/>
      <c r="H43" s="84"/>
      <c r="I43" s="94"/>
      <c r="J43" s="96"/>
      <c r="K43" s="84"/>
      <c r="L43" s="84"/>
      <c r="M43" s="84"/>
      <c r="N43" s="95"/>
      <c r="O43" s="84"/>
    </row>
    <row r="44" spans="2:15" s="135" customFormat="1">
      <c r="B44" s="103" t="s">
        <v>897</v>
      </c>
      <c r="C44" s="82"/>
      <c r="D44" s="82"/>
      <c r="E44" s="82"/>
      <c r="F44" s="82"/>
      <c r="G44" s="82"/>
      <c r="H44" s="82"/>
      <c r="I44" s="91"/>
      <c r="J44" s="93"/>
      <c r="K44" s="82"/>
      <c r="L44" s="91">
        <v>16600.247040000002</v>
      </c>
      <c r="M44" s="82"/>
      <c r="N44" s="92">
        <v>0.18146033075580029</v>
      </c>
      <c r="O44" s="92">
        <f>L44/'סכום נכסי הקרן'!$C$42</f>
        <v>2.786976750636018E-2</v>
      </c>
    </row>
    <row r="45" spans="2:15" s="135" customFormat="1">
      <c r="B45" s="87" t="s">
        <v>898</v>
      </c>
      <c r="C45" s="84" t="s">
        <v>899</v>
      </c>
      <c r="D45" s="97" t="s">
        <v>131</v>
      </c>
      <c r="E45" s="97" t="s">
        <v>332</v>
      </c>
      <c r="F45" s="84" t="s">
        <v>776</v>
      </c>
      <c r="G45" s="97" t="s">
        <v>777</v>
      </c>
      <c r="H45" s="97" t="s">
        <v>175</v>
      </c>
      <c r="I45" s="94">
        <v>80795</v>
      </c>
      <c r="J45" s="96">
        <v>429.7</v>
      </c>
      <c r="K45" s="84"/>
      <c r="L45" s="94">
        <v>347.17611999999997</v>
      </c>
      <c r="M45" s="95">
        <v>2.7429352612110713E-4</v>
      </c>
      <c r="N45" s="95">
        <v>3.7950455444375965E-3</v>
      </c>
      <c r="O45" s="95">
        <f>L45/'סכום נכסי הקרן'!$C$42</f>
        <v>5.8286588897415591E-4</v>
      </c>
    </row>
    <row r="46" spans="2:15" s="135" customFormat="1">
      <c r="B46" s="87" t="s">
        <v>900</v>
      </c>
      <c r="C46" s="84" t="s">
        <v>901</v>
      </c>
      <c r="D46" s="97" t="s">
        <v>131</v>
      </c>
      <c r="E46" s="97" t="s">
        <v>332</v>
      </c>
      <c r="F46" s="84" t="s">
        <v>794</v>
      </c>
      <c r="G46" s="97" t="s">
        <v>795</v>
      </c>
      <c r="H46" s="97" t="s">
        <v>175</v>
      </c>
      <c r="I46" s="94">
        <v>33614</v>
      </c>
      <c r="J46" s="96">
        <v>1775</v>
      </c>
      <c r="K46" s="84"/>
      <c r="L46" s="94">
        <v>596.64850000000001</v>
      </c>
      <c r="M46" s="95">
        <v>2.5487023822512049E-4</v>
      </c>
      <c r="N46" s="95">
        <v>6.5220736711971306E-3</v>
      </c>
      <c r="O46" s="95">
        <f>L46/'סכום נכסי הקרן'!$C$42</f>
        <v>1.0016992480865235E-3</v>
      </c>
    </row>
    <row r="47" spans="2:15" s="135" customFormat="1">
      <c r="B47" s="87" t="s">
        <v>902</v>
      </c>
      <c r="C47" s="84" t="s">
        <v>903</v>
      </c>
      <c r="D47" s="97" t="s">
        <v>131</v>
      </c>
      <c r="E47" s="97" t="s">
        <v>332</v>
      </c>
      <c r="F47" s="84" t="s">
        <v>595</v>
      </c>
      <c r="G47" s="97" t="s">
        <v>378</v>
      </c>
      <c r="H47" s="97" t="s">
        <v>175</v>
      </c>
      <c r="I47" s="94">
        <v>32886.92</v>
      </c>
      <c r="J47" s="96">
        <v>394.5</v>
      </c>
      <c r="K47" s="84"/>
      <c r="L47" s="94">
        <v>129.7389</v>
      </c>
      <c r="M47" s="95">
        <v>1.5605423256271212E-4</v>
      </c>
      <c r="N47" s="95">
        <v>1.4181995996303978E-3</v>
      </c>
      <c r="O47" s="95">
        <f>L47/'סכום נכסי הקרן'!$C$42</f>
        <v>2.1781561267240708E-4</v>
      </c>
    </row>
    <row r="48" spans="2:15" s="135" customFormat="1">
      <c r="B48" s="87" t="s">
        <v>904</v>
      </c>
      <c r="C48" s="84" t="s">
        <v>905</v>
      </c>
      <c r="D48" s="97" t="s">
        <v>131</v>
      </c>
      <c r="E48" s="97" t="s">
        <v>332</v>
      </c>
      <c r="F48" s="84" t="s">
        <v>906</v>
      </c>
      <c r="G48" s="97" t="s">
        <v>433</v>
      </c>
      <c r="H48" s="97" t="s">
        <v>175</v>
      </c>
      <c r="I48" s="94">
        <v>2266</v>
      </c>
      <c r="J48" s="96">
        <v>23900</v>
      </c>
      <c r="K48" s="84"/>
      <c r="L48" s="94">
        <v>541.57399999999996</v>
      </c>
      <c r="M48" s="95">
        <v>1.5441318118887657E-4</v>
      </c>
      <c r="N48" s="95">
        <v>5.9200442578920664E-3</v>
      </c>
      <c r="O48" s="95">
        <f>L48/'סכום נכסי הקרן'!$C$42</f>
        <v>9.0923595480959206E-4</v>
      </c>
    </row>
    <row r="49" spans="2:15" s="135" customFormat="1">
      <c r="B49" s="87" t="s">
        <v>907</v>
      </c>
      <c r="C49" s="84" t="s">
        <v>908</v>
      </c>
      <c r="D49" s="97" t="s">
        <v>131</v>
      </c>
      <c r="E49" s="97" t="s">
        <v>332</v>
      </c>
      <c r="F49" s="84" t="s">
        <v>909</v>
      </c>
      <c r="G49" s="97" t="s">
        <v>910</v>
      </c>
      <c r="H49" s="97" t="s">
        <v>175</v>
      </c>
      <c r="I49" s="94">
        <v>24535</v>
      </c>
      <c r="J49" s="96">
        <v>1666</v>
      </c>
      <c r="K49" s="84"/>
      <c r="L49" s="94">
        <v>408.75309999999996</v>
      </c>
      <c r="M49" s="95">
        <v>2.2547471916978986E-4</v>
      </c>
      <c r="N49" s="95">
        <v>4.4681547536450815E-3</v>
      </c>
      <c r="O49" s="95">
        <f>L49/'סכום נכסי הקרן'!$C$42</f>
        <v>6.8624604423380862E-4</v>
      </c>
    </row>
    <row r="50" spans="2:15" s="135" customFormat="1">
      <c r="B50" s="87" t="s">
        <v>911</v>
      </c>
      <c r="C50" s="84" t="s">
        <v>912</v>
      </c>
      <c r="D50" s="97" t="s">
        <v>131</v>
      </c>
      <c r="E50" s="97" t="s">
        <v>332</v>
      </c>
      <c r="F50" s="84" t="s">
        <v>913</v>
      </c>
      <c r="G50" s="97" t="s">
        <v>685</v>
      </c>
      <c r="H50" s="97" t="s">
        <v>175</v>
      </c>
      <c r="I50" s="94">
        <v>7395</v>
      </c>
      <c r="J50" s="96">
        <v>1078</v>
      </c>
      <c r="K50" s="84"/>
      <c r="L50" s="94">
        <v>79.718100000000007</v>
      </c>
      <c r="M50" s="95">
        <v>1.3604357898038954E-4</v>
      </c>
      <c r="N50" s="95">
        <v>8.7141310357414798E-4</v>
      </c>
      <c r="O50" s="95">
        <f>L50/'סכום נכסי הקרן'!$C$42</f>
        <v>1.3383685843320868E-4</v>
      </c>
    </row>
    <row r="51" spans="2:15" s="135" customFormat="1">
      <c r="B51" s="87" t="s">
        <v>914</v>
      </c>
      <c r="C51" s="84" t="s">
        <v>915</v>
      </c>
      <c r="D51" s="97" t="s">
        <v>131</v>
      </c>
      <c r="E51" s="97" t="s">
        <v>332</v>
      </c>
      <c r="F51" s="84" t="s">
        <v>916</v>
      </c>
      <c r="G51" s="97" t="s">
        <v>440</v>
      </c>
      <c r="H51" s="97" t="s">
        <v>175</v>
      </c>
      <c r="I51" s="94">
        <v>1467</v>
      </c>
      <c r="J51" s="96">
        <v>4988</v>
      </c>
      <c r="K51" s="84"/>
      <c r="L51" s="94">
        <v>73.173960000000008</v>
      </c>
      <c r="M51" s="95">
        <v>9.2393024685627533E-5</v>
      </c>
      <c r="N51" s="95">
        <v>7.9987791460672743E-4</v>
      </c>
      <c r="O51" s="95">
        <f>L51/'סכום נכסי הקרן'!$C$42</f>
        <v>1.2285005444832823E-4</v>
      </c>
    </row>
    <row r="52" spans="2:15" s="135" customFormat="1">
      <c r="B52" s="87" t="s">
        <v>917</v>
      </c>
      <c r="C52" s="84" t="s">
        <v>918</v>
      </c>
      <c r="D52" s="97" t="s">
        <v>131</v>
      </c>
      <c r="E52" s="97" t="s">
        <v>332</v>
      </c>
      <c r="F52" s="84" t="s">
        <v>919</v>
      </c>
      <c r="G52" s="97" t="s">
        <v>162</v>
      </c>
      <c r="H52" s="97" t="s">
        <v>175</v>
      </c>
      <c r="I52" s="94">
        <v>2267</v>
      </c>
      <c r="J52" s="96">
        <v>6258</v>
      </c>
      <c r="K52" s="84"/>
      <c r="L52" s="94">
        <v>141.86885999999998</v>
      </c>
      <c r="M52" s="95">
        <v>1.0351278654594954E-4</v>
      </c>
      <c r="N52" s="95">
        <v>1.5507944067047041E-3</v>
      </c>
      <c r="O52" s="95">
        <f>L52/'סכום נכסי הקרן'!$C$42</f>
        <v>2.3818031954977222E-4</v>
      </c>
    </row>
    <row r="53" spans="2:15" s="135" customFormat="1">
      <c r="B53" s="87" t="s">
        <v>920</v>
      </c>
      <c r="C53" s="84" t="s">
        <v>921</v>
      </c>
      <c r="D53" s="97" t="s">
        <v>131</v>
      </c>
      <c r="E53" s="97" t="s">
        <v>332</v>
      </c>
      <c r="F53" s="84" t="s">
        <v>922</v>
      </c>
      <c r="G53" s="97" t="s">
        <v>536</v>
      </c>
      <c r="H53" s="97" t="s">
        <v>175</v>
      </c>
      <c r="I53" s="94">
        <v>1114</v>
      </c>
      <c r="J53" s="96">
        <v>84600</v>
      </c>
      <c r="K53" s="84"/>
      <c r="L53" s="94">
        <v>942.44399999999996</v>
      </c>
      <c r="M53" s="95">
        <v>3.0827744305722668E-4</v>
      </c>
      <c r="N53" s="95">
        <v>1.0302027406383672E-2</v>
      </c>
      <c r="O53" s="95">
        <f>L53/'סכום נכסי הקרן'!$C$42</f>
        <v>1.5822472463496609E-3</v>
      </c>
    </row>
    <row r="54" spans="2:15" s="135" customFormat="1">
      <c r="B54" s="87" t="s">
        <v>923</v>
      </c>
      <c r="C54" s="84" t="s">
        <v>924</v>
      </c>
      <c r="D54" s="97" t="s">
        <v>131</v>
      </c>
      <c r="E54" s="97" t="s">
        <v>332</v>
      </c>
      <c r="F54" s="84" t="s">
        <v>925</v>
      </c>
      <c r="G54" s="97" t="s">
        <v>201</v>
      </c>
      <c r="H54" s="97" t="s">
        <v>175</v>
      </c>
      <c r="I54" s="94">
        <v>39781</v>
      </c>
      <c r="J54" s="96">
        <v>339.5</v>
      </c>
      <c r="K54" s="84"/>
      <c r="L54" s="94">
        <v>135.0565</v>
      </c>
      <c r="M54" s="95">
        <v>1.0636354925845935E-4</v>
      </c>
      <c r="N54" s="95">
        <v>1.4763272559539416E-3</v>
      </c>
      <c r="O54" s="95">
        <f>L54/'סכום נכסי הקרן'!$C$42</f>
        <v>2.2674320726390426E-4</v>
      </c>
    </row>
    <row r="55" spans="2:15" s="135" customFormat="1">
      <c r="B55" s="87" t="s">
        <v>926</v>
      </c>
      <c r="C55" s="84" t="s">
        <v>927</v>
      </c>
      <c r="D55" s="97" t="s">
        <v>131</v>
      </c>
      <c r="E55" s="97" t="s">
        <v>332</v>
      </c>
      <c r="F55" s="84" t="s">
        <v>928</v>
      </c>
      <c r="G55" s="97" t="s">
        <v>929</v>
      </c>
      <c r="H55" s="97" t="s">
        <v>175</v>
      </c>
      <c r="I55" s="94">
        <v>896</v>
      </c>
      <c r="J55" s="96">
        <v>15100</v>
      </c>
      <c r="K55" s="84"/>
      <c r="L55" s="94">
        <v>135.29599999999999</v>
      </c>
      <c r="M55" s="95">
        <v>1.9563160734291011E-4</v>
      </c>
      <c r="N55" s="95">
        <v>1.4789452741744711E-3</v>
      </c>
      <c r="O55" s="95">
        <f>L55/'סכום נכסי הקרן'!$C$42</f>
        <v>2.2714529822686941E-4</v>
      </c>
    </row>
    <row r="56" spans="2:15" s="135" customFormat="1">
      <c r="B56" s="87" t="s">
        <v>930</v>
      </c>
      <c r="C56" s="84" t="s">
        <v>931</v>
      </c>
      <c r="D56" s="97" t="s">
        <v>131</v>
      </c>
      <c r="E56" s="97" t="s">
        <v>332</v>
      </c>
      <c r="F56" s="84" t="s">
        <v>932</v>
      </c>
      <c r="G56" s="97" t="s">
        <v>933</v>
      </c>
      <c r="H56" s="97" t="s">
        <v>175</v>
      </c>
      <c r="I56" s="94">
        <v>8077</v>
      </c>
      <c r="J56" s="96">
        <v>3641</v>
      </c>
      <c r="K56" s="84"/>
      <c r="L56" s="94">
        <v>294.08357000000001</v>
      </c>
      <c r="M56" s="95">
        <v>3.2659774512096854E-4</v>
      </c>
      <c r="N56" s="95">
        <v>3.2146811883858894E-3</v>
      </c>
      <c r="O56" s="95">
        <f>L56/'סכום נכסי הקרן'!$C$42</f>
        <v>4.937300453174701E-4</v>
      </c>
    </row>
    <row r="57" spans="2:15" s="135" customFormat="1">
      <c r="B57" s="87" t="s">
        <v>934</v>
      </c>
      <c r="C57" s="84" t="s">
        <v>935</v>
      </c>
      <c r="D57" s="97" t="s">
        <v>131</v>
      </c>
      <c r="E57" s="97" t="s">
        <v>332</v>
      </c>
      <c r="F57" s="84" t="s">
        <v>936</v>
      </c>
      <c r="G57" s="97" t="s">
        <v>409</v>
      </c>
      <c r="H57" s="97" t="s">
        <v>175</v>
      </c>
      <c r="I57" s="94">
        <v>1428</v>
      </c>
      <c r="J57" s="96">
        <v>6329</v>
      </c>
      <c r="K57" s="84"/>
      <c r="L57" s="94">
        <v>90.378119999999996</v>
      </c>
      <c r="M57" s="95">
        <v>4.7776702132838305E-5</v>
      </c>
      <c r="N57" s="95">
        <v>9.8793972817210591E-4</v>
      </c>
      <c r="O57" s="95">
        <f>L57/'סכום נכסי הקרן'!$C$42</f>
        <v>1.5173371733520424E-4</v>
      </c>
    </row>
    <row r="58" spans="2:15" s="135" customFormat="1">
      <c r="B58" s="87" t="s">
        <v>937</v>
      </c>
      <c r="C58" s="84" t="s">
        <v>938</v>
      </c>
      <c r="D58" s="97" t="s">
        <v>131</v>
      </c>
      <c r="E58" s="97" t="s">
        <v>332</v>
      </c>
      <c r="F58" s="84" t="s">
        <v>477</v>
      </c>
      <c r="G58" s="97" t="s">
        <v>378</v>
      </c>
      <c r="H58" s="97" t="s">
        <v>175</v>
      </c>
      <c r="I58" s="94">
        <v>711</v>
      </c>
      <c r="J58" s="96">
        <v>175800</v>
      </c>
      <c r="K58" s="84"/>
      <c r="L58" s="94">
        <v>1249.9380000000001</v>
      </c>
      <c r="M58" s="95">
        <v>3.3274755411827746E-4</v>
      </c>
      <c r="N58" s="95">
        <v>1.3663300453162623E-2</v>
      </c>
      <c r="O58" s="95">
        <f>L58/'סכום נכסי הקרן'!$C$42</f>
        <v>2.0984917497568053E-3</v>
      </c>
    </row>
    <row r="59" spans="2:15" s="135" customFormat="1">
      <c r="B59" s="87" t="s">
        <v>939</v>
      </c>
      <c r="C59" s="84" t="s">
        <v>940</v>
      </c>
      <c r="D59" s="97" t="s">
        <v>131</v>
      </c>
      <c r="E59" s="97" t="s">
        <v>332</v>
      </c>
      <c r="F59" s="84" t="s">
        <v>941</v>
      </c>
      <c r="G59" s="97" t="s">
        <v>198</v>
      </c>
      <c r="H59" s="97" t="s">
        <v>175</v>
      </c>
      <c r="I59" s="94">
        <v>2624</v>
      </c>
      <c r="J59" s="96">
        <v>11930</v>
      </c>
      <c r="K59" s="84"/>
      <c r="L59" s="94">
        <v>313.04320000000001</v>
      </c>
      <c r="M59" s="95">
        <v>1.0324209287145612E-4</v>
      </c>
      <c r="N59" s="95">
        <v>3.4219323649808853E-3</v>
      </c>
      <c r="O59" s="95">
        <f>L59/'סכום נכסי הקרן'!$C$42</f>
        <v>5.255609258358971E-4</v>
      </c>
    </row>
    <row r="60" spans="2:15" s="135" customFormat="1">
      <c r="B60" s="87" t="s">
        <v>942</v>
      </c>
      <c r="C60" s="84" t="s">
        <v>943</v>
      </c>
      <c r="D60" s="97" t="s">
        <v>131</v>
      </c>
      <c r="E60" s="97" t="s">
        <v>332</v>
      </c>
      <c r="F60" s="84" t="s">
        <v>944</v>
      </c>
      <c r="G60" s="97" t="s">
        <v>378</v>
      </c>
      <c r="H60" s="97" t="s">
        <v>175</v>
      </c>
      <c r="I60" s="94">
        <v>2439</v>
      </c>
      <c r="J60" s="96">
        <v>5775</v>
      </c>
      <c r="K60" s="84"/>
      <c r="L60" s="94">
        <v>140.85225</v>
      </c>
      <c r="M60" s="95">
        <v>1.3598952451338025E-4</v>
      </c>
      <c r="N60" s="95">
        <v>1.5396816572133777E-3</v>
      </c>
      <c r="O60" s="95">
        <f>L60/'סכום נכסי הקרן'!$C$42</f>
        <v>2.3647355673616047E-4</v>
      </c>
    </row>
    <row r="61" spans="2:15" s="135" customFormat="1">
      <c r="B61" s="87" t="s">
        <v>945</v>
      </c>
      <c r="C61" s="84" t="s">
        <v>946</v>
      </c>
      <c r="D61" s="97" t="s">
        <v>131</v>
      </c>
      <c r="E61" s="97" t="s">
        <v>332</v>
      </c>
      <c r="F61" s="84" t="s">
        <v>947</v>
      </c>
      <c r="G61" s="97" t="s">
        <v>440</v>
      </c>
      <c r="H61" s="97" t="s">
        <v>175</v>
      </c>
      <c r="I61" s="94">
        <v>1920</v>
      </c>
      <c r="J61" s="96">
        <v>19590</v>
      </c>
      <c r="K61" s="84"/>
      <c r="L61" s="94">
        <v>376.12799999999999</v>
      </c>
      <c r="M61" s="95">
        <v>3.9578521725722491E-4</v>
      </c>
      <c r="N61" s="95">
        <v>4.1115238298596816E-3</v>
      </c>
      <c r="O61" s="95">
        <f>L61/'סכום נכסי הקרן'!$C$42</f>
        <v>6.3147252491925802E-4</v>
      </c>
    </row>
    <row r="62" spans="2:15" s="135" customFormat="1">
      <c r="B62" s="87" t="s">
        <v>948</v>
      </c>
      <c r="C62" s="84" t="s">
        <v>949</v>
      </c>
      <c r="D62" s="97" t="s">
        <v>131</v>
      </c>
      <c r="E62" s="97" t="s">
        <v>332</v>
      </c>
      <c r="F62" s="84" t="s">
        <v>950</v>
      </c>
      <c r="G62" s="97" t="s">
        <v>910</v>
      </c>
      <c r="H62" s="97" t="s">
        <v>175</v>
      </c>
      <c r="I62" s="94">
        <v>2858</v>
      </c>
      <c r="J62" s="96">
        <v>7710</v>
      </c>
      <c r="K62" s="84"/>
      <c r="L62" s="94">
        <v>220.3518</v>
      </c>
      <c r="M62" s="95">
        <v>2.0447578754121442E-4</v>
      </c>
      <c r="N62" s="95">
        <v>2.4087057508414013E-3</v>
      </c>
      <c r="O62" s="95">
        <f>L62/'סכום נכסי הקרן'!$C$42</f>
        <v>3.6994349667268423E-4</v>
      </c>
    </row>
    <row r="63" spans="2:15" s="135" customFormat="1">
      <c r="B63" s="87" t="s">
        <v>951</v>
      </c>
      <c r="C63" s="84" t="s">
        <v>952</v>
      </c>
      <c r="D63" s="97" t="s">
        <v>131</v>
      </c>
      <c r="E63" s="97" t="s">
        <v>332</v>
      </c>
      <c r="F63" s="84" t="s">
        <v>453</v>
      </c>
      <c r="G63" s="97" t="s">
        <v>433</v>
      </c>
      <c r="H63" s="97" t="s">
        <v>175</v>
      </c>
      <c r="I63" s="94">
        <v>33069.25</v>
      </c>
      <c r="J63" s="96">
        <v>1917</v>
      </c>
      <c r="K63" s="84"/>
      <c r="L63" s="94">
        <v>633.93752000000006</v>
      </c>
      <c r="M63" s="95">
        <v>1.3186706485548375E-4</v>
      </c>
      <c r="N63" s="95">
        <v>6.9296867558973248E-3</v>
      </c>
      <c r="O63" s="95">
        <f>L63/'סכום נכסי הקרן'!$C$42</f>
        <v>1.0643029138895609E-3</v>
      </c>
    </row>
    <row r="64" spans="2:15" s="135" customFormat="1">
      <c r="B64" s="87" t="s">
        <v>953</v>
      </c>
      <c r="C64" s="84" t="s">
        <v>954</v>
      </c>
      <c r="D64" s="97" t="s">
        <v>131</v>
      </c>
      <c r="E64" s="97" t="s">
        <v>332</v>
      </c>
      <c r="F64" s="84" t="s">
        <v>955</v>
      </c>
      <c r="G64" s="97" t="s">
        <v>956</v>
      </c>
      <c r="H64" s="97" t="s">
        <v>175</v>
      </c>
      <c r="I64" s="94">
        <v>897</v>
      </c>
      <c r="J64" s="96">
        <v>13960</v>
      </c>
      <c r="K64" s="84"/>
      <c r="L64" s="94">
        <v>125.2212</v>
      </c>
      <c r="M64" s="95">
        <v>1.3206099362868276E-4</v>
      </c>
      <c r="N64" s="95">
        <v>1.3688157962279469E-3</v>
      </c>
      <c r="O64" s="95">
        <f>L64/'סכום נכסי הקרן'!$C$42</f>
        <v>2.1023095153091341E-4</v>
      </c>
    </row>
    <row r="65" spans="2:15" s="135" customFormat="1">
      <c r="B65" s="87" t="s">
        <v>957</v>
      </c>
      <c r="C65" s="84" t="s">
        <v>958</v>
      </c>
      <c r="D65" s="97" t="s">
        <v>131</v>
      </c>
      <c r="E65" s="97" t="s">
        <v>332</v>
      </c>
      <c r="F65" s="84" t="s">
        <v>959</v>
      </c>
      <c r="G65" s="97" t="s">
        <v>956</v>
      </c>
      <c r="H65" s="97" t="s">
        <v>175</v>
      </c>
      <c r="I65" s="94">
        <v>7799</v>
      </c>
      <c r="J65" s="96">
        <v>7786</v>
      </c>
      <c r="K65" s="84"/>
      <c r="L65" s="94">
        <v>607.23014000000001</v>
      </c>
      <c r="M65" s="95">
        <v>3.4688929614565028E-4</v>
      </c>
      <c r="N65" s="95">
        <v>6.6377435097068841E-3</v>
      </c>
      <c r="O65" s="95">
        <f>L65/'סכום נכסי הקרן'!$C$42</f>
        <v>1.0194645166349608E-3</v>
      </c>
    </row>
    <row r="66" spans="2:15" s="135" customFormat="1">
      <c r="B66" s="87" t="s">
        <v>960</v>
      </c>
      <c r="C66" s="84" t="s">
        <v>961</v>
      </c>
      <c r="D66" s="97" t="s">
        <v>131</v>
      </c>
      <c r="E66" s="97" t="s">
        <v>332</v>
      </c>
      <c r="F66" s="84" t="s">
        <v>962</v>
      </c>
      <c r="G66" s="97" t="s">
        <v>536</v>
      </c>
      <c r="H66" s="97" t="s">
        <v>175</v>
      </c>
      <c r="I66" s="94">
        <v>1702.25</v>
      </c>
      <c r="J66" s="96">
        <v>21070</v>
      </c>
      <c r="K66" s="84"/>
      <c r="L66" s="94">
        <v>358.66408000000001</v>
      </c>
      <c r="M66" s="95">
        <v>9.8553411346220205E-5</v>
      </c>
      <c r="N66" s="95">
        <v>3.9206225323153267E-3</v>
      </c>
      <c r="O66" s="95">
        <f>L66/'סכום נכסי הקרן'!$C$42</f>
        <v>6.0215275702804041E-4</v>
      </c>
    </row>
    <row r="67" spans="2:15" s="135" customFormat="1">
      <c r="B67" s="87" t="s">
        <v>963</v>
      </c>
      <c r="C67" s="84" t="s">
        <v>964</v>
      </c>
      <c r="D67" s="97" t="s">
        <v>131</v>
      </c>
      <c r="E67" s="97" t="s">
        <v>332</v>
      </c>
      <c r="F67" s="84" t="s">
        <v>565</v>
      </c>
      <c r="G67" s="97" t="s">
        <v>378</v>
      </c>
      <c r="H67" s="97" t="s">
        <v>175</v>
      </c>
      <c r="I67" s="94">
        <v>554</v>
      </c>
      <c r="J67" s="96">
        <v>42670</v>
      </c>
      <c r="K67" s="84"/>
      <c r="L67" s="94">
        <v>236.39179999999999</v>
      </c>
      <c r="M67" s="95">
        <v>1.0251862730148766E-4</v>
      </c>
      <c r="N67" s="95">
        <v>2.5840419189303212E-3</v>
      </c>
      <c r="O67" s="95">
        <f>L67/'סכום נכסי הקרן'!$C$42</f>
        <v>3.9687267849298184E-4</v>
      </c>
    </row>
    <row r="68" spans="2:15" s="135" customFormat="1">
      <c r="B68" s="87" t="s">
        <v>965</v>
      </c>
      <c r="C68" s="84" t="s">
        <v>966</v>
      </c>
      <c r="D68" s="97" t="s">
        <v>131</v>
      </c>
      <c r="E68" s="97" t="s">
        <v>332</v>
      </c>
      <c r="F68" s="84" t="s">
        <v>967</v>
      </c>
      <c r="G68" s="97" t="s">
        <v>433</v>
      </c>
      <c r="H68" s="97" t="s">
        <v>175</v>
      </c>
      <c r="I68" s="94">
        <v>8274</v>
      </c>
      <c r="J68" s="96">
        <v>6154</v>
      </c>
      <c r="K68" s="84"/>
      <c r="L68" s="94">
        <v>509.18196</v>
      </c>
      <c r="M68" s="95">
        <v>1.4891071380910385E-4</v>
      </c>
      <c r="N68" s="95">
        <v>5.5659609555115796E-3</v>
      </c>
      <c r="O68" s="95">
        <f>L68/'סכום נכסי הקרן'!$C$42</f>
        <v>8.5485371449223852E-4</v>
      </c>
    </row>
    <row r="69" spans="2:15" s="135" customFormat="1">
      <c r="B69" s="87" t="s">
        <v>968</v>
      </c>
      <c r="C69" s="84" t="s">
        <v>969</v>
      </c>
      <c r="D69" s="97" t="s">
        <v>131</v>
      </c>
      <c r="E69" s="97" t="s">
        <v>332</v>
      </c>
      <c r="F69" s="84" t="s">
        <v>970</v>
      </c>
      <c r="G69" s="97" t="s">
        <v>971</v>
      </c>
      <c r="H69" s="97" t="s">
        <v>175</v>
      </c>
      <c r="I69" s="94">
        <v>8049</v>
      </c>
      <c r="J69" s="96">
        <v>8945</v>
      </c>
      <c r="K69" s="84"/>
      <c r="L69" s="94">
        <v>719.98305000000005</v>
      </c>
      <c r="M69" s="95">
        <v>1.5454257538510601E-4</v>
      </c>
      <c r="N69" s="95">
        <v>7.870266151868659E-3</v>
      </c>
      <c r="O69" s="95">
        <f>L69/'סכום נכסי הקרן'!$C$42</f>
        <v>1.2087627469440415E-3</v>
      </c>
    </row>
    <row r="70" spans="2:15" s="135" customFormat="1">
      <c r="B70" s="87" t="s">
        <v>972</v>
      </c>
      <c r="C70" s="84" t="s">
        <v>973</v>
      </c>
      <c r="D70" s="97" t="s">
        <v>131</v>
      </c>
      <c r="E70" s="97" t="s">
        <v>332</v>
      </c>
      <c r="F70" s="84" t="s">
        <v>974</v>
      </c>
      <c r="G70" s="97" t="s">
        <v>956</v>
      </c>
      <c r="H70" s="97" t="s">
        <v>175</v>
      </c>
      <c r="I70" s="94">
        <v>18265</v>
      </c>
      <c r="J70" s="96">
        <v>4386</v>
      </c>
      <c r="K70" s="84"/>
      <c r="L70" s="94">
        <v>801.10289999999998</v>
      </c>
      <c r="M70" s="95">
        <v>2.9805580799233426E-4</v>
      </c>
      <c r="N70" s="95">
        <v>8.7570020405811251E-3</v>
      </c>
      <c r="O70" s="95">
        <f>L70/'סכום נכסי הקרן'!$C$42</f>
        <v>1.34495297075235E-3</v>
      </c>
    </row>
    <row r="71" spans="2:15" s="135" customFormat="1">
      <c r="B71" s="87" t="s">
        <v>975</v>
      </c>
      <c r="C71" s="84" t="s">
        <v>976</v>
      </c>
      <c r="D71" s="97" t="s">
        <v>131</v>
      </c>
      <c r="E71" s="97" t="s">
        <v>332</v>
      </c>
      <c r="F71" s="84" t="s">
        <v>977</v>
      </c>
      <c r="G71" s="97" t="s">
        <v>933</v>
      </c>
      <c r="H71" s="97" t="s">
        <v>175</v>
      </c>
      <c r="I71" s="94">
        <v>36048.04</v>
      </c>
      <c r="J71" s="96">
        <v>1713</v>
      </c>
      <c r="K71" s="84"/>
      <c r="L71" s="94">
        <v>617.50293000000011</v>
      </c>
      <c r="M71" s="95">
        <v>3.3482032290601578E-4</v>
      </c>
      <c r="N71" s="95">
        <v>6.7500372524863222E-3</v>
      </c>
      <c r="O71" s="95">
        <f>L71/'סכום נכסי הקרן'!$C$42</f>
        <v>1.0367112641232238E-3</v>
      </c>
    </row>
    <row r="72" spans="2:15" s="135" customFormat="1">
      <c r="B72" s="87" t="s">
        <v>978</v>
      </c>
      <c r="C72" s="84" t="s">
        <v>979</v>
      </c>
      <c r="D72" s="97" t="s">
        <v>131</v>
      </c>
      <c r="E72" s="97" t="s">
        <v>332</v>
      </c>
      <c r="F72" s="84" t="s">
        <v>525</v>
      </c>
      <c r="G72" s="97" t="s">
        <v>433</v>
      </c>
      <c r="H72" s="97" t="s">
        <v>175</v>
      </c>
      <c r="I72" s="94">
        <v>8876</v>
      </c>
      <c r="J72" s="96">
        <v>4388</v>
      </c>
      <c r="K72" s="84"/>
      <c r="L72" s="94">
        <v>389.47888</v>
      </c>
      <c r="M72" s="95">
        <v>1.4028337462942297E-4</v>
      </c>
      <c r="N72" s="95">
        <v>4.2574647363319389E-3</v>
      </c>
      <c r="O72" s="95">
        <f>L72/'סכום נכסי הקרן'!$C$42</f>
        <v>6.538870059031094E-4</v>
      </c>
    </row>
    <row r="73" spans="2:15" s="135" customFormat="1">
      <c r="B73" s="87" t="s">
        <v>980</v>
      </c>
      <c r="C73" s="84" t="s">
        <v>981</v>
      </c>
      <c r="D73" s="97" t="s">
        <v>131</v>
      </c>
      <c r="E73" s="97" t="s">
        <v>332</v>
      </c>
      <c r="F73" s="84" t="s">
        <v>982</v>
      </c>
      <c r="G73" s="97" t="s">
        <v>854</v>
      </c>
      <c r="H73" s="97" t="s">
        <v>175</v>
      </c>
      <c r="I73" s="94">
        <v>4314</v>
      </c>
      <c r="J73" s="96">
        <v>9023</v>
      </c>
      <c r="K73" s="84"/>
      <c r="L73" s="94">
        <v>389.25221999999997</v>
      </c>
      <c r="M73" s="95">
        <v>1.5500097495397668E-4</v>
      </c>
      <c r="N73" s="95">
        <v>4.2549870744953405E-3</v>
      </c>
      <c r="O73" s="95">
        <f>L73/'סכום נכסי הקרן'!$C$42</f>
        <v>6.5350647171661378E-4</v>
      </c>
    </row>
    <row r="74" spans="2:15" s="135" customFormat="1">
      <c r="B74" s="87" t="s">
        <v>983</v>
      </c>
      <c r="C74" s="84" t="s">
        <v>984</v>
      </c>
      <c r="D74" s="97" t="s">
        <v>131</v>
      </c>
      <c r="E74" s="97" t="s">
        <v>332</v>
      </c>
      <c r="F74" s="84" t="s">
        <v>985</v>
      </c>
      <c r="G74" s="97" t="s">
        <v>821</v>
      </c>
      <c r="H74" s="97" t="s">
        <v>175</v>
      </c>
      <c r="I74" s="94">
        <v>23003.75</v>
      </c>
      <c r="J74" s="96">
        <v>2463</v>
      </c>
      <c r="K74" s="84"/>
      <c r="L74" s="94">
        <v>566.58235999999999</v>
      </c>
      <c r="M74" s="95">
        <v>2.3497301417350889E-4</v>
      </c>
      <c r="N74" s="95">
        <v>6.193415206307791E-3</v>
      </c>
      <c r="O74" s="95">
        <f>L74/'סכום נכסי הקרן'!$C$42</f>
        <v>9.5122190702078024E-4</v>
      </c>
    </row>
    <row r="75" spans="2:15" s="135" customFormat="1">
      <c r="B75" s="87" t="s">
        <v>986</v>
      </c>
      <c r="C75" s="84" t="s">
        <v>987</v>
      </c>
      <c r="D75" s="97" t="s">
        <v>131</v>
      </c>
      <c r="E75" s="97" t="s">
        <v>332</v>
      </c>
      <c r="F75" s="84" t="s">
        <v>988</v>
      </c>
      <c r="G75" s="97" t="s">
        <v>203</v>
      </c>
      <c r="H75" s="97" t="s">
        <v>175</v>
      </c>
      <c r="I75" s="94">
        <v>3819</v>
      </c>
      <c r="J75" s="96">
        <v>4031</v>
      </c>
      <c r="K75" s="84"/>
      <c r="L75" s="94">
        <v>153.94389000000001</v>
      </c>
      <c r="M75" s="95">
        <v>7.7597593145761317E-5</v>
      </c>
      <c r="N75" s="95">
        <v>1.6827887639215841E-3</v>
      </c>
      <c r="O75" s="95">
        <f>L75/'סכום נכסי הקרן'!$C$42</f>
        <v>2.5845280573153959E-4</v>
      </c>
    </row>
    <row r="76" spans="2:15" s="135" customFormat="1">
      <c r="B76" s="87" t="s">
        <v>989</v>
      </c>
      <c r="C76" s="84" t="s">
        <v>990</v>
      </c>
      <c r="D76" s="97" t="s">
        <v>131</v>
      </c>
      <c r="E76" s="97" t="s">
        <v>332</v>
      </c>
      <c r="F76" s="84" t="s">
        <v>991</v>
      </c>
      <c r="G76" s="97" t="s">
        <v>777</v>
      </c>
      <c r="H76" s="97" t="s">
        <v>175</v>
      </c>
      <c r="I76" s="94">
        <v>9588</v>
      </c>
      <c r="J76" s="96">
        <v>1246</v>
      </c>
      <c r="K76" s="84"/>
      <c r="L76" s="94">
        <v>119.46647999999999</v>
      </c>
      <c r="M76" s="95">
        <v>1.4469792135731358E-4</v>
      </c>
      <c r="N76" s="95">
        <v>1.3059099013885034E-3</v>
      </c>
      <c r="O76" s="95">
        <f>L76/'סכום נכסי הקרן'!$C$42</f>
        <v>2.0056948636851295E-4</v>
      </c>
    </row>
    <row r="77" spans="2:15" s="135" customFormat="1">
      <c r="B77" s="87" t="s">
        <v>992</v>
      </c>
      <c r="C77" s="84" t="s">
        <v>993</v>
      </c>
      <c r="D77" s="97" t="s">
        <v>131</v>
      </c>
      <c r="E77" s="97" t="s">
        <v>332</v>
      </c>
      <c r="F77" s="84" t="s">
        <v>994</v>
      </c>
      <c r="G77" s="97" t="s">
        <v>162</v>
      </c>
      <c r="H77" s="97" t="s">
        <v>175</v>
      </c>
      <c r="I77" s="94">
        <v>3379</v>
      </c>
      <c r="J77" s="96">
        <v>10160</v>
      </c>
      <c r="K77" s="84"/>
      <c r="L77" s="94">
        <v>343.3064</v>
      </c>
      <c r="M77" s="95">
        <v>3.1017438060590392E-4</v>
      </c>
      <c r="N77" s="95">
        <v>3.7527449287033665E-3</v>
      </c>
      <c r="O77" s="95">
        <f>L77/'סכום נכסי הקרן'!$C$42</f>
        <v>5.7636910633864207E-4</v>
      </c>
    </row>
    <row r="78" spans="2:15" s="135" customFormat="1">
      <c r="B78" s="87" t="s">
        <v>995</v>
      </c>
      <c r="C78" s="84" t="s">
        <v>996</v>
      </c>
      <c r="D78" s="97" t="s">
        <v>131</v>
      </c>
      <c r="E78" s="97" t="s">
        <v>332</v>
      </c>
      <c r="F78" s="84" t="s">
        <v>997</v>
      </c>
      <c r="G78" s="97" t="s">
        <v>198</v>
      </c>
      <c r="H78" s="97" t="s">
        <v>175</v>
      </c>
      <c r="I78" s="94">
        <v>2417</v>
      </c>
      <c r="J78" s="96">
        <v>7304</v>
      </c>
      <c r="K78" s="84"/>
      <c r="L78" s="94">
        <v>176.53767999999999</v>
      </c>
      <c r="M78" s="95">
        <v>1.7935308374141662E-4</v>
      </c>
      <c r="N78" s="95">
        <v>1.929765606889524E-3</v>
      </c>
      <c r="O78" s="95">
        <f>L78/'סכום נכסי הקרן'!$C$42</f>
        <v>2.9638499269660332E-4</v>
      </c>
    </row>
    <row r="79" spans="2:15" s="135" customFormat="1">
      <c r="B79" s="87" t="s">
        <v>998</v>
      </c>
      <c r="C79" s="84" t="s">
        <v>999</v>
      </c>
      <c r="D79" s="97" t="s">
        <v>131</v>
      </c>
      <c r="E79" s="97" t="s">
        <v>332</v>
      </c>
      <c r="F79" s="84" t="s">
        <v>1000</v>
      </c>
      <c r="G79" s="97" t="s">
        <v>956</v>
      </c>
      <c r="H79" s="97" t="s">
        <v>175</v>
      </c>
      <c r="I79" s="94">
        <v>2122</v>
      </c>
      <c r="J79" s="96">
        <v>14630</v>
      </c>
      <c r="K79" s="84"/>
      <c r="L79" s="94">
        <v>310.4486</v>
      </c>
      <c r="M79" s="95">
        <v>1.440716550764347E-4</v>
      </c>
      <c r="N79" s="95">
        <v>3.3935703187387709E-3</v>
      </c>
      <c r="O79" s="95">
        <f>L79/'סכום נכסי הקרן'!$C$42</f>
        <v>5.2120491242249654E-4</v>
      </c>
    </row>
    <row r="80" spans="2:15" s="135" customFormat="1">
      <c r="B80" s="87" t="s">
        <v>1001</v>
      </c>
      <c r="C80" s="84" t="s">
        <v>1002</v>
      </c>
      <c r="D80" s="97" t="s">
        <v>131</v>
      </c>
      <c r="E80" s="97" t="s">
        <v>332</v>
      </c>
      <c r="F80" s="84" t="s">
        <v>1003</v>
      </c>
      <c r="G80" s="97" t="s">
        <v>468</v>
      </c>
      <c r="H80" s="97" t="s">
        <v>175</v>
      </c>
      <c r="I80" s="94">
        <v>2140</v>
      </c>
      <c r="J80" s="96">
        <v>17500</v>
      </c>
      <c r="K80" s="84"/>
      <c r="L80" s="94">
        <v>374.5</v>
      </c>
      <c r="M80" s="95">
        <v>2.2413176434115997E-4</v>
      </c>
      <c r="N80" s="95">
        <v>4.0937278646696095E-3</v>
      </c>
      <c r="O80" s="95">
        <f>L80/'סכום נכסי הקרן'!$C$42</f>
        <v>6.2873931369709815E-4</v>
      </c>
    </row>
    <row r="81" spans="2:15" s="135" customFormat="1">
      <c r="B81" s="87" t="s">
        <v>1004</v>
      </c>
      <c r="C81" s="84" t="s">
        <v>1005</v>
      </c>
      <c r="D81" s="97" t="s">
        <v>131</v>
      </c>
      <c r="E81" s="97" t="s">
        <v>332</v>
      </c>
      <c r="F81" s="84" t="s">
        <v>1006</v>
      </c>
      <c r="G81" s="97" t="s">
        <v>468</v>
      </c>
      <c r="H81" s="97" t="s">
        <v>175</v>
      </c>
      <c r="I81" s="94">
        <v>5734</v>
      </c>
      <c r="J81" s="96">
        <v>2109</v>
      </c>
      <c r="K81" s="84"/>
      <c r="L81" s="94">
        <v>120.93006</v>
      </c>
      <c r="M81" s="95">
        <v>2.2289179598427038E-4</v>
      </c>
      <c r="N81" s="95">
        <v>1.3219085615438391E-3</v>
      </c>
      <c r="O81" s="95">
        <f>L81/'סכום נכסי הקרן'!$C$42</f>
        <v>2.0302665668824808E-4</v>
      </c>
    </row>
    <row r="82" spans="2:15" s="135" customFormat="1">
      <c r="B82" s="87" t="s">
        <v>1007</v>
      </c>
      <c r="C82" s="84" t="s">
        <v>1008</v>
      </c>
      <c r="D82" s="97" t="s">
        <v>131</v>
      </c>
      <c r="E82" s="97" t="s">
        <v>332</v>
      </c>
      <c r="F82" s="84" t="s">
        <v>1009</v>
      </c>
      <c r="G82" s="97" t="s">
        <v>910</v>
      </c>
      <c r="H82" s="97" t="s">
        <v>175</v>
      </c>
      <c r="I82" s="94">
        <v>476</v>
      </c>
      <c r="J82" s="96">
        <v>31170</v>
      </c>
      <c r="K82" s="84"/>
      <c r="L82" s="94">
        <v>148.36920000000001</v>
      </c>
      <c r="M82" s="95">
        <v>1.9928667094546871E-4</v>
      </c>
      <c r="N82" s="95">
        <v>1.6218508098764706E-3</v>
      </c>
      <c r="O82" s="95">
        <f>L82/'סכום נכסי הקרן'!$C$42</f>
        <v>2.4909358873641523E-4</v>
      </c>
    </row>
    <row r="83" spans="2:15" s="135" customFormat="1">
      <c r="B83" s="87" t="s">
        <v>1010</v>
      </c>
      <c r="C83" s="84" t="s">
        <v>1011</v>
      </c>
      <c r="D83" s="97" t="s">
        <v>131</v>
      </c>
      <c r="E83" s="97" t="s">
        <v>332</v>
      </c>
      <c r="F83" s="84" t="s">
        <v>1012</v>
      </c>
      <c r="G83" s="97" t="s">
        <v>1013</v>
      </c>
      <c r="H83" s="97" t="s">
        <v>175</v>
      </c>
      <c r="I83" s="94">
        <v>4648</v>
      </c>
      <c r="J83" s="96">
        <v>1653</v>
      </c>
      <c r="K83" s="84"/>
      <c r="L83" s="94">
        <v>76.831440000000001</v>
      </c>
      <c r="M83" s="95">
        <v>1.1544149454612207E-4</v>
      </c>
      <c r="N83" s="95">
        <v>8.3985849615671887E-4</v>
      </c>
      <c r="O83" s="95">
        <f>L83/'סכום נכסי הקרן'!$C$42</f>
        <v>1.2899051229895803E-4</v>
      </c>
    </row>
    <row r="84" spans="2:15" s="135" customFormat="1">
      <c r="B84" s="87" t="s">
        <v>1014</v>
      </c>
      <c r="C84" s="84" t="s">
        <v>1015</v>
      </c>
      <c r="D84" s="97" t="s">
        <v>131</v>
      </c>
      <c r="E84" s="97" t="s">
        <v>332</v>
      </c>
      <c r="F84" s="84" t="s">
        <v>1016</v>
      </c>
      <c r="G84" s="97" t="s">
        <v>464</v>
      </c>
      <c r="H84" s="97" t="s">
        <v>175</v>
      </c>
      <c r="I84" s="94">
        <v>3666</v>
      </c>
      <c r="J84" s="96">
        <v>10690</v>
      </c>
      <c r="K84" s="84"/>
      <c r="L84" s="94">
        <v>391.8954</v>
      </c>
      <c r="M84" s="95">
        <v>2.914720802980934E-4</v>
      </c>
      <c r="N84" s="95">
        <v>4.283880157585694E-3</v>
      </c>
      <c r="O84" s="95">
        <f>L84/'סכום נכסי הקרן'!$C$42</f>
        <v>6.5794404495874434E-4</v>
      </c>
    </row>
    <row r="85" spans="2:15" s="135" customFormat="1">
      <c r="B85" s="87" t="s">
        <v>1017</v>
      </c>
      <c r="C85" s="84" t="s">
        <v>1018</v>
      </c>
      <c r="D85" s="97" t="s">
        <v>131</v>
      </c>
      <c r="E85" s="97" t="s">
        <v>332</v>
      </c>
      <c r="F85" s="84" t="s">
        <v>456</v>
      </c>
      <c r="G85" s="97" t="s">
        <v>378</v>
      </c>
      <c r="H85" s="97" t="s">
        <v>175</v>
      </c>
      <c r="I85" s="94">
        <v>31940</v>
      </c>
      <c r="J85" s="96">
        <v>1510</v>
      </c>
      <c r="K85" s="84"/>
      <c r="L85" s="94">
        <v>482.29399999999998</v>
      </c>
      <c r="M85" s="95">
        <v>1.8554548181589796E-4</v>
      </c>
      <c r="N85" s="95">
        <v>5.2720437563764074E-3</v>
      </c>
      <c r="O85" s="95">
        <f>L85/'סכום נכסי הקרן'!$C$42</f>
        <v>8.0971214568819293E-4</v>
      </c>
    </row>
    <row r="86" spans="2:15" s="135" customFormat="1">
      <c r="B86" s="87" t="s">
        <v>1019</v>
      </c>
      <c r="C86" s="84" t="s">
        <v>1020</v>
      </c>
      <c r="D86" s="97" t="s">
        <v>131</v>
      </c>
      <c r="E86" s="97" t="s">
        <v>332</v>
      </c>
      <c r="F86" s="84" t="s">
        <v>1021</v>
      </c>
      <c r="G86" s="97" t="s">
        <v>162</v>
      </c>
      <c r="H86" s="97" t="s">
        <v>175</v>
      </c>
      <c r="I86" s="94">
        <v>999</v>
      </c>
      <c r="J86" s="96">
        <v>18500</v>
      </c>
      <c r="K86" s="84"/>
      <c r="L86" s="94">
        <v>184.815</v>
      </c>
      <c r="M86" s="95">
        <v>7.4116560644373381E-5</v>
      </c>
      <c r="N86" s="95">
        <v>2.0202465028275403E-3</v>
      </c>
      <c r="O86" s="95">
        <f>L86/'סכום נכסי הקרן'!$C$42</f>
        <v>3.1028159215201387E-4</v>
      </c>
    </row>
    <row r="87" spans="2:15" s="135" customFormat="1">
      <c r="B87" s="87" t="s">
        <v>1022</v>
      </c>
      <c r="C87" s="84" t="s">
        <v>1023</v>
      </c>
      <c r="D87" s="97" t="s">
        <v>131</v>
      </c>
      <c r="E87" s="97" t="s">
        <v>332</v>
      </c>
      <c r="F87" s="84" t="s">
        <v>1024</v>
      </c>
      <c r="G87" s="97" t="s">
        <v>821</v>
      </c>
      <c r="H87" s="97" t="s">
        <v>175</v>
      </c>
      <c r="I87" s="94">
        <v>91328.38</v>
      </c>
      <c r="J87" s="96">
        <v>224.8</v>
      </c>
      <c r="K87" s="84"/>
      <c r="L87" s="94">
        <v>205.30619000000002</v>
      </c>
      <c r="M87" s="95">
        <v>8.7438635907195864E-5</v>
      </c>
      <c r="N87" s="95">
        <v>2.2442394413675652E-3</v>
      </c>
      <c r="O87" s="95">
        <f>L87/'סכום נכסי הקרן'!$C$42</f>
        <v>3.4468377302634463E-4</v>
      </c>
    </row>
    <row r="88" spans="2:15" s="135" customFormat="1">
      <c r="B88" s="87" t="s">
        <v>1025</v>
      </c>
      <c r="C88" s="84" t="s">
        <v>1026</v>
      </c>
      <c r="D88" s="97" t="s">
        <v>131</v>
      </c>
      <c r="E88" s="97" t="s">
        <v>332</v>
      </c>
      <c r="F88" s="84" t="s">
        <v>630</v>
      </c>
      <c r="G88" s="97" t="s">
        <v>378</v>
      </c>
      <c r="H88" s="97" t="s">
        <v>175</v>
      </c>
      <c r="I88" s="94">
        <v>99169</v>
      </c>
      <c r="J88" s="96">
        <v>782</v>
      </c>
      <c r="K88" s="84"/>
      <c r="L88" s="94">
        <v>775.50157999999999</v>
      </c>
      <c r="M88" s="95">
        <v>2.4473078835918628E-4</v>
      </c>
      <c r="N88" s="95">
        <v>8.4771493381610372E-3</v>
      </c>
      <c r="O88" s="95">
        <f>L88/'סכום נכסי הקרן'!$C$42</f>
        <v>1.3019715118296803E-3</v>
      </c>
    </row>
    <row r="89" spans="2:15" s="135" customFormat="1">
      <c r="B89" s="87" t="s">
        <v>1027</v>
      </c>
      <c r="C89" s="84" t="s">
        <v>1028</v>
      </c>
      <c r="D89" s="97" t="s">
        <v>131</v>
      </c>
      <c r="E89" s="97" t="s">
        <v>332</v>
      </c>
      <c r="F89" s="84" t="s">
        <v>773</v>
      </c>
      <c r="G89" s="97" t="s">
        <v>378</v>
      </c>
      <c r="H89" s="97" t="s">
        <v>175</v>
      </c>
      <c r="I89" s="94">
        <v>39954</v>
      </c>
      <c r="J89" s="96">
        <v>1415</v>
      </c>
      <c r="K89" s="84"/>
      <c r="L89" s="94">
        <v>565.34910000000002</v>
      </c>
      <c r="M89" s="95">
        <v>1.141216795201371E-4</v>
      </c>
      <c r="N89" s="95">
        <v>6.1799342161171847E-3</v>
      </c>
      <c r="O89" s="95">
        <f>L89/'סכום נכסי הקרן'!$C$42</f>
        <v>9.4915141557616058E-4</v>
      </c>
    </row>
    <row r="90" spans="2:15" s="135" customFormat="1">
      <c r="B90" s="83"/>
      <c r="C90" s="84"/>
      <c r="D90" s="84"/>
      <c r="E90" s="84"/>
      <c r="F90" s="84"/>
      <c r="G90" s="84"/>
      <c r="H90" s="84"/>
      <c r="I90" s="94"/>
      <c r="J90" s="96"/>
      <c r="K90" s="84"/>
      <c r="L90" s="84"/>
      <c r="M90" s="84"/>
      <c r="N90" s="95"/>
      <c r="O90" s="84"/>
    </row>
    <row r="91" spans="2:15" s="135" customFormat="1">
      <c r="B91" s="103" t="s">
        <v>31</v>
      </c>
      <c r="C91" s="82"/>
      <c r="D91" s="82"/>
      <c r="E91" s="82"/>
      <c r="F91" s="82"/>
      <c r="G91" s="82"/>
      <c r="H91" s="82"/>
      <c r="I91" s="91"/>
      <c r="J91" s="93"/>
      <c r="K91" s="82"/>
      <c r="L91" s="91">
        <v>2598.2230699999996</v>
      </c>
      <c r="M91" s="82"/>
      <c r="N91" s="92">
        <v>2.840165068167267E-2</v>
      </c>
      <c r="O91" s="92">
        <f>L91/'סכום נכסי הקרן'!$C$42</f>
        <v>4.3620961011048521E-3</v>
      </c>
    </row>
    <row r="92" spans="2:15" s="135" customFormat="1">
      <c r="B92" s="87" t="s">
        <v>1029</v>
      </c>
      <c r="C92" s="84" t="s">
        <v>1030</v>
      </c>
      <c r="D92" s="97" t="s">
        <v>131</v>
      </c>
      <c r="E92" s="97" t="s">
        <v>332</v>
      </c>
      <c r="F92" s="84" t="s">
        <v>1031</v>
      </c>
      <c r="G92" s="97" t="s">
        <v>1013</v>
      </c>
      <c r="H92" s="97" t="s">
        <v>175</v>
      </c>
      <c r="I92" s="94">
        <v>7232</v>
      </c>
      <c r="J92" s="96">
        <v>1130</v>
      </c>
      <c r="K92" s="84"/>
      <c r="L92" s="94">
        <v>81.721600000000009</v>
      </c>
      <c r="M92" s="95">
        <v>2.808484029484888E-4</v>
      </c>
      <c r="N92" s="95">
        <v>8.9331372781143923E-4</v>
      </c>
      <c r="O92" s="95">
        <f>L92/'סכום נכסי הקרן'!$C$42</f>
        <v>1.3720048784573774E-4</v>
      </c>
    </row>
    <row r="93" spans="2:15" s="135" customFormat="1">
      <c r="B93" s="87" t="s">
        <v>1032</v>
      </c>
      <c r="C93" s="84" t="s">
        <v>1033</v>
      </c>
      <c r="D93" s="97" t="s">
        <v>131</v>
      </c>
      <c r="E93" s="97" t="s">
        <v>332</v>
      </c>
      <c r="F93" s="84" t="s">
        <v>1034</v>
      </c>
      <c r="G93" s="97" t="s">
        <v>933</v>
      </c>
      <c r="H93" s="97" t="s">
        <v>175</v>
      </c>
      <c r="I93" s="94">
        <v>2633</v>
      </c>
      <c r="J93" s="96">
        <v>3143</v>
      </c>
      <c r="K93" s="84"/>
      <c r="L93" s="94">
        <v>82.755189999999999</v>
      </c>
      <c r="M93" s="95">
        <v>4.6152594887140865E-4</v>
      </c>
      <c r="N93" s="95">
        <v>9.0461208878245074E-4</v>
      </c>
      <c r="O93" s="95">
        <f>L93/'סכום נכסי הקרן'!$C$42</f>
        <v>1.3893575798524155E-4</v>
      </c>
    </row>
    <row r="94" spans="2:15" s="135" customFormat="1">
      <c r="B94" s="87" t="s">
        <v>1035</v>
      </c>
      <c r="C94" s="84" t="s">
        <v>1036</v>
      </c>
      <c r="D94" s="97" t="s">
        <v>131</v>
      </c>
      <c r="E94" s="97" t="s">
        <v>332</v>
      </c>
      <c r="F94" s="84" t="s">
        <v>1037</v>
      </c>
      <c r="G94" s="97" t="s">
        <v>162</v>
      </c>
      <c r="H94" s="97" t="s">
        <v>175</v>
      </c>
      <c r="I94" s="94">
        <v>10481</v>
      </c>
      <c r="J94" s="96">
        <v>620</v>
      </c>
      <c r="K94" s="84"/>
      <c r="L94" s="94">
        <v>64.982199999999992</v>
      </c>
      <c r="M94" s="95">
        <v>1.906230761046399E-4</v>
      </c>
      <c r="N94" s="95">
        <v>7.103322906476194E-4</v>
      </c>
      <c r="O94" s="95">
        <f>L94/'סכום נכסי הקרן'!$C$42</f>
        <v>1.0909709968098149E-4</v>
      </c>
    </row>
    <row r="95" spans="2:15" s="135" customFormat="1">
      <c r="B95" s="87" t="s">
        <v>1038</v>
      </c>
      <c r="C95" s="84" t="s">
        <v>1039</v>
      </c>
      <c r="D95" s="97" t="s">
        <v>131</v>
      </c>
      <c r="E95" s="97" t="s">
        <v>332</v>
      </c>
      <c r="F95" s="84" t="s">
        <v>1040</v>
      </c>
      <c r="G95" s="97" t="s">
        <v>685</v>
      </c>
      <c r="H95" s="97" t="s">
        <v>175</v>
      </c>
      <c r="I95" s="94">
        <v>1073</v>
      </c>
      <c r="J95" s="96">
        <v>877.5</v>
      </c>
      <c r="K95" s="84"/>
      <c r="L95" s="94">
        <v>9.4155800000000003</v>
      </c>
      <c r="M95" s="95">
        <v>6.6694873687803225E-5</v>
      </c>
      <c r="N95" s="95">
        <v>1.0292342378645095E-4</v>
      </c>
      <c r="O95" s="95">
        <f>L95/'סכום נכסי הקרן'!$C$42</f>
        <v>1.5807597616181906E-5</v>
      </c>
    </row>
    <row r="96" spans="2:15" s="135" customFormat="1">
      <c r="B96" s="87" t="s">
        <v>1041</v>
      </c>
      <c r="C96" s="84" t="s">
        <v>1042</v>
      </c>
      <c r="D96" s="97" t="s">
        <v>131</v>
      </c>
      <c r="E96" s="97" t="s">
        <v>332</v>
      </c>
      <c r="F96" s="84" t="s">
        <v>1043</v>
      </c>
      <c r="G96" s="97" t="s">
        <v>440</v>
      </c>
      <c r="H96" s="97" t="s">
        <v>175</v>
      </c>
      <c r="I96" s="94">
        <v>4993</v>
      </c>
      <c r="J96" s="96">
        <v>2699</v>
      </c>
      <c r="K96" s="84"/>
      <c r="L96" s="94">
        <v>134.76107000000002</v>
      </c>
      <c r="M96" s="95">
        <v>3.7612766735760258E-4</v>
      </c>
      <c r="N96" s="95">
        <v>1.4730978566934361E-3</v>
      </c>
      <c r="O96" s="95">
        <f>L96/'סכום נכסי הקרן'!$C$42</f>
        <v>2.2624721672866922E-4</v>
      </c>
    </row>
    <row r="97" spans="2:15" s="135" customFormat="1">
      <c r="B97" s="87" t="s">
        <v>1044</v>
      </c>
      <c r="C97" s="84" t="s">
        <v>1045</v>
      </c>
      <c r="D97" s="97" t="s">
        <v>131</v>
      </c>
      <c r="E97" s="97" t="s">
        <v>332</v>
      </c>
      <c r="F97" s="84" t="s">
        <v>1046</v>
      </c>
      <c r="G97" s="97" t="s">
        <v>971</v>
      </c>
      <c r="H97" s="97" t="s">
        <v>175</v>
      </c>
      <c r="I97" s="94">
        <v>7220.8</v>
      </c>
      <c r="J97" s="96">
        <v>62.9</v>
      </c>
      <c r="K97" s="84"/>
      <c r="L97" s="94">
        <v>4.5418799999999999</v>
      </c>
      <c r="M97" s="95">
        <v>1.6454558172165841E-4</v>
      </c>
      <c r="N97" s="95">
        <v>4.964811939649027E-5</v>
      </c>
      <c r="O97" s="95">
        <f>L97/'סכום נכסי הקרן'!$C$42</f>
        <v>7.62525637942477E-6</v>
      </c>
    </row>
    <row r="98" spans="2:15" s="135" customFormat="1">
      <c r="B98" s="87" t="s">
        <v>1047</v>
      </c>
      <c r="C98" s="84" t="s">
        <v>1048</v>
      </c>
      <c r="D98" s="97" t="s">
        <v>131</v>
      </c>
      <c r="E98" s="97" t="s">
        <v>332</v>
      </c>
      <c r="F98" s="84" t="s">
        <v>1049</v>
      </c>
      <c r="G98" s="97" t="s">
        <v>162</v>
      </c>
      <c r="H98" s="97" t="s">
        <v>175</v>
      </c>
      <c r="I98" s="94">
        <v>33</v>
      </c>
      <c r="J98" s="96">
        <v>5366</v>
      </c>
      <c r="K98" s="84"/>
      <c r="L98" s="94">
        <v>1.77078</v>
      </c>
      <c r="M98" s="95">
        <v>3.2884902840059791E-6</v>
      </c>
      <c r="N98" s="95">
        <v>1.9356719434444997E-5</v>
      </c>
      <c r="O98" s="95">
        <f>L98/'סכום נכסי הקרן'!$C$42</f>
        <v>2.9729212334006612E-6</v>
      </c>
    </row>
    <row r="99" spans="2:15" s="135" customFormat="1">
      <c r="B99" s="87" t="s">
        <v>1050</v>
      </c>
      <c r="C99" s="84" t="s">
        <v>1051</v>
      </c>
      <c r="D99" s="97" t="s">
        <v>131</v>
      </c>
      <c r="E99" s="97" t="s">
        <v>332</v>
      </c>
      <c r="F99" s="84" t="s">
        <v>1052</v>
      </c>
      <c r="G99" s="97" t="s">
        <v>1013</v>
      </c>
      <c r="H99" s="97" t="s">
        <v>175</v>
      </c>
      <c r="I99" s="94">
        <v>81</v>
      </c>
      <c r="J99" s="96">
        <v>1790</v>
      </c>
      <c r="K99" s="84"/>
      <c r="L99" s="94">
        <v>1.4499000000000002</v>
      </c>
      <c r="M99" s="95">
        <v>3.1063320469539347E-6</v>
      </c>
      <c r="N99" s="95">
        <v>1.5849121578062664E-5</v>
      </c>
      <c r="O99" s="95">
        <f>L99/'סכום נכסי הקרן'!$C$42</f>
        <v>2.4342032868609418E-6</v>
      </c>
    </row>
    <row r="100" spans="2:15" s="135" customFormat="1">
      <c r="B100" s="87" t="s">
        <v>1053</v>
      </c>
      <c r="C100" s="84" t="s">
        <v>1054</v>
      </c>
      <c r="D100" s="97" t="s">
        <v>131</v>
      </c>
      <c r="E100" s="97" t="s">
        <v>332</v>
      </c>
      <c r="F100" s="84" t="s">
        <v>1055</v>
      </c>
      <c r="G100" s="97" t="s">
        <v>971</v>
      </c>
      <c r="H100" s="97" t="s">
        <v>175</v>
      </c>
      <c r="I100" s="94">
        <v>68319</v>
      </c>
      <c r="J100" s="96">
        <v>134</v>
      </c>
      <c r="K100" s="84"/>
      <c r="L100" s="94">
        <v>91.547460000000001</v>
      </c>
      <c r="M100" s="95">
        <v>2.5829941260787639E-4</v>
      </c>
      <c r="N100" s="95">
        <v>1.0007219971741694E-3</v>
      </c>
      <c r="O100" s="95">
        <f>L100/'סכום נכסי הקרן'!$C$42</f>
        <v>1.5369689498294405E-4</v>
      </c>
    </row>
    <row r="101" spans="2:15" s="135" customFormat="1">
      <c r="B101" s="87" t="s">
        <v>1056</v>
      </c>
      <c r="C101" s="84" t="s">
        <v>1057</v>
      </c>
      <c r="D101" s="97" t="s">
        <v>131</v>
      </c>
      <c r="E101" s="97" t="s">
        <v>332</v>
      </c>
      <c r="F101" s="84" t="s">
        <v>1058</v>
      </c>
      <c r="G101" s="97" t="s">
        <v>203</v>
      </c>
      <c r="H101" s="97" t="s">
        <v>175</v>
      </c>
      <c r="I101" s="94">
        <v>6798</v>
      </c>
      <c r="J101" s="96">
        <v>1827</v>
      </c>
      <c r="K101" s="84"/>
      <c r="L101" s="94">
        <v>124.19946</v>
      </c>
      <c r="M101" s="95">
        <v>2.0442735891219386E-4</v>
      </c>
      <c r="N101" s="95">
        <v>1.357646969770143E-3</v>
      </c>
      <c r="O101" s="95">
        <f>L101/'סכום נכסי הקרן'!$C$42</f>
        <v>2.0851557607997384E-4</v>
      </c>
    </row>
    <row r="102" spans="2:15" s="135" customFormat="1">
      <c r="B102" s="87" t="s">
        <v>1059</v>
      </c>
      <c r="C102" s="84" t="s">
        <v>1060</v>
      </c>
      <c r="D102" s="97" t="s">
        <v>131</v>
      </c>
      <c r="E102" s="97" t="s">
        <v>332</v>
      </c>
      <c r="F102" s="84" t="s">
        <v>1061</v>
      </c>
      <c r="G102" s="97" t="s">
        <v>929</v>
      </c>
      <c r="H102" s="97" t="s">
        <v>175</v>
      </c>
      <c r="I102" s="94">
        <v>24874</v>
      </c>
      <c r="J102" s="96">
        <v>260</v>
      </c>
      <c r="K102" s="84"/>
      <c r="L102" s="94">
        <v>64.672399999999996</v>
      </c>
      <c r="M102" s="95">
        <v>1.2885855584754884E-3</v>
      </c>
      <c r="N102" s="95">
        <v>7.0694581029388207E-4</v>
      </c>
      <c r="O102" s="95">
        <f>L102/'סכום נכסי הקרן'!$C$42</f>
        <v>1.0857698368796852E-4</v>
      </c>
    </row>
    <row r="103" spans="2:15" s="135" customFormat="1">
      <c r="B103" s="87" t="s">
        <v>1062</v>
      </c>
      <c r="C103" s="84" t="s">
        <v>1063</v>
      </c>
      <c r="D103" s="97" t="s">
        <v>131</v>
      </c>
      <c r="E103" s="97" t="s">
        <v>332</v>
      </c>
      <c r="F103" s="84" t="s">
        <v>1064</v>
      </c>
      <c r="G103" s="97" t="s">
        <v>200</v>
      </c>
      <c r="H103" s="97" t="s">
        <v>175</v>
      </c>
      <c r="I103" s="94">
        <v>5532</v>
      </c>
      <c r="J103" s="96">
        <v>1776</v>
      </c>
      <c r="K103" s="84"/>
      <c r="L103" s="94">
        <v>98.248320000000007</v>
      </c>
      <c r="M103" s="95">
        <v>1.8598854677687597E-4</v>
      </c>
      <c r="N103" s="95">
        <v>1.0739703210706983E-3</v>
      </c>
      <c r="O103" s="95">
        <f>L103/'סכום נכסי הקרן'!$C$42</f>
        <v>1.6494681251987421E-4</v>
      </c>
    </row>
    <row r="104" spans="2:15" s="135" customFormat="1">
      <c r="B104" s="87" t="s">
        <v>1065</v>
      </c>
      <c r="C104" s="84" t="s">
        <v>1066</v>
      </c>
      <c r="D104" s="97" t="s">
        <v>131</v>
      </c>
      <c r="E104" s="97" t="s">
        <v>332</v>
      </c>
      <c r="F104" s="84" t="s">
        <v>1067</v>
      </c>
      <c r="G104" s="97" t="s">
        <v>536</v>
      </c>
      <c r="H104" s="97" t="s">
        <v>175</v>
      </c>
      <c r="I104" s="94">
        <v>4402</v>
      </c>
      <c r="J104" s="96">
        <v>2994</v>
      </c>
      <c r="K104" s="84"/>
      <c r="L104" s="94">
        <v>131.79588000000001</v>
      </c>
      <c r="M104" s="95">
        <v>1.5724925120850087E-4</v>
      </c>
      <c r="N104" s="95">
        <v>1.4406848235104196E-3</v>
      </c>
      <c r="O104" s="95">
        <f>L104/'סכום נכסי הקרן'!$C$42</f>
        <v>2.2126902840935946E-4</v>
      </c>
    </row>
    <row r="105" spans="2:15" s="135" customFormat="1">
      <c r="B105" s="87" t="s">
        <v>1068</v>
      </c>
      <c r="C105" s="84" t="s">
        <v>1069</v>
      </c>
      <c r="D105" s="97" t="s">
        <v>131</v>
      </c>
      <c r="E105" s="97" t="s">
        <v>332</v>
      </c>
      <c r="F105" s="84" t="s">
        <v>1070</v>
      </c>
      <c r="G105" s="97" t="s">
        <v>440</v>
      </c>
      <c r="H105" s="97" t="s">
        <v>175</v>
      </c>
      <c r="I105" s="94">
        <v>2752</v>
      </c>
      <c r="J105" s="96">
        <v>2318</v>
      </c>
      <c r="K105" s="84"/>
      <c r="L105" s="94">
        <v>63.791359999999997</v>
      </c>
      <c r="M105" s="95">
        <v>4.1368466465536551E-4</v>
      </c>
      <c r="N105" s="95">
        <v>6.9731500122074855E-4</v>
      </c>
      <c r="O105" s="95">
        <f>L105/'סכום נכסי הקרן'!$C$42</f>
        <v>1.0709782618479177E-4</v>
      </c>
    </row>
    <row r="106" spans="2:15" s="135" customFormat="1">
      <c r="B106" s="87" t="s">
        <v>1071</v>
      </c>
      <c r="C106" s="84" t="s">
        <v>1072</v>
      </c>
      <c r="D106" s="97" t="s">
        <v>131</v>
      </c>
      <c r="E106" s="97" t="s">
        <v>332</v>
      </c>
      <c r="F106" s="84" t="s">
        <v>1073</v>
      </c>
      <c r="G106" s="97" t="s">
        <v>910</v>
      </c>
      <c r="H106" s="97" t="s">
        <v>175</v>
      </c>
      <c r="I106" s="94">
        <v>440</v>
      </c>
      <c r="J106" s="96">
        <v>1274</v>
      </c>
      <c r="K106" s="84"/>
      <c r="L106" s="94">
        <v>5.6056000000000008</v>
      </c>
      <c r="M106" s="95">
        <v>2.783170169982118E-4</v>
      </c>
      <c r="N106" s="95">
        <v>6.1275836897708847E-5</v>
      </c>
      <c r="O106" s="95">
        <f>L106/'סכום נכסי הקרן'!$C$42</f>
        <v>9.4111110730586234E-6</v>
      </c>
    </row>
    <row r="107" spans="2:15" s="135" customFormat="1">
      <c r="B107" s="87" t="s">
        <v>1074</v>
      </c>
      <c r="C107" s="84" t="s">
        <v>1075</v>
      </c>
      <c r="D107" s="97" t="s">
        <v>131</v>
      </c>
      <c r="E107" s="97" t="s">
        <v>332</v>
      </c>
      <c r="F107" s="84" t="s">
        <v>1076</v>
      </c>
      <c r="G107" s="97" t="s">
        <v>971</v>
      </c>
      <c r="H107" s="97" t="s">
        <v>175</v>
      </c>
      <c r="I107" s="94">
        <v>4842.25</v>
      </c>
      <c r="J107" s="96">
        <v>1363</v>
      </c>
      <c r="K107" s="84"/>
      <c r="L107" s="94">
        <v>65.999880000000005</v>
      </c>
      <c r="M107" s="95">
        <v>1.8959184338282671E-4</v>
      </c>
      <c r="N107" s="95">
        <v>7.2145673650427368E-4</v>
      </c>
      <c r="O107" s="95">
        <f>L107/'סכום נכסי הקרן'!$C$42</f>
        <v>1.1080565889263241E-4</v>
      </c>
    </row>
    <row r="108" spans="2:15" s="135" customFormat="1">
      <c r="B108" s="87" t="s">
        <v>1077</v>
      </c>
      <c r="C108" s="84" t="s">
        <v>1078</v>
      </c>
      <c r="D108" s="97" t="s">
        <v>131</v>
      </c>
      <c r="E108" s="97" t="s">
        <v>332</v>
      </c>
      <c r="F108" s="84" t="s">
        <v>1079</v>
      </c>
      <c r="G108" s="97" t="s">
        <v>198</v>
      </c>
      <c r="H108" s="97" t="s">
        <v>175</v>
      </c>
      <c r="I108" s="94">
        <v>3620</v>
      </c>
      <c r="J108" s="96">
        <v>1014</v>
      </c>
      <c r="K108" s="84"/>
      <c r="L108" s="94">
        <v>36.706800000000001</v>
      </c>
      <c r="M108" s="95">
        <v>6.0007850750860663E-4</v>
      </c>
      <c r="N108" s="95">
        <v>4.0124873159640698E-4</v>
      </c>
      <c r="O108" s="95">
        <f>L108/'סכום נכסי הקרן'!$C$42</f>
        <v>6.1626190227013743E-5</v>
      </c>
    </row>
    <row r="109" spans="2:15" s="135" customFormat="1">
      <c r="B109" s="87" t="s">
        <v>1080</v>
      </c>
      <c r="C109" s="84" t="s">
        <v>1081</v>
      </c>
      <c r="D109" s="97" t="s">
        <v>131</v>
      </c>
      <c r="E109" s="97" t="s">
        <v>332</v>
      </c>
      <c r="F109" s="84" t="s">
        <v>1082</v>
      </c>
      <c r="G109" s="97" t="s">
        <v>795</v>
      </c>
      <c r="H109" s="97" t="s">
        <v>175</v>
      </c>
      <c r="I109" s="94">
        <v>4700</v>
      </c>
      <c r="J109" s="96">
        <v>1699</v>
      </c>
      <c r="K109" s="84"/>
      <c r="L109" s="94">
        <v>79.852999999999994</v>
      </c>
      <c r="M109" s="95">
        <v>4.0333650252844791E-4</v>
      </c>
      <c r="N109" s="95">
        <v>8.728877201000328E-4</v>
      </c>
      <c r="O109" s="95">
        <f>L109/'סכום נכסי הקרן'!$C$42</f>
        <v>1.3406333889627337E-4</v>
      </c>
    </row>
    <row r="110" spans="2:15" s="135" customFormat="1">
      <c r="B110" s="87" t="s">
        <v>1083</v>
      </c>
      <c r="C110" s="84" t="s">
        <v>1084</v>
      </c>
      <c r="D110" s="97" t="s">
        <v>131</v>
      </c>
      <c r="E110" s="97" t="s">
        <v>332</v>
      </c>
      <c r="F110" s="84" t="s">
        <v>1085</v>
      </c>
      <c r="G110" s="97" t="s">
        <v>468</v>
      </c>
      <c r="H110" s="97" t="s">
        <v>175</v>
      </c>
      <c r="I110" s="94">
        <v>7804.5</v>
      </c>
      <c r="J110" s="96">
        <v>983.8</v>
      </c>
      <c r="K110" s="84"/>
      <c r="L110" s="94">
        <v>76.780690000000007</v>
      </c>
      <c r="M110" s="95">
        <v>2.9638864984706811E-4</v>
      </c>
      <c r="N110" s="95">
        <v>8.3930373864234782E-4</v>
      </c>
      <c r="O110" s="95">
        <f>L110/'סכום נכסי הקרן'!$C$42</f>
        <v>1.2890530930784956E-4</v>
      </c>
    </row>
    <row r="111" spans="2:15" s="135" customFormat="1">
      <c r="B111" s="87" t="s">
        <v>1086</v>
      </c>
      <c r="C111" s="84" t="s">
        <v>1087</v>
      </c>
      <c r="D111" s="97" t="s">
        <v>131</v>
      </c>
      <c r="E111" s="97" t="s">
        <v>332</v>
      </c>
      <c r="F111" s="84" t="s">
        <v>1088</v>
      </c>
      <c r="G111" s="97" t="s">
        <v>468</v>
      </c>
      <c r="H111" s="97" t="s">
        <v>175</v>
      </c>
      <c r="I111" s="94">
        <v>7774</v>
      </c>
      <c r="J111" s="96">
        <v>2950</v>
      </c>
      <c r="K111" s="84"/>
      <c r="L111" s="94">
        <v>229.333</v>
      </c>
      <c r="M111" s="95">
        <v>5.1212907286389835E-4</v>
      </c>
      <c r="N111" s="95">
        <v>2.5068808875521376E-3</v>
      </c>
      <c r="O111" s="95">
        <f>L111/'סכום נכסי הקרן'!$C$42</f>
        <v>3.850218238400444E-4</v>
      </c>
    </row>
    <row r="112" spans="2:15" s="135" customFormat="1">
      <c r="B112" s="87" t="s">
        <v>1089</v>
      </c>
      <c r="C112" s="84" t="s">
        <v>1090</v>
      </c>
      <c r="D112" s="97" t="s">
        <v>131</v>
      </c>
      <c r="E112" s="97" t="s">
        <v>332</v>
      </c>
      <c r="F112" s="84" t="s">
        <v>1091</v>
      </c>
      <c r="G112" s="97" t="s">
        <v>464</v>
      </c>
      <c r="H112" s="97" t="s">
        <v>175</v>
      </c>
      <c r="I112" s="94">
        <v>4704</v>
      </c>
      <c r="J112" s="96">
        <v>1944</v>
      </c>
      <c r="K112" s="84"/>
      <c r="L112" s="94">
        <v>91.445759999999993</v>
      </c>
      <c r="M112" s="95">
        <v>3.2945774574840873E-4</v>
      </c>
      <c r="N112" s="95">
        <v>9.9961029590891733E-4</v>
      </c>
      <c r="O112" s="95">
        <f>L112/'סכום נכסי הקרן'!$C$42</f>
        <v>1.5352615322539265E-4</v>
      </c>
    </row>
    <row r="113" spans="2:15" s="135" customFormat="1">
      <c r="B113" s="87" t="s">
        <v>1092</v>
      </c>
      <c r="C113" s="84" t="s">
        <v>1093</v>
      </c>
      <c r="D113" s="97" t="s">
        <v>131</v>
      </c>
      <c r="E113" s="97" t="s">
        <v>332</v>
      </c>
      <c r="F113" s="84" t="s">
        <v>1094</v>
      </c>
      <c r="G113" s="97" t="s">
        <v>910</v>
      </c>
      <c r="H113" s="97" t="s">
        <v>175</v>
      </c>
      <c r="I113" s="94">
        <v>4402</v>
      </c>
      <c r="J113" s="96">
        <v>1492</v>
      </c>
      <c r="K113" s="84"/>
      <c r="L113" s="94">
        <v>65.677840000000003</v>
      </c>
      <c r="M113" s="95">
        <v>3.5816280867336561E-4</v>
      </c>
      <c r="N113" s="95">
        <v>7.1793645847613419E-4</v>
      </c>
      <c r="O113" s="95">
        <f>L113/'סכום נכסי הקרן'!$C$42</f>
        <v>1.1026499344915307E-4</v>
      </c>
    </row>
    <row r="114" spans="2:15" s="135" customFormat="1">
      <c r="B114" s="87" t="s">
        <v>1095</v>
      </c>
      <c r="C114" s="84" t="s">
        <v>1096</v>
      </c>
      <c r="D114" s="97" t="s">
        <v>131</v>
      </c>
      <c r="E114" s="97" t="s">
        <v>332</v>
      </c>
      <c r="F114" s="84" t="s">
        <v>1097</v>
      </c>
      <c r="G114" s="97" t="s">
        <v>200</v>
      </c>
      <c r="H114" s="97" t="s">
        <v>175</v>
      </c>
      <c r="I114" s="94">
        <v>2989.9</v>
      </c>
      <c r="J114" s="96">
        <v>339.7</v>
      </c>
      <c r="K114" s="84"/>
      <c r="L114" s="94">
        <v>10.156690000000001</v>
      </c>
      <c r="M114" s="95">
        <v>1.9110813276417936E-5</v>
      </c>
      <c r="N114" s="95">
        <v>1.1102463248547712E-4</v>
      </c>
      <c r="O114" s="95">
        <f>L114/'סכום נכסי הקרן'!$C$42</f>
        <v>1.7051829906633327E-5</v>
      </c>
    </row>
    <row r="115" spans="2:15" s="135" customFormat="1">
      <c r="B115" s="87" t="s">
        <v>1098</v>
      </c>
      <c r="C115" s="84" t="s">
        <v>1099</v>
      </c>
      <c r="D115" s="97" t="s">
        <v>131</v>
      </c>
      <c r="E115" s="97" t="s">
        <v>332</v>
      </c>
      <c r="F115" s="84" t="s">
        <v>1100</v>
      </c>
      <c r="G115" s="97" t="s">
        <v>440</v>
      </c>
      <c r="H115" s="97" t="s">
        <v>175</v>
      </c>
      <c r="I115" s="94">
        <v>4790</v>
      </c>
      <c r="J115" s="96">
        <v>760.1</v>
      </c>
      <c r="K115" s="84"/>
      <c r="L115" s="94">
        <v>36.408790000000003</v>
      </c>
      <c r="M115" s="95">
        <v>4.1562990577782838E-4</v>
      </c>
      <c r="N115" s="95">
        <v>3.9799112988492453E-4</v>
      </c>
      <c r="O115" s="95">
        <f>L115/'סכום נכסי הקרן'!$C$42</f>
        <v>6.1125868189964685E-5</v>
      </c>
    </row>
    <row r="116" spans="2:15" s="135" customFormat="1">
      <c r="B116" s="87" t="s">
        <v>1101</v>
      </c>
      <c r="C116" s="84" t="s">
        <v>1102</v>
      </c>
      <c r="D116" s="97" t="s">
        <v>131</v>
      </c>
      <c r="E116" s="97" t="s">
        <v>332</v>
      </c>
      <c r="F116" s="84" t="s">
        <v>1103</v>
      </c>
      <c r="G116" s="97" t="s">
        <v>162</v>
      </c>
      <c r="H116" s="97" t="s">
        <v>175</v>
      </c>
      <c r="I116" s="94">
        <v>3002</v>
      </c>
      <c r="J116" s="96">
        <v>1754</v>
      </c>
      <c r="K116" s="84"/>
      <c r="L116" s="94">
        <v>52.655080000000005</v>
      </c>
      <c r="M116" s="95">
        <v>2.0854729924995222E-4</v>
      </c>
      <c r="N116" s="95">
        <v>5.7558229162191579E-4</v>
      </c>
      <c r="O116" s="95">
        <f>L116/'סכום נכסי הקרן'!$C$42</f>
        <v>8.840138547894741E-5</v>
      </c>
    </row>
    <row r="117" spans="2:15" s="135" customFormat="1">
      <c r="B117" s="87" t="s">
        <v>1104</v>
      </c>
      <c r="C117" s="84" t="s">
        <v>1105</v>
      </c>
      <c r="D117" s="97" t="s">
        <v>131</v>
      </c>
      <c r="E117" s="97" t="s">
        <v>332</v>
      </c>
      <c r="F117" s="84" t="s">
        <v>1106</v>
      </c>
      <c r="G117" s="97" t="s">
        <v>1013</v>
      </c>
      <c r="H117" s="97" t="s">
        <v>175</v>
      </c>
      <c r="I117" s="94">
        <v>13737.3</v>
      </c>
      <c r="J117" s="96">
        <v>9.4</v>
      </c>
      <c r="K117" s="84"/>
      <c r="L117" s="94">
        <v>1.29131</v>
      </c>
      <c r="M117" s="95">
        <v>7.1628353851294836E-5</v>
      </c>
      <c r="N117" s="95">
        <v>1.4115545337587485E-5</v>
      </c>
      <c r="O117" s="95">
        <f>L117/'סכום נכסי הקרן'!$C$42</f>
        <v>2.1679502354344456E-6</v>
      </c>
    </row>
    <row r="118" spans="2:15" s="135" customFormat="1">
      <c r="B118" s="87" t="s">
        <v>1107</v>
      </c>
      <c r="C118" s="84" t="s">
        <v>1108</v>
      </c>
      <c r="D118" s="97" t="s">
        <v>131</v>
      </c>
      <c r="E118" s="97" t="s">
        <v>332</v>
      </c>
      <c r="F118" s="84" t="s">
        <v>1109</v>
      </c>
      <c r="G118" s="97" t="s">
        <v>971</v>
      </c>
      <c r="H118" s="97" t="s">
        <v>175</v>
      </c>
      <c r="I118" s="94">
        <v>518.13</v>
      </c>
      <c r="J118" s="96">
        <v>474</v>
      </c>
      <c r="K118" s="84"/>
      <c r="L118" s="94">
        <v>2.4559199999999999</v>
      </c>
      <c r="M118" s="95">
        <v>2.8590489370648357E-4</v>
      </c>
      <c r="N118" s="95">
        <v>2.6846109846193289E-5</v>
      </c>
      <c r="O118" s="95">
        <f>L118/'סכום נכסי הקרן'!$C$42</f>
        <v>4.1231867965152931E-6</v>
      </c>
    </row>
    <row r="119" spans="2:15" s="135" customFormat="1">
      <c r="B119" s="87" t="s">
        <v>1110</v>
      </c>
      <c r="C119" s="84" t="s">
        <v>1111</v>
      </c>
      <c r="D119" s="97" t="s">
        <v>131</v>
      </c>
      <c r="E119" s="97" t="s">
        <v>332</v>
      </c>
      <c r="F119" s="84" t="s">
        <v>1112</v>
      </c>
      <c r="G119" s="97" t="s">
        <v>162</v>
      </c>
      <c r="H119" s="97" t="s">
        <v>175</v>
      </c>
      <c r="I119" s="94">
        <v>11470</v>
      </c>
      <c r="J119" s="96">
        <v>1155</v>
      </c>
      <c r="K119" s="84"/>
      <c r="L119" s="94">
        <v>132.4785</v>
      </c>
      <c r="M119" s="95">
        <v>2.8949947055922893E-4</v>
      </c>
      <c r="N119" s="95">
        <v>1.4481466673421438E-3</v>
      </c>
      <c r="O119" s="95">
        <f>L119/'סכום נכסי הקרן'!$C$42</f>
        <v>2.2241506320326039E-4</v>
      </c>
    </row>
    <row r="120" spans="2:15" s="135" customFormat="1">
      <c r="B120" s="87" t="s">
        <v>1113</v>
      </c>
      <c r="C120" s="84" t="s">
        <v>1114</v>
      </c>
      <c r="D120" s="97" t="s">
        <v>131</v>
      </c>
      <c r="E120" s="97" t="s">
        <v>332</v>
      </c>
      <c r="F120" s="84" t="s">
        <v>1115</v>
      </c>
      <c r="G120" s="97" t="s">
        <v>162</v>
      </c>
      <c r="H120" s="97" t="s">
        <v>175</v>
      </c>
      <c r="I120" s="94">
        <v>19455</v>
      </c>
      <c r="J120" s="96">
        <v>190.6</v>
      </c>
      <c r="K120" s="84"/>
      <c r="L120" s="94">
        <v>37.081230000000005</v>
      </c>
      <c r="M120" s="95">
        <v>1.2910746730382424E-4</v>
      </c>
      <c r="N120" s="95">
        <v>4.0534169427829819E-4</v>
      </c>
      <c r="O120" s="95">
        <f>L120/'סכום נכסי הקרן'!$C$42</f>
        <v>6.2254812019343792E-5</v>
      </c>
    </row>
    <row r="121" spans="2:15" s="135" customFormat="1">
      <c r="B121" s="87" t="s">
        <v>1116</v>
      </c>
      <c r="C121" s="84" t="s">
        <v>1117</v>
      </c>
      <c r="D121" s="97" t="s">
        <v>131</v>
      </c>
      <c r="E121" s="97" t="s">
        <v>332</v>
      </c>
      <c r="F121" s="84" t="s">
        <v>1118</v>
      </c>
      <c r="G121" s="97" t="s">
        <v>162</v>
      </c>
      <c r="H121" s="97" t="s">
        <v>175</v>
      </c>
      <c r="I121" s="94">
        <v>35471</v>
      </c>
      <c r="J121" s="96">
        <v>162.80000000000001</v>
      </c>
      <c r="K121" s="84"/>
      <c r="L121" s="94">
        <v>57.746790000000004</v>
      </c>
      <c r="M121" s="95">
        <v>1.0134571428571429E-4</v>
      </c>
      <c r="N121" s="95">
        <v>6.3124070311942426E-4</v>
      </c>
      <c r="O121" s="95">
        <f>L121/'סכום נכסי הקרן'!$C$42</f>
        <v>9.6949738618986526E-5</v>
      </c>
    </row>
    <row r="122" spans="2:15" s="135" customFormat="1">
      <c r="B122" s="87" t="s">
        <v>1119</v>
      </c>
      <c r="C122" s="84" t="s">
        <v>1120</v>
      </c>
      <c r="D122" s="97" t="s">
        <v>131</v>
      </c>
      <c r="E122" s="97" t="s">
        <v>332</v>
      </c>
      <c r="F122" s="84" t="s">
        <v>1121</v>
      </c>
      <c r="G122" s="97" t="s">
        <v>777</v>
      </c>
      <c r="H122" s="97" t="s">
        <v>175</v>
      </c>
      <c r="I122" s="94">
        <v>2002.1</v>
      </c>
      <c r="J122" s="96">
        <v>5071</v>
      </c>
      <c r="K122" s="84"/>
      <c r="L122" s="94">
        <v>101.52649000000001</v>
      </c>
      <c r="M122" s="95">
        <v>1.9011952052010758E-4</v>
      </c>
      <c r="N122" s="95">
        <v>1.1098045957679587E-3</v>
      </c>
      <c r="O122" s="95">
        <f>L122/'סכום נכסי הקרן'!$C$42</f>
        <v>1.7045045566001417E-4</v>
      </c>
    </row>
    <row r="123" spans="2:15" s="135" customFormat="1">
      <c r="B123" s="87" t="s">
        <v>1122</v>
      </c>
      <c r="C123" s="84" t="s">
        <v>1123</v>
      </c>
      <c r="D123" s="97" t="s">
        <v>131</v>
      </c>
      <c r="E123" s="97" t="s">
        <v>332</v>
      </c>
      <c r="F123" s="84" t="s">
        <v>1124</v>
      </c>
      <c r="G123" s="97" t="s">
        <v>468</v>
      </c>
      <c r="H123" s="97" t="s">
        <v>175</v>
      </c>
      <c r="I123" s="94">
        <v>0.76</v>
      </c>
      <c r="J123" s="96">
        <v>456</v>
      </c>
      <c r="K123" s="84"/>
      <c r="L123" s="94">
        <v>3.47E-3</v>
      </c>
      <c r="M123" s="95">
        <v>1.3456197862766257E-7</v>
      </c>
      <c r="N123" s="95">
        <v>3.7931203445670348E-8</v>
      </c>
      <c r="O123" s="95">
        <f>L123/'סכום נכסי הקרן'!$C$42</f>
        <v>5.8257020521466773E-9</v>
      </c>
    </row>
    <row r="124" spans="2:15" s="135" customFormat="1">
      <c r="B124" s="87" t="s">
        <v>1125</v>
      </c>
      <c r="C124" s="84" t="s">
        <v>1126</v>
      </c>
      <c r="D124" s="97" t="s">
        <v>131</v>
      </c>
      <c r="E124" s="97" t="s">
        <v>332</v>
      </c>
      <c r="F124" s="84" t="s">
        <v>1127</v>
      </c>
      <c r="G124" s="97" t="s">
        <v>378</v>
      </c>
      <c r="H124" s="97" t="s">
        <v>175</v>
      </c>
      <c r="I124" s="94">
        <v>52.89</v>
      </c>
      <c r="J124" s="96">
        <v>254.6</v>
      </c>
      <c r="K124" s="84"/>
      <c r="L124" s="94">
        <v>0.13464999999999999</v>
      </c>
      <c r="M124" s="95">
        <v>7.7148574676800857E-6</v>
      </c>
      <c r="N124" s="95">
        <v>1.471883730247698E-6</v>
      </c>
      <c r="O124" s="95">
        <f>L124/'סכום נכסי הקרן'!$C$42</f>
        <v>2.2606074389670031E-7</v>
      </c>
    </row>
    <row r="125" spans="2:15" s="135" customFormat="1">
      <c r="B125" s="87" t="s">
        <v>1128</v>
      </c>
      <c r="C125" s="84" t="s">
        <v>1129</v>
      </c>
      <c r="D125" s="97" t="s">
        <v>131</v>
      </c>
      <c r="E125" s="97" t="s">
        <v>332</v>
      </c>
      <c r="F125" s="84" t="s">
        <v>1130</v>
      </c>
      <c r="G125" s="97" t="s">
        <v>468</v>
      </c>
      <c r="H125" s="97" t="s">
        <v>175</v>
      </c>
      <c r="I125" s="94">
        <v>2726</v>
      </c>
      <c r="J125" s="96">
        <v>504.3</v>
      </c>
      <c r="K125" s="84"/>
      <c r="L125" s="94">
        <v>13.747219999999999</v>
      </c>
      <c r="M125" s="95">
        <v>2.076893357621151E-4</v>
      </c>
      <c r="N125" s="95">
        <v>1.5027337136380063E-4</v>
      </c>
      <c r="O125" s="95">
        <f>L125/'סכום נכסי הקרן'!$C$42</f>
        <v>2.3079886964066813E-5</v>
      </c>
    </row>
    <row r="126" spans="2:15" s="135" customFormat="1">
      <c r="B126" s="87" t="s">
        <v>1131</v>
      </c>
      <c r="C126" s="84" t="s">
        <v>1132</v>
      </c>
      <c r="D126" s="97" t="s">
        <v>131</v>
      </c>
      <c r="E126" s="97" t="s">
        <v>332</v>
      </c>
      <c r="F126" s="84" t="s">
        <v>1133</v>
      </c>
      <c r="G126" s="97" t="s">
        <v>203</v>
      </c>
      <c r="H126" s="97" t="s">
        <v>175</v>
      </c>
      <c r="I126" s="94">
        <v>2138</v>
      </c>
      <c r="J126" s="96">
        <v>354.5</v>
      </c>
      <c r="K126" s="84"/>
      <c r="L126" s="94">
        <v>7.5792099999999998</v>
      </c>
      <c r="M126" s="95">
        <v>2.756928559276975E-5</v>
      </c>
      <c r="N126" s="95">
        <v>8.2849728088604942E-5</v>
      </c>
      <c r="O126" s="95">
        <f>L126/'סכום נכסי הקרן'!$C$42</f>
        <v>1.2724558861858968E-5</v>
      </c>
    </row>
    <row r="127" spans="2:15" s="135" customFormat="1">
      <c r="B127" s="87" t="s">
        <v>1134</v>
      </c>
      <c r="C127" s="84" t="s">
        <v>1135</v>
      </c>
      <c r="D127" s="97" t="s">
        <v>131</v>
      </c>
      <c r="E127" s="97" t="s">
        <v>332</v>
      </c>
      <c r="F127" s="84" t="s">
        <v>1136</v>
      </c>
      <c r="G127" s="97" t="s">
        <v>409</v>
      </c>
      <c r="H127" s="97" t="s">
        <v>175</v>
      </c>
      <c r="I127" s="94">
        <v>1720</v>
      </c>
      <c r="J127" s="96">
        <v>1768</v>
      </c>
      <c r="K127" s="84"/>
      <c r="L127" s="94">
        <v>30.409599999999998</v>
      </c>
      <c r="M127" s="95">
        <v>1.944595094035305E-4</v>
      </c>
      <c r="N127" s="95">
        <v>3.3241288884768206E-4</v>
      </c>
      <c r="O127" s="95">
        <f>L127/'סכום נכסי הקרן'!$C$42</f>
        <v>5.1053968047538784E-5</v>
      </c>
    </row>
    <row r="128" spans="2:15" s="135" customFormat="1">
      <c r="B128" s="87" t="s">
        <v>1137</v>
      </c>
      <c r="C128" s="84" t="s">
        <v>1138</v>
      </c>
      <c r="D128" s="97" t="s">
        <v>131</v>
      </c>
      <c r="E128" s="97" t="s">
        <v>332</v>
      </c>
      <c r="F128" s="84" t="s">
        <v>1139</v>
      </c>
      <c r="G128" s="97" t="s">
        <v>198</v>
      </c>
      <c r="H128" s="97" t="s">
        <v>175</v>
      </c>
      <c r="I128" s="94">
        <v>1217</v>
      </c>
      <c r="J128" s="96">
        <v>11430</v>
      </c>
      <c r="K128" s="84"/>
      <c r="L128" s="94">
        <v>139.10310000000001</v>
      </c>
      <c r="M128" s="95">
        <v>2.2830686168112267E-4</v>
      </c>
      <c r="N128" s="95">
        <v>1.5205613792574717E-3</v>
      </c>
      <c r="O128" s="95">
        <f>L128/'סכום נכסי הקרן'!$C$42</f>
        <v>2.3353694960517711E-4</v>
      </c>
    </row>
    <row r="129" spans="2:15" s="135" customFormat="1">
      <c r="B129" s="87" t="s">
        <v>1140</v>
      </c>
      <c r="C129" s="84" t="s">
        <v>1141</v>
      </c>
      <c r="D129" s="97" t="s">
        <v>131</v>
      </c>
      <c r="E129" s="97" t="s">
        <v>332</v>
      </c>
      <c r="F129" s="84" t="s">
        <v>1142</v>
      </c>
      <c r="G129" s="97" t="s">
        <v>468</v>
      </c>
      <c r="H129" s="97" t="s">
        <v>175</v>
      </c>
      <c r="I129" s="94">
        <v>26820</v>
      </c>
      <c r="J129" s="96">
        <v>754.7</v>
      </c>
      <c r="K129" s="84"/>
      <c r="L129" s="94">
        <v>202.41054</v>
      </c>
      <c r="M129" s="95">
        <v>3.4372804800750451E-4</v>
      </c>
      <c r="N129" s="95">
        <v>2.212586562619019E-3</v>
      </c>
      <c r="O129" s="95">
        <f>L129/'סכום נכסי הקרן'!$C$42</f>
        <v>3.3982233379081187E-4</v>
      </c>
    </row>
    <row r="130" spans="2:15" s="135" customFormat="1">
      <c r="B130" s="87" t="s">
        <v>1143</v>
      </c>
      <c r="C130" s="84" t="s">
        <v>1144</v>
      </c>
      <c r="D130" s="97" t="s">
        <v>131</v>
      </c>
      <c r="E130" s="97" t="s">
        <v>332</v>
      </c>
      <c r="F130" s="84" t="s">
        <v>1145</v>
      </c>
      <c r="G130" s="97" t="s">
        <v>1013</v>
      </c>
      <c r="H130" s="97" t="s">
        <v>175</v>
      </c>
      <c r="I130" s="94">
        <v>15931</v>
      </c>
      <c r="J130" s="96">
        <v>175.3</v>
      </c>
      <c r="K130" s="84"/>
      <c r="L130" s="94">
        <v>27.927040000000002</v>
      </c>
      <c r="M130" s="95">
        <v>7.4888555384395E-5</v>
      </c>
      <c r="N130" s="95">
        <v>3.0527557229837859E-4</v>
      </c>
      <c r="O130" s="95">
        <f>L130/'סכום נכסי הקרן'!$C$42</f>
        <v>4.6886055976479065E-5</v>
      </c>
    </row>
    <row r="131" spans="2:15" s="135" customFormat="1">
      <c r="B131" s="87" t="s">
        <v>1146</v>
      </c>
      <c r="C131" s="84" t="s">
        <v>1147</v>
      </c>
      <c r="D131" s="97" t="s">
        <v>131</v>
      </c>
      <c r="E131" s="97" t="s">
        <v>332</v>
      </c>
      <c r="F131" s="84" t="s">
        <v>1148</v>
      </c>
      <c r="G131" s="97" t="s">
        <v>468</v>
      </c>
      <c r="H131" s="97" t="s">
        <v>175</v>
      </c>
      <c r="I131" s="94">
        <v>7450</v>
      </c>
      <c r="J131" s="96">
        <v>1568</v>
      </c>
      <c r="K131" s="84"/>
      <c r="L131" s="94">
        <v>116.816</v>
      </c>
      <c r="M131" s="95">
        <v>4.4353593995535471E-4</v>
      </c>
      <c r="N131" s="95">
        <v>1.276937020665541E-3</v>
      </c>
      <c r="O131" s="95">
        <f>L131/'סכום נכסי הקרן'!$C$42</f>
        <v>1.9611965732667616E-4</v>
      </c>
    </row>
    <row r="132" spans="2:15" s="135" customFormat="1">
      <c r="B132" s="87" t="s">
        <v>1149</v>
      </c>
      <c r="C132" s="84" t="s">
        <v>1150</v>
      </c>
      <c r="D132" s="97" t="s">
        <v>131</v>
      </c>
      <c r="E132" s="97" t="s">
        <v>332</v>
      </c>
      <c r="F132" s="84" t="s">
        <v>1151</v>
      </c>
      <c r="G132" s="97" t="s">
        <v>910</v>
      </c>
      <c r="H132" s="97" t="s">
        <v>175</v>
      </c>
      <c r="I132" s="94">
        <v>47086</v>
      </c>
      <c r="J132" s="96">
        <v>45.1</v>
      </c>
      <c r="K132" s="84"/>
      <c r="L132" s="94">
        <v>21.235790000000001</v>
      </c>
      <c r="M132" s="95">
        <v>1.1435457419559671E-4</v>
      </c>
      <c r="N132" s="95">
        <v>2.3213229706614753E-4</v>
      </c>
      <c r="O132" s="95">
        <f>L132/'סכום נכסי הקרן'!$C$42</f>
        <v>3.5652272444367695E-5</v>
      </c>
    </row>
    <row r="133" spans="2:15" s="135" customFormat="1">
      <c r="B133" s="83"/>
      <c r="C133" s="84"/>
      <c r="D133" s="84"/>
      <c r="E133" s="84"/>
      <c r="F133" s="84"/>
      <c r="G133" s="84"/>
      <c r="H133" s="84"/>
      <c r="I133" s="94"/>
      <c r="J133" s="96"/>
      <c r="K133" s="84"/>
      <c r="L133" s="84"/>
      <c r="M133" s="84"/>
      <c r="N133" s="95"/>
      <c r="O133" s="84"/>
    </row>
    <row r="134" spans="2:15" s="135" customFormat="1">
      <c r="B134" s="81" t="s">
        <v>243</v>
      </c>
      <c r="C134" s="82"/>
      <c r="D134" s="82"/>
      <c r="E134" s="82"/>
      <c r="F134" s="82"/>
      <c r="G134" s="82"/>
      <c r="H134" s="82"/>
      <c r="I134" s="91"/>
      <c r="J134" s="93"/>
      <c r="K134" s="91">
        <v>10.03012</v>
      </c>
      <c r="L134" s="91">
        <v>17594.762780000001</v>
      </c>
      <c r="M134" s="82"/>
      <c r="N134" s="92">
        <v>0.19233156385777764</v>
      </c>
      <c r="O134" s="92">
        <f>L134/'סכום נכסי הקרן'!$C$42</f>
        <v>2.9539436782270889E-2</v>
      </c>
    </row>
    <row r="135" spans="2:15" s="135" customFormat="1">
      <c r="B135" s="103" t="s">
        <v>70</v>
      </c>
      <c r="C135" s="82"/>
      <c r="D135" s="82"/>
      <c r="E135" s="82"/>
      <c r="F135" s="82"/>
      <c r="G135" s="82"/>
      <c r="H135" s="82"/>
      <c r="I135" s="91"/>
      <c r="J135" s="93"/>
      <c r="K135" s="91">
        <v>2.74987</v>
      </c>
      <c r="L135" s="91">
        <v>4729.1118399999996</v>
      </c>
      <c r="M135" s="82"/>
      <c r="N135" s="92">
        <v>5.1694784818549971E-2</v>
      </c>
      <c r="O135" s="92">
        <f>L135/'סכום נכסי הקרן'!$C$42</f>
        <v>7.9395955478729525E-3</v>
      </c>
    </row>
    <row r="136" spans="2:15" s="135" customFormat="1">
      <c r="B136" s="87" t="s">
        <v>1152</v>
      </c>
      <c r="C136" s="84" t="s">
        <v>1153</v>
      </c>
      <c r="D136" s="97" t="s">
        <v>1154</v>
      </c>
      <c r="E136" s="97" t="s">
        <v>1155</v>
      </c>
      <c r="F136" s="84" t="s">
        <v>1156</v>
      </c>
      <c r="G136" s="97" t="s">
        <v>1157</v>
      </c>
      <c r="H136" s="97" t="s">
        <v>174</v>
      </c>
      <c r="I136" s="94">
        <v>2166</v>
      </c>
      <c r="J136" s="96">
        <v>6548</v>
      </c>
      <c r="K136" s="94">
        <v>1.64876</v>
      </c>
      <c r="L136" s="94">
        <v>493.37559000000005</v>
      </c>
      <c r="M136" s="95">
        <v>1.5050620636245045E-5</v>
      </c>
      <c r="N136" s="95">
        <v>5.3931786396016262E-3</v>
      </c>
      <c r="O136" s="95">
        <f>L136/'סכום נכסי הקרן'!$C$42</f>
        <v>8.2831676862884097E-4</v>
      </c>
    </row>
    <row r="137" spans="2:15" s="135" customFormat="1">
      <c r="B137" s="87" t="s">
        <v>1158</v>
      </c>
      <c r="C137" s="84" t="s">
        <v>1159</v>
      </c>
      <c r="D137" s="97" t="s">
        <v>1160</v>
      </c>
      <c r="E137" s="97" t="s">
        <v>1155</v>
      </c>
      <c r="F137" s="84" t="s">
        <v>1161</v>
      </c>
      <c r="G137" s="97" t="s">
        <v>1162</v>
      </c>
      <c r="H137" s="97" t="s">
        <v>174</v>
      </c>
      <c r="I137" s="94">
        <v>2329</v>
      </c>
      <c r="J137" s="96">
        <v>2200</v>
      </c>
      <c r="K137" s="84"/>
      <c r="L137" s="94">
        <v>177.64214999999999</v>
      </c>
      <c r="M137" s="95">
        <v>6.7823836248972011E-5</v>
      </c>
      <c r="N137" s="95">
        <v>1.9418387700796218E-3</v>
      </c>
      <c r="O137" s="95">
        <f>L137/'סכום נכסי הקרן'!$C$42</f>
        <v>2.9823926161462471E-4</v>
      </c>
    </row>
    <row r="138" spans="2:15" s="135" customFormat="1">
      <c r="B138" s="87" t="s">
        <v>1163</v>
      </c>
      <c r="C138" s="84" t="s">
        <v>1164</v>
      </c>
      <c r="D138" s="97" t="s">
        <v>1160</v>
      </c>
      <c r="E138" s="97" t="s">
        <v>1155</v>
      </c>
      <c r="F138" s="84" t="s">
        <v>1165</v>
      </c>
      <c r="G138" s="97" t="s">
        <v>1157</v>
      </c>
      <c r="H138" s="97" t="s">
        <v>174</v>
      </c>
      <c r="I138" s="94">
        <v>1368</v>
      </c>
      <c r="J138" s="96">
        <v>10362</v>
      </c>
      <c r="K138" s="84"/>
      <c r="L138" s="94">
        <v>491.45472999999998</v>
      </c>
      <c r="M138" s="95">
        <v>8.3698929297966474E-6</v>
      </c>
      <c r="N138" s="95">
        <v>5.3721813682901989E-3</v>
      </c>
      <c r="O138" s="95">
        <f>L138/'סכום נכסי הקרן'!$C$42</f>
        <v>8.2509188158449314E-4</v>
      </c>
    </row>
    <row r="139" spans="2:15" s="135" customFormat="1">
      <c r="B139" s="87" t="s">
        <v>1166</v>
      </c>
      <c r="C139" s="84" t="s">
        <v>1167</v>
      </c>
      <c r="D139" s="97" t="s">
        <v>1160</v>
      </c>
      <c r="E139" s="97" t="s">
        <v>1155</v>
      </c>
      <c r="F139" s="84" t="s">
        <v>1052</v>
      </c>
      <c r="G139" s="97" t="s">
        <v>1013</v>
      </c>
      <c r="H139" s="97" t="s">
        <v>174</v>
      </c>
      <c r="I139" s="94">
        <v>1735</v>
      </c>
      <c r="J139" s="96">
        <v>515</v>
      </c>
      <c r="K139" s="84"/>
      <c r="L139" s="94">
        <v>30.97851</v>
      </c>
      <c r="M139" s="95">
        <v>6.6536865450186127E-5</v>
      </c>
      <c r="N139" s="95">
        <v>3.3863174791173872E-4</v>
      </c>
      <c r="O139" s="95">
        <f>L139/'סכום נכסי הקרן'!$C$42</f>
        <v>5.2009097775056588E-5</v>
      </c>
    </row>
    <row r="140" spans="2:15" s="135" customFormat="1">
      <c r="B140" s="87" t="s">
        <v>1168</v>
      </c>
      <c r="C140" s="84" t="s">
        <v>1169</v>
      </c>
      <c r="D140" s="97" t="s">
        <v>1160</v>
      </c>
      <c r="E140" s="97" t="s">
        <v>1155</v>
      </c>
      <c r="F140" s="84" t="s">
        <v>1170</v>
      </c>
      <c r="G140" s="97" t="s">
        <v>440</v>
      </c>
      <c r="H140" s="97" t="s">
        <v>174</v>
      </c>
      <c r="I140" s="94">
        <v>1326</v>
      </c>
      <c r="J140" s="96">
        <v>3420</v>
      </c>
      <c r="K140" s="94">
        <v>1.1011099999999998</v>
      </c>
      <c r="L140" s="94">
        <v>158.32901000000001</v>
      </c>
      <c r="M140" s="95">
        <v>6.3238868802572968E-5</v>
      </c>
      <c r="N140" s="95">
        <v>1.7307233111416643E-3</v>
      </c>
      <c r="O140" s="95">
        <f>L140/'סכום נכסי הקרן'!$C$42</f>
        <v>2.6581488140384782E-4</v>
      </c>
    </row>
    <row r="141" spans="2:15" s="135" customFormat="1">
      <c r="B141" s="87" t="s">
        <v>1171</v>
      </c>
      <c r="C141" s="84" t="s">
        <v>1172</v>
      </c>
      <c r="D141" s="97" t="s">
        <v>1160</v>
      </c>
      <c r="E141" s="97" t="s">
        <v>1155</v>
      </c>
      <c r="F141" s="84" t="s">
        <v>1173</v>
      </c>
      <c r="G141" s="97" t="s">
        <v>30</v>
      </c>
      <c r="H141" s="97" t="s">
        <v>174</v>
      </c>
      <c r="I141" s="94">
        <v>2956</v>
      </c>
      <c r="J141" s="96">
        <v>1615</v>
      </c>
      <c r="K141" s="84"/>
      <c r="L141" s="94">
        <v>165.51249999999999</v>
      </c>
      <c r="M141" s="95">
        <v>8.7628204791857661E-5</v>
      </c>
      <c r="N141" s="95">
        <v>1.8092473516719057E-3</v>
      </c>
      <c r="O141" s="95">
        <f>L141/'סכום נכסי הקרן'!$C$42</f>
        <v>2.7787507518902793E-4</v>
      </c>
    </row>
    <row r="142" spans="2:15" s="135" customFormat="1">
      <c r="B142" s="87" t="s">
        <v>1174</v>
      </c>
      <c r="C142" s="84" t="s">
        <v>1175</v>
      </c>
      <c r="D142" s="97" t="s">
        <v>1160</v>
      </c>
      <c r="E142" s="97" t="s">
        <v>1155</v>
      </c>
      <c r="F142" s="84" t="s">
        <v>970</v>
      </c>
      <c r="G142" s="97" t="s">
        <v>971</v>
      </c>
      <c r="H142" s="97" t="s">
        <v>174</v>
      </c>
      <c r="I142" s="94">
        <v>40</v>
      </c>
      <c r="J142" s="96">
        <v>5160</v>
      </c>
      <c r="K142" s="84"/>
      <c r="L142" s="94">
        <v>7.1558900000000003</v>
      </c>
      <c r="M142" s="95">
        <v>1.5360176162788377E-6</v>
      </c>
      <c r="N142" s="95">
        <v>7.822233989188414E-5</v>
      </c>
      <c r="O142" s="95">
        <f>L142/'סכום נכסי הקרן'!$C$42</f>
        <v>1.2013856789030516E-5</v>
      </c>
    </row>
    <row r="143" spans="2:15" s="135" customFormat="1">
      <c r="B143" s="87" t="s">
        <v>1176</v>
      </c>
      <c r="C143" s="84" t="s">
        <v>1177</v>
      </c>
      <c r="D143" s="97" t="s">
        <v>1160</v>
      </c>
      <c r="E143" s="97" t="s">
        <v>1155</v>
      </c>
      <c r="F143" s="84" t="s">
        <v>1178</v>
      </c>
      <c r="G143" s="97" t="s">
        <v>1179</v>
      </c>
      <c r="H143" s="97" t="s">
        <v>174</v>
      </c>
      <c r="I143" s="94">
        <v>6954</v>
      </c>
      <c r="J143" s="96">
        <v>445</v>
      </c>
      <c r="K143" s="84"/>
      <c r="L143" s="94">
        <v>107.28735</v>
      </c>
      <c r="M143" s="95">
        <v>2.5710099148035936E-4</v>
      </c>
      <c r="N143" s="95">
        <v>1.1727776080682538E-3</v>
      </c>
      <c r="O143" s="95">
        <f>L143/'סכום נכסי הקרן'!$C$42</f>
        <v>1.8012222912518124E-4</v>
      </c>
    </row>
    <row r="144" spans="2:15" s="135" customFormat="1">
      <c r="B144" s="87" t="s">
        <v>1180</v>
      </c>
      <c r="C144" s="84" t="s">
        <v>1181</v>
      </c>
      <c r="D144" s="97" t="s">
        <v>1160</v>
      </c>
      <c r="E144" s="97" t="s">
        <v>1155</v>
      </c>
      <c r="F144" s="84" t="s">
        <v>1182</v>
      </c>
      <c r="G144" s="97" t="s">
        <v>854</v>
      </c>
      <c r="H144" s="97" t="s">
        <v>174</v>
      </c>
      <c r="I144" s="94">
        <v>1077</v>
      </c>
      <c r="J144" s="96">
        <v>6470</v>
      </c>
      <c r="K144" s="84"/>
      <c r="L144" s="94">
        <v>241.58714000000001</v>
      </c>
      <c r="M144" s="95">
        <v>2.1147162277609461E-5</v>
      </c>
      <c r="N144" s="95">
        <v>2.6408331288754017E-3</v>
      </c>
      <c r="O144" s="95">
        <f>L144/'סכום נכסי הקרן'!$C$42</f>
        <v>4.0559501362254951E-4</v>
      </c>
    </row>
    <row r="145" spans="2:15" s="135" customFormat="1">
      <c r="B145" s="87" t="s">
        <v>1183</v>
      </c>
      <c r="C145" s="84" t="s">
        <v>1184</v>
      </c>
      <c r="D145" s="97" t="s">
        <v>1160</v>
      </c>
      <c r="E145" s="97" t="s">
        <v>1155</v>
      </c>
      <c r="F145" s="84" t="s">
        <v>982</v>
      </c>
      <c r="G145" s="97" t="s">
        <v>854</v>
      </c>
      <c r="H145" s="97" t="s">
        <v>174</v>
      </c>
      <c r="I145" s="94">
        <v>90</v>
      </c>
      <c r="J145" s="96">
        <v>2591</v>
      </c>
      <c r="K145" s="84"/>
      <c r="L145" s="94">
        <v>8.0846900000000002</v>
      </c>
      <c r="M145" s="95">
        <v>3.2336781979271907E-6</v>
      </c>
      <c r="N145" s="95">
        <v>8.8375222243566737E-5</v>
      </c>
      <c r="O145" s="95">
        <f>L145/'סכום נכסי הקרן'!$C$42</f>
        <v>1.3573197442066203E-5</v>
      </c>
    </row>
    <row r="146" spans="2:15" s="135" customFormat="1">
      <c r="B146" s="87" t="s">
        <v>1185</v>
      </c>
      <c r="C146" s="84" t="s">
        <v>1186</v>
      </c>
      <c r="D146" s="97" t="s">
        <v>1160</v>
      </c>
      <c r="E146" s="97" t="s">
        <v>1155</v>
      </c>
      <c r="F146" s="84" t="s">
        <v>1187</v>
      </c>
      <c r="G146" s="97" t="s">
        <v>1188</v>
      </c>
      <c r="H146" s="97" t="s">
        <v>174</v>
      </c>
      <c r="I146" s="94">
        <v>1454</v>
      </c>
      <c r="J146" s="96">
        <v>5024</v>
      </c>
      <c r="K146" s="84"/>
      <c r="L146" s="94">
        <v>253.26075</v>
      </c>
      <c r="M146" s="95">
        <v>3.0395831916150317E-5</v>
      </c>
      <c r="N146" s="95">
        <v>2.7684394907933878E-3</v>
      </c>
      <c r="O146" s="95">
        <f>L146/'סכום נכסי הקרן'!$C$42</f>
        <v>4.2519356513060711E-4</v>
      </c>
    </row>
    <row r="147" spans="2:15" s="135" customFormat="1">
      <c r="B147" s="87" t="s">
        <v>1189</v>
      </c>
      <c r="C147" s="84" t="s">
        <v>1190</v>
      </c>
      <c r="D147" s="97" t="s">
        <v>1154</v>
      </c>
      <c r="E147" s="97" t="s">
        <v>1155</v>
      </c>
      <c r="F147" s="84" t="s">
        <v>827</v>
      </c>
      <c r="G147" s="97" t="s">
        <v>828</v>
      </c>
      <c r="H147" s="97" t="s">
        <v>174</v>
      </c>
      <c r="I147" s="94">
        <v>6327</v>
      </c>
      <c r="J147" s="96">
        <v>6396</v>
      </c>
      <c r="K147" s="84"/>
      <c r="L147" s="94">
        <v>1403.0079499999999</v>
      </c>
      <c r="M147" s="95">
        <v>1.2504663308531133E-4</v>
      </c>
      <c r="N147" s="95">
        <v>1.5336536019407172E-2</v>
      </c>
      <c r="O147" s="95">
        <f>L147/'סכום נכסי הקרן'!$C$42</f>
        <v>2.3554773180095396E-3</v>
      </c>
    </row>
    <row r="148" spans="2:15" s="135" customFormat="1">
      <c r="B148" s="87" t="s">
        <v>1191</v>
      </c>
      <c r="C148" s="84" t="s">
        <v>1192</v>
      </c>
      <c r="D148" s="97" t="s">
        <v>1160</v>
      </c>
      <c r="E148" s="97" t="s">
        <v>1155</v>
      </c>
      <c r="F148" s="84" t="s">
        <v>889</v>
      </c>
      <c r="G148" s="97" t="s">
        <v>468</v>
      </c>
      <c r="H148" s="97" t="s">
        <v>174</v>
      </c>
      <c r="I148" s="94">
        <v>243</v>
      </c>
      <c r="J148" s="96">
        <v>8716</v>
      </c>
      <c r="K148" s="84"/>
      <c r="L148" s="94">
        <v>73.43065</v>
      </c>
      <c r="M148" s="95">
        <v>1.7253532804621187E-6</v>
      </c>
      <c r="N148" s="95">
        <v>8.0268383985527755E-4</v>
      </c>
      <c r="O148" s="95">
        <f>L148/'סכום נכסי הקרן'!$C$42</f>
        <v>1.2328100530128658E-4</v>
      </c>
    </row>
    <row r="149" spans="2:15" s="135" customFormat="1">
      <c r="B149" s="87" t="s">
        <v>1193</v>
      </c>
      <c r="C149" s="84" t="s">
        <v>1194</v>
      </c>
      <c r="D149" s="97" t="s">
        <v>1160</v>
      </c>
      <c r="E149" s="97" t="s">
        <v>1155</v>
      </c>
      <c r="F149" s="84" t="s">
        <v>1145</v>
      </c>
      <c r="G149" s="97" t="s">
        <v>1013</v>
      </c>
      <c r="H149" s="97" t="s">
        <v>174</v>
      </c>
      <c r="I149" s="94">
        <v>1329</v>
      </c>
      <c r="J149" s="96">
        <v>514</v>
      </c>
      <c r="K149" s="84"/>
      <c r="L149" s="94">
        <v>23.68329</v>
      </c>
      <c r="M149" s="95">
        <v>6.2473725426707538E-5</v>
      </c>
      <c r="N149" s="95">
        <v>2.5888636635527668E-4</v>
      </c>
      <c r="O149" s="95">
        <f>L149/'סכום נכסי הקרן'!$C$42</f>
        <v>3.9761323099303999E-5</v>
      </c>
    </row>
    <row r="150" spans="2:15" s="135" customFormat="1">
      <c r="B150" s="87" t="s">
        <v>1195</v>
      </c>
      <c r="C150" s="84" t="s">
        <v>1196</v>
      </c>
      <c r="D150" s="97" t="s">
        <v>1160</v>
      </c>
      <c r="E150" s="97" t="s">
        <v>1155</v>
      </c>
      <c r="F150" s="84" t="s">
        <v>988</v>
      </c>
      <c r="G150" s="97" t="s">
        <v>203</v>
      </c>
      <c r="H150" s="97" t="s">
        <v>174</v>
      </c>
      <c r="I150" s="94">
        <v>3987</v>
      </c>
      <c r="J150" s="96">
        <v>1152</v>
      </c>
      <c r="K150" s="84"/>
      <c r="L150" s="94">
        <v>159.24014000000003</v>
      </c>
      <c r="M150" s="95">
        <v>8.1011155766470375E-5</v>
      </c>
      <c r="N150" s="95">
        <v>1.7406830394977029E-3</v>
      </c>
      <c r="O150" s="95">
        <f>L150/'סכום נכסי הקרן'!$C$42</f>
        <v>2.6734455630608771E-4</v>
      </c>
    </row>
    <row r="151" spans="2:15" s="135" customFormat="1">
      <c r="B151" s="87" t="s">
        <v>1197</v>
      </c>
      <c r="C151" s="84" t="s">
        <v>1198</v>
      </c>
      <c r="D151" s="97" t="s">
        <v>1160</v>
      </c>
      <c r="E151" s="97" t="s">
        <v>1155</v>
      </c>
      <c r="F151" s="84" t="s">
        <v>1199</v>
      </c>
      <c r="G151" s="97" t="s">
        <v>1200</v>
      </c>
      <c r="H151" s="97" t="s">
        <v>174</v>
      </c>
      <c r="I151" s="94">
        <v>1155</v>
      </c>
      <c r="J151" s="96">
        <v>3755</v>
      </c>
      <c r="K151" s="84"/>
      <c r="L151" s="94">
        <v>150.36464999999998</v>
      </c>
      <c r="M151" s="95">
        <v>2.6852442480731397E-5</v>
      </c>
      <c r="N151" s="95">
        <v>1.6436634380942406E-3</v>
      </c>
      <c r="O151" s="95">
        <f>L151/'סכום נכסי הקרן'!$C$42</f>
        <v>2.5244370319173394E-4</v>
      </c>
    </row>
    <row r="152" spans="2:15" s="135" customFormat="1">
      <c r="B152" s="87" t="s">
        <v>1201</v>
      </c>
      <c r="C152" s="84" t="s">
        <v>1202</v>
      </c>
      <c r="D152" s="97" t="s">
        <v>1160</v>
      </c>
      <c r="E152" s="97" t="s">
        <v>1155</v>
      </c>
      <c r="F152" s="84" t="s">
        <v>853</v>
      </c>
      <c r="G152" s="97" t="s">
        <v>854</v>
      </c>
      <c r="H152" s="97" t="s">
        <v>174</v>
      </c>
      <c r="I152" s="94">
        <v>2709</v>
      </c>
      <c r="J152" s="96">
        <v>3408</v>
      </c>
      <c r="K152" s="84"/>
      <c r="L152" s="94">
        <v>320.08287000000001</v>
      </c>
      <c r="M152" s="95">
        <v>2.7595660397514623E-5</v>
      </c>
      <c r="N152" s="95">
        <v>3.4988842828369031E-3</v>
      </c>
      <c r="O152" s="95">
        <f>L152/'סכום נכסי הקרן'!$C$42</f>
        <v>5.3737966357809747E-4</v>
      </c>
    </row>
    <row r="153" spans="2:15" s="135" customFormat="1">
      <c r="B153" s="87" t="s">
        <v>1203</v>
      </c>
      <c r="C153" s="84" t="s">
        <v>1204</v>
      </c>
      <c r="D153" s="97" t="s">
        <v>1160</v>
      </c>
      <c r="E153" s="97" t="s">
        <v>1155</v>
      </c>
      <c r="F153" s="84" t="s">
        <v>1205</v>
      </c>
      <c r="G153" s="97" t="s">
        <v>1157</v>
      </c>
      <c r="H153" s="97" t="s">
        <v>174</v>
      </c>
      <c r="I153" s="94">
        <v>1614</v>
      </c>
      <c r="J153" s="96">
        <v>4185</v>
      </c>
      <c r="K153" s="84"/>
      <c r="L153" s="94">
        <v>234.18163000000001</v>
      </c>
      <c r="M153" s="95">
        <v>2.5305258001451243E-5</v>
      </c>
      <c r="N153" s="95">
        <v>2.5598821471955902E-3</v>
      </c>
      <c r="O153" s="95">
        <f>L153/'סכום נכסי הקרן'!$C$42</f>
        <v>3.9316207563863231E-4</v>
      </c>
    </row>
    <row r="154" spans="2:15" s="135" customFormat="1">
      <c r="B154" s="87" t="s">
        <v>1206</v>
      </c>
      <c r="C154" s="84" t="s">
        <v>1207</v>
      </c>
      <c r="D154" s="97" t="s">
        <v>1160</v>
      </c>
      <c r="E154" s="97" t="s">
        <v>1155</v>
      </c>
      <c r="F154" s="84" t="s">
        <v>1208</v>
      </c>
      <c r="G154" s="97" t="s">
        <v>1157</v>
      </c>
      <c r="H154" s="97" t="s">
        <v>174</v>
      </c>
      <c r="I154" s="94">
        <v>1155</v>
      </c>
      <c r="J154" s="96">
        <v>5755</v>
      </c>
      <c r="K154" s="84"/>
      <c r="L154" s="94">
        <v>230.45235</v>
      </c>
      <c r="M154" s="95">
        <v>2.5758629553484528E-5</v>
      </c>
      <c r="N154" s="95">
        <v>2.519116706738567E-3</v>
      </c>
      <c r="O154" s="95">
        <f>L154/'סכום נכסי הקרן'!$C$42</f>
        <v>3.8690107444294648E-4</v>
      </c>
    </row>
    <row r="155" spans="2:15" s="135" customFormat="1">
      <c r="B155" s="83"/>
      <c r="C155" s="84"/>
      <c r="D155" s="84"/>
      <c r="E155" s="84"/>
      <c r="F155" s="84"/>
      <c r="G155" s="84"/>
      <c r="H155" s="84"/>
      <c r="I155" s="94"/>
      <c r="J155" s="96"/>
      <c r="K155" s="84"/>
      <c r="L155" s="84"/>
      <c r="M155" s="84"/>
      <c r="N155" s="95"/>
      <c r="O155" s="84"/>
    </row>
    <row r="156" spans="2:15" s="135" customFormat="1">
      <c r="B156" s="103" t="s">
        <v>69</v>
      </c>
      <c r="C156" s="82"/>
      <c r="D156" s="82"/>
      <c r="E156" s="82"/>
      <c r="F156" s="82"/>
      <c r="G156" s="82"/>
      <c r="H156" s="82"/>
      <c r="I156" s="91"/>
      <c r="J156" s="93"/>
      <c r="K156" s="91">
        <v>7.2802499999999997</v>
      </c>
      <c r="L156" s="91">
        <v>12865.650940000003</v>
      </c>
      <c r="M156" s="82"/>
      <c r="N156" s="92">
        <v>0.14063677903922767</v>
      </c>
      <c r="O156" s="92">
        <f>L156/'סכום נכסי הקרן'!$C$42</f>
        <v>2.159984123439794E-2</v>
      </c>
    </row>
    <row r="157" spans="2:15" s="135" customFormat="1">
      <c r="B157" s="87" t="s">
        <v>1209</v>
      </c>
      <c r="C157" s="84" t="s">
        <v>1210</v>
      </c>
      <c r="D157" s="97" t="s">
        <v>150</v>
      </c>
      <c r="E157" s="97" t="s">
        <v>1155</v>
      </c>
      <c r="F157" s="84"/>
      <c r="G157" s="97" t="s">
        <v>1211</v>
      </c>
      <c r="H157" s="97" t="s">
        <v>1212</v>
      </c>
      <c r="I157" s="94">
        <v>1165</v>
      </c>
      <c r="J157" s="96">
        <v>2612</v>
      </c>
      <c r="K157" s="84"/>
      <c r="L157" s="94">
        <v>108.16577000000001</v>
      </c>
      <c r="M157" s="95">
        <v>5.3732487733597165E-7</v>
      </c>
      <c r="N157" s="95">
        <v>1.1823797774431085E-3</v>
      </c>
      <c r="O157" s="95">
        <f>L157/'סכום נכסי הקרן'!$C$42</f>
        <v>1.815969879714771E-4</v>
      </c>
    </row>
    <row r="158" spans="2:15" s="135" customFormat="1">
      <c r="B158" s="87" t="s">
        <v>1213</v>
      </c>
      <c r="C158" s="84" t="s">
        <v>1214</v>
      </c>
      <c r="D158" s="97" t="s">
        <v>30</v>
      </c>
      <c r="E158" s="97" t="s">
        <v>1155</v>
      </c>
      <c r="F158" s="84"/>
      <c r="G158" s="97" t="s">
        <v>1215</v>
      </c>
      <c r="H158" s="97" t="s">
        <v>176</v>
      </c>
      <c r="I158" s="94">
        <v>312</v>
      </c>
      <c r="J158" s="96">
        <v>16715</v>
      </c>
      <c r="K158" s="84"/>
      <c r="L158" s="94">
        <v>216.56141</v>
      </c>
      <c r="M158" s="95">
        <v>1.4912804117364037E-6</v>
      </c>
      <c r="N158" s="95">
        <v>2.3672723058187979E-3</v>
      </c>
      <c r="O158" s="95">
        <f>L158/'סכום נכסי הקרן'!$C$42</f>
        <v>3.6357989932356716E-4</v>
      </c>
    </row>
    <row r="159" spans="2:15" s="135" customFormat="1">
      <c r="B159" s="87" t="s">
        <v>1216</v>
      </c>
      <c r="C159" s="84" t="s">
        <v>1217</v>
      </c>
      <c r="D159" s="97" t="s">
        <v>1154</v>
      </c>
      <c r="E159" s="97" t="s">
        <v>1155</v>
      </c>
      <c r="F159" s="84"/>
      <c r="G159" s="97" t="s">
        <v>755</v>
      </c>
      <c r="H159" s="97" t="s">
        <v>174</v>
      </c>
      <c r="I159" s="94">
        <v>275</v>
      </c>
      <c r="J159" s="96">
        <v>13059</v>
      </c>
      <c r="K159" s="94">
        <v>0.85635000000000006</v>
      </c>
      <c r="L159" s="94">
        <v>125.36585000000001</v>
      </c>
      <c r="M159" s="95">
        <v>2.8730280606247787E-6</v>
      </c>
      <c r="N159" s="95">
        <v>1.3703969917836865E-3</v>
      </c>
      <c r="O159" s="95">
        <f>L159/'סכום נכסי הקרן'!$C$42</f>
        <v>2.1047380104153101E-4</v>
      </c>
    </row>
    <row r="160" spans="2:15" s="135" customFormat="1">
      <c r="B160" s="87" t="s">
        <v>1218</v>
      </c>
      <c r="C160" s="84" t="s">
        <v>1219</v>
      </c>
      <c r="D160" s="97" t="s">
        <v>1160</v>
      </c>
      <c r="E160" s="97" t="s">
        <v>1155</v>
      </c>
      <c r="F160" s="84"/>
      <c r="G160" s="97" t="s">
        <v>1157</v>
      </c>
      <c r="H160" s="97" t="s">
        <v>174</v>
      </c>
      <c r="I160" s="94">
        <v>152</v>
      </c>
      <c r="J160" s="96">
        <v>104640</v>
      </c>
      <c r="K160" s="84"/>
      <c r="L160" s="94">
        <v>551.43605000000002</v>
      </c>
      <c r="M160" s="95">
        <v>4.3493295665850164E-7</v>
      </c>
      <c r="N160" s="95">
        <v>6.0278481267512524E-3</v>
      </c>
      <c r="O160" s="95">
        <f>L160/'סכום נכסי הקרן'!$C$42</f>
        <v>9.2579312049356137E-4</v>
      </c>
    </row>
    <row r="161" spans="2:15" s="135" customFormat="1">
      <c r="B161" s="87" t="s">
        <v>1220</v>
      </c>
      <c r="C161" s="84" t="s">
        <v>1221</v>
      </c>
      <c r="D161" s="97" t="s">
        <v>1160</v>
      </c>
      <c r="E161" s="97" t="s">
        <v>1155</v>
      </c>
      <c r="F161" s="84"/>
      <c r="G161" s="97" t="s">
        <v>1222</v>
      </c>
      <c r="H161" s="97" t="s">
        <v>174</v>
      </c>
      <c r="I161" s="94">
        <v>68</v>
      </c>
      <c r="J161" s="96">
        <v>116947</v>
      </c>
      <c r="K161" s="84"/>
      <c r="L161" s="94">
        <v>275.70956999999999</v>
      </c>
      <c r="M161" s="95">
        <v>1.4111626179702118E-7</v>
      </c>
      <c r="N161" s="95">
        <v>3.0138316402271727E-3</v>
      </c>
      <c r="O161" s="95">
        <f>L161/'סכום נכסי הקרן'!$C$42</f>
        <v>4.6288236534451817E-4</v>
      </c>
    </row>
    <row r="162" spans="2:15" s="135" customFormat="1">
      <c r="B162" s="87" t="s">
        <v>1223</v>
      </c>
      <c r="C162" s="84" t="s">
        <v>1224</v>
      </c>
      <c r="D162" s="97" t="s">
        <v>1154</v>
      </c>
      <c r="E162" s="97" t="s">
        <v>1155</v>
      </c>
      <c r="F162" s="84"/>
      <c r="G162" s="97" t="s">
        <v>1225</v>
      </c>
      <c r="H162" s="97" t="s">
        <v>174</v>
      </c>
      <c r="I162" s="94">
        <v>385</v>
      </c>
      <c r="J162" s="96">
        <v>9931</v>
      </c>
      <c r="K162" s="84"/>
      <c r="L162" s="94">
        <v>132.55848999999998</v>
      </c>
      <c r="M162" s="95">
        <v>4.4355030335672534E-7</v>
      </c>
      <c r="N162" s="95">
        <v>1.4490210526342528E-3</v>
      </c>
      <c r="O162" s="95">
        <f>L162/'סכום נכסי הקרן'!$C$42</f>
        <v>2.2254935654826072E-4</v>
      </c>
    </row>
    <row r="163" spans="2:15" s="135" customFormat="1">
      <c r="B163" s="87" t="s">
        <v>1226</v>
      </c>
      <c r="C163" s="84" t="s">
        <v>1227</v>
      </c>
      <c r="D163" s="97" t="s">
        <v>30</v>
      </c>
      <c r="E163" s="97" t="s">
        <v>1155</v>
      </c>
      <c r="F163" s="84"/>
      <c r="G163" s="97" t="s">
        <v>1228</v>
      </c>
      <c r="H163" s="97" t="s">
        <v>182</v>
      </c>
      <c r="I163" s="94">
        <v>15</v>
      </c>
      <c r="J163" s="96">
        <v>1084000</v>
      </c>
      <c r="K163" s="84"/>
      <c r="L163" s="94">
        <v>90.682020000000009</v>
      </c>
      <c r="M163" s="95">
        <v>1.4909819448050412E-6</v>
      </c>
      <c r="N163" s="95">
        <v>9.9126171454880338E-4</v>
      </c>
      <c r="O163" s="95">
        <f>L163/'סכום נכסי הקרן'!$C$42</f>
        <v>1.522439279558519E-4</v>
      </c>
    </row>
    <row r="164" spans="2:15" s="135" customFormat="1">
      <c r="B164" s="87" t="s">
        <v>1229</v>
      </c>
      <c r="C164" s="84" t="s">
        <v>1230</v>
      </c>
      <c r="D164" s="97" t="s">
        <v>1160</v>
      </c>
      <c r="E164" s="97" t="s">
        <v>1155</v>
      </c>
      <c r="F164" s="84"/>
      <c r="G164" s="97" t="s">
        <v>1188</v>
      </c>
      <c r="H164" s="97" t="s">
        <v>174</v>
      </c>
      <c r="I164" s="94">
        <v>609</v>
      </c>
      <c r="J164" s="96">
        <v>16923</v>
      </c>
      <c r="K164" s="84"/>
      <c r="L164" s="94">
        <v>357.31272999999999</v>
      </c>
      <c r="M164" s="95">
        <v>1.1971560761273317E-7</v>
      </c>
      <c r="N164" s="95">
        <v>3.9058506787774862E-3</v>
      </c>
      <c r="O164" s="95">
        <f>L164/'סכום נכסי הקרן'!$C$42</f>
        <v>5.9988400703721377E-4</v>
      </c>
    </row>
    <row r="165" spans="2:15" s="135" customFormat="1">
      <c r="B165" s="87" t="s">
        <v>1231</v>
      </c>
      <c r="C165" s="84" t="s">
        <v>1232</v>
      </c>
      <c r="D165" s="97" t="s">
        <v>1154</v>
      </c>
      <c r="E165" s="97" t="s">
        <v>1155</v>
      </c>
      <c r="F165" s="84"/>
      <c r="G165" s="97" t="s">
        <v>787</v>
      </c>
      <c r="H165" s="97" t="s">
        <v>174</v>
      </c>
      <c r="I165" s="94">
        <v>663</v>
      </c>
      <c r="J165" s="96">
        <v>8483</v>
      </c>
      <c r="K165" s="84"/>
      <c r="L165" s="94">
        <v>194.99202</v>
      </c>
      <c r="M165" s="95">
        <v>2.4939832747538164E-6</v>
      </c>
      <c r="N165" s="95">
        <v>2.1314933662542421E-3</v>
      </c>
      <c r="O165" s="95">
        <f>L165/'סכום נכסי הקרן'!$C$42</f>
        <v>3.2736755362139077E-4</v>
      </c>
    </row>
    <row r="166" spans="2:15" s="135" customFormat="1">
      <c r="B166" s="87" t="s">
        <v>1233</v>
      </c>
      <c r="C166" s="84" t="s">
        <v>1234</v>
      </c>
      <c r="D166" s="97" t="s">
        <v>30</v>
      </c>
      <c r="E166" s="97" t="s">
        <v>1155</v>
      </c>
      <c r="F166" s="84"/>
      <c r="G166" s="97" t="s">
        <v>162</v>
      </c>
      <c r="H166" s="97" t="s">
        <v>176</v>
      </c>
      <c r="I166" s="94">
        <v>119</v>
      </c>
      <c r="J166" s="96">
        <v>14515</v>
      </c>
      <c r="K166" s="84"/>
      <c r="L166" s="94">
        <v>71.727240000000009</v>
      </c>
      <c r="M166" s="95">
        <v>2.7580471501139357E-7</v>
      </c>
      <c r="N166" s="95">
        <v>7.8406355418917122E-4</v>
      </c>
      <c r="O166" s="95">
        <f>L166/'סכום נכסי הקרן'!$C$42</f>
        <v>1.2042118998928452E-4</v>
      </c>
    </row>
    <row r="167" spans="2:15" s="135" customFormat="1">
      <c r="B167" s="87" t="s">
        <v>1235</v>
      </c>
      <c r="C167" s="84" t="s">
        <v>1236</v>
      </c>
      <c r="D167" s="97" t="s">
        <v>134</v>
      </c>
      <c r="E167" s="97" t="s">
        <v>1155</v>
      </c>
      <c r="F167" s="84"/>
      <c r="G167" s="97" t="s">
        <v>1222</v>
      </c>
      <c r="H167" s="97" t="s">
        <v>177</v>
      </c>
      <c r="I167" s="94">
        <v>314</v>
      </c>
      <c r="J167" s="96">
        <v>6715</v>
      </c>
      <c r="K167" s="84"/>
      <c r="L167" s="94">
        <v>98.718330000000009</v>
      </c>
      <c r="M167" s="95">
        <v>3.7546442348436221E-6</v>
      </c>
      <c r="N167" s="95">
        <v>1.0791080861806406E-3</v>
      </c>
      <c r="O167" s="95">
        <f>L167/'סכום נכסי הקרן'!$C$42</f>
        <v>1.6573590134452248E-4</v>
      </c>
    </row>
    <row r="168" spans="2:15" s="135" customFormat="1">
      <c r="B168" s="87" t="s">
        <v>1237</v>
      </c>
      <c r="C168" s="84" t="s">
        <v>1238</v>
      </c>
      <c r="D168" s="97" t="s">
        <v>30</v>
      </c>
      <c r="E168" s="97" t="s">
        <v>1155</v>
      </c>
      <c r="F168" s="84"/>
      <c r="G168" s="97" t="s">
        <v>1239</v>
      </c>
      <c r="H168" s="97" t="s">
        <v>176</v>
      </c>
      <c r="I168" s="94">
        <v>460</v>
      </c>
      <c r="J168" s="96">
        <v>6513</v>
      </c>
      <c r="K168" s="84"/>
      <c r="L168" s="94">
        <v>124.41105999999999</v>
      </c>
      <c r="M168" s="95">
        <v>4.2633919466620748E-6</v>
      </c>
      <c r="N168" s="95">
        <v>1.3599600079975504E-3</v>
      </c>
      <c r="O168" s="95">
        <f>L168/'סכום נכסי הקרן'!$C$42</f>
        <v>2.0887082638378773E-4</v>
      </c>
    </row>
    <row r="169" spans="2:15" s="135" customFormat="1">
      <c r="B169" s="87" t="s">
        <v>1240</v>
      </c>
      <c r="C169" s="84" t="s">
        <v>1241</v>
      </c>
      <c r="D169" s="97" t="s">
        <v>1154</v>
      </c>
      <c r="E169" s="97" t="s">
        <v>1155</v>
      </c>
      <c r="F169" s="84"/>
      <c r="G169" s="97" t="s">
        <v>1242</v>
      </c>
      <c r="H169" s="97" t="s">
        <v>174</v>
      </c>
      <c r="I169" s="94">
        <v>1501</v>
      </c>
      <c r="J169" s="96">
        <v>1024</v>
      </c>
      <c r="K169" s="94">
        <v>1.3244200000000002</v>
      </c>
      <c r="L169" s="94">
        <v>54.61571</v>
      </c>
      <c r="M169" s="95">
        <v>4.91409212144946E-7</v>
      </c>
      <c r="N169" s="95">
        <v>5.9701429606332347E-4</v>
      </c>
      <c r="O169" s="95">
        <f>L169/'סכום נכסי הקרן'!$C$42</f>
        <v>9.1693041448544037E-5</v>
      </c>
    </row>
    <row r="170" spans="2:15" s="135" customFormat="1">
      <c r="B170" s="87" t="s">
        <v>1243</v>
      </c>
      <c r="C170" s="84" t="s">
        <v>1244</v>
      </c>
      <c r="D170" s="97" t="s">
        <v>1154</v>
      </c>
      <c r="E170" s="97" t="s">
        <v>1155</v>
      </c>
      <c r="F170" s="84"/>
      <c r="G170" s="97" t="s">
        <v>1242</v>
      </c>
      <c r="H170" s="97" t="s">
        <v>174</v>
      </c>
      <c r="I170" s="94">
        <v>5856</v>
      </c>
      <c r="J170" s="96">
        <v>2952</v>
      </c>
      <c r="K170" s="84"/>
      <c r="L170" s="94">
        <v>599.33725000000004</v>
      </c>
      <c r="M170" s="95">
        <v>5.6142430181606743E-7</v>
      </c>
      <c r="N170" s="95">
        <v>6.5514648882762511E-3</v>
      </c>
      <c r="O170" s="95">
        <f>L170/'סכום נכסי הקרן'!$C$42</f>
        <v>1.0062133277386014E-3</v>
      </c>
    </row>
    <row r="171" spans="2:15" s="135" customFormat="1">
      <c r="B171" s="87" t="s">
        <v>1245</v>
      </c>
      <c r="C171" s="84" t="s">
        <v>1246</v>
      </c>
      <c r="D171" s="97" t="s">
        <v>134</v>
      </c>
      <c r="E171" s="97" t="s">
        <v>1155</v>
      </c>
      <c r="F171" s="84"/>
      <c r="G171" s="97" t="s">
        <v>1242</v>
      </c>
      <c r="H171" s="97" t="s">
        <v>177</v>
      </c>
      <c r="I171" s="94">
        <v>9641</v>
      </c>
      <c r="J171" s="96">
        <v>203.1</v>
      </c>
      <c r="K171" s="84"/>
      <c r="L171" s="94">
        <v>91.675669999999997</v>
      </c>
      <c r="M171" s="95">
        <v>5.6525230020384281E-7</v>
      </c>
      <c r="N171" s="95">
        <v>1.0021234840888005E-3</v>
      </c>
      <c r="O171" s="95">
        <f>L171/'סכום נכסי הקרן'!$C$42</f>
        <v>1.5391214376107249E-4</v>
      </c>
    </row>
    <row r="172" spans="2:15" s="135" customFormat="1">
      <c r="B172" s="87" t="s">
        <v>1247</v>
      </c>
      <c r="C172" s="84" t="s">
        <v>1248</v>
      </c>
      <c r="D172" s="97" t="s">
        <v>134</v>
      </c>
      <c r="E172" s="97" t="s">
        <v>1155</v>
      </c>
      <c r="F172" s="84"/>
      <c r="G172" s="97" t="s">
        <v>795</v>
      </c>
      <c r="H172" s="97" t="s">
        <v>177</v>
      </c>
      <c r="I172" s="94">
        <v>3651</v>
      </c>
      <c r="J172" s="96">
        <v>1522.5</v>
      </c>
      <c r="K172" s="84"/>
      <c r="L172" s="94">
        <v>260.25033999999999</v>
      </c>
      <c r="M172" s="95">
        <v>1.728634418069754E-6</v>
      </c>
      <c r="N172" s="95">
        <v>2.8448439750273424E-3</v>
      </c>
      <c r="O172" s="95">
        <f>L172/'סכום נכסי הקרן'!$C$42</f>
        <v>4.3692822472906934E-4</v>
      </c>
    </row>
    <row r="173" spans="2:15" s="135" customFormat="1">
      <c r="B173" s="87" t="s">
        <v>1249</v>
      </c>
      <c r="C173" s="84" t="s">
        <v>1250</v>
      </c>
      <c r="D173" s="97" t="s">
        <v>1154</v>
      </c>
      <c r="E173" s="97" t="s">
        <v>1155</v>
      </c>
      <c r="F173" s="84"/>
      <c r="G173" s="97" t="s">
        <v>1225</v>
      </c>
      <c r="H173" s="97" t="s">
        <v>174</v>
      </c>
      <c r="I173" s="94">
        <v>70</v>
      </c>
      <c r="J173" s="96">
        <v>51371</v>
      </c>
      <c r="K173" s="84"/>
      <c r="L173" s="94">
        <v>124.67228</v>
      </c>
      <c r="M173" s="95">
        <v>4.3659362889769822E-7</v>
      </c>
      <c r="N173" s="95">
        <v>1.3628154515030486E-3</v>
      </c>
      <c r="O173" s="95">
        <f>L173/'סכום נכסי הקרן'!$C$42</f>
        <v>2.0930938254807067E-4</v>
      </c>
    </row>
    <row r="174" spans="2:15" s="135" customFormat="1">
      <c r="B174" s="87" t="s">
        <v>1251</v>
      </c>
      <c r="C174" s="84" t="s">
        <v>1252</v>
      </c>
      <c r="D174" s="97" t="s">
        <v>30</v>
      </c>
      <c r="E174" s="97" t="s">
        <v>1155</v>
      </c>
      <c r="F174" s="84"/>
      <c r="G174" s="97" t="s">
        <v>1242</v>
      </c>
      <c r="H174" s="97" t="s">
        <v>176</v>
      </c>
      <c r="I174" s="94">
        <v>334</v>
      </c>
      <c r="J174" s="96">
        <v>6225</v>
      </c>
      <c r="K174" s="84"/>
      <c r="L174" s="94">
        <v>86.338789999999989</v>
      </c>
      <c r="M174" s="95">
        <v>2.6746617699001692E-7</v>
      </c>
      <c r="N174" s="95">
        <v>9.4378507456570836E-4</v>
      </c>
      <c r="O174" s="95">
        <f>L174/'סכום נכסי הקרן'!$C$42</f>
        <v>1.4495218042733746E-4</v>
      </c>
    </row>
    <row r="175" spans="2:15" s="135" customFormat="1">
      <c r="B175" s="87" t="s">
        <v>1253</v>
      </c>
      <c r="C175" s="84" t="s">
        <v>1254</v>
      </c>
      <c r="D175" s="97" t="s">
        <v>1154</v>
      </c>
      <c r="E175" s="97" t="s">
        <v>1155</v>
      </c>
      <c r="F175" s="84"/>
      <c r="G175" s="97" t="s">
        <v>755</v>
      </c>
      <c r="H175" s="97" t="s">
        <v>174</v>
      </c>
      <c r="I175" s="94">
        <v>245</v>
      </c>
      <c r="J175" s="96">
        <v>13003</v>
      </c>
      <c r="K175" s="94">
        <v>0.67815999999999999</v>
      </c>
      <c r="L175" s="94">
        <v>111.12896000000001</v>
      </c>
      <c r="M175" s="95">
        <v>1.5875868489385712E-6</v>
      </c>
      <c r="N175" s="95">
        <v>1.2147709482610266E-3</v>
      </c>
      <c r="O175" s="95">
        <f>L175/'סכום נכסי הקרן'!$C$42</f>
        <v>1.8657181853744267E-4</v>
      </c>
    </row>
    <row r="176" spans="2:15" s="135" customFormat="1">
      <c r="B176" s="87" t="s">
        <v>1255</v>
      </c>
      <c r="C176" s="84" t="s">
        <v>1256</v>
      </c>
      <c r="D176" s="97" t="s">
        <v>1154</v>
      </c>
      <c r="E176" s="97" t="s">
        <v>1155</v>
      </c>
      <c r="F176" s="84"/>
      <c r="G176" s="97" t="s">
        <v>795</v>
      </c>
      <c r="H176" s="97" t="s">
        <v>174</v>
      </c>
      <c r="I176" s="94">
        <v>909</v>
      </c>
      <c r="J176" s="96">
        <v>12519</v>
      </c>
      <c r="K176" s="84"/>
      <c r="L176" s="94">
        <v>394.53665999999998</v>
      </c>
      <c r="M176" s="95">
        <v>4.7857874987109964E-7</v>
      </c>
      <c r="N176" s="95">
        <v>4.312752252805553E-3</v>
      </c>
      <c r="O176" s="95">
        <f>L176/'סכום נכסי הקרן'!$C$42</f>
        <v>6.6237839475766452E-4</v>
      </c>
    </row>
    <row r="177" spans="2:15" s="135" customFormat="1">
      <c r="B177" s="87" t="s">
        <v>1257</v>
      </c>
      <c r="C177" s="84" t="s">
        <v>1258</v>
      </c>
      <c r="D177" s="97" t="s">
        <v>1259</v>
      </c>
      <c r="E177" s="97" t="s">
        <v>1155</v>
      </c>
      <c r="F177" s="84"/>
      <c r="G177" s="97" t="s">
        <v>334</v>
      </c>
      <c r="H177" s="97" t="s">
        <v>179</v>
      </c>
      <c r="I177" s="94">
        <v>27701</v>
      </c>
      <c r="J177" s="96">
        <v>720</v>
      </c>
      <c r="K177" s="84"/>
      <c r="L177" s="94">
        <v>88.5047</v>
      </c>
      <c r="M177" s="142">
        <v>0</v>
      </c>
      <c r="N177" s="95">
        <v>9.6746103216081272E-4</v>
      </c>
      <c r="O177" s="95">
        <f>L177/'סכום נכסי הקרן'!$C$42</f>
        <v>1.4858847620018042E-4</v>
      </c>
    </row>
    <row r="178" spans="2:15" s="135" customFormat="1">
      <c r="B178" s="87" t="s">
        <v>1260</v>
      </c>
      <c r="C178" s="84" t="s">
        <v>1261</v>
      </c>
      <c r="D178" s="97" t="s">
        <v>1160</v>
      </c>
      <c r="E178" s="97" t="s">
        <v>1155</v>
      </c>
      <c r="F178" s="84"/>
      <c r="G178" s="97" t="s">
        <v>1188</v>
      </c>
      <c r="H178" s="97" t="s">
        <v>174</v>
      </c>
      <c r="I178" s="94">
        <v>995</v>
      </c>
      <c r="J178" s="96">
        <v>3830</v>
      </c>
      <c r="K178" s="84"/>
      <c r="L178" s="94">
        <v>132.12217000000001</v>
      </c>
      <c r="M178" s="95">
        <v>2.0126942857738535E-7</v>
      </c>
      <c r="N178" s="95">
        <v>1.444251559064393E-3</v>
      </c>
      <c r="O178" s="95">
        <f>L178/'סכום נכסי הקרן'!$C$42</f>
        <v>2.2181682907869519E-4</v>
      </c>
    </row>
    <row r="179" spans="2:15" s="135" customFormat="1">
      <c r="B179" s="87" t="s">
        <v>1262</v>
      </c>
      <c r="C179" s="84" t="s">
        <v>1263</v>
      </c>
      <c r="D179" s="97" t="s">
        <v>1154</v>
      </c>
      <c r="E179" s="97" t="s">
        <v>1155</v>
      </c>
      <c r="F179" s="84"/>
      <c r="G179" s="97" t="s">
        <v>1242</v>
      </c>
      <c r="H179" s="97" t="s">
        <v>174</v>
      </c>
      <c r="I179" s="94">
        <v>982</v>
      </c>
      <c r="J179" s="96">
        <v>7441</v>
      </c>
      <c r="K179" s="84"/>
      <c r="L179" s="94">
        <v>253.33583999999999</v>
      </c>
      <c r="M179" s="95">
        <v>3.7140667835024583E-7</v>
      </c>
      <c r="N179" s="95">
        <v>2.7692603132910059E-3</v>
      </c>
      <c r="O179" s="95">
        <f>L179/'סכום נכסי הקרן'!$C$42</f>
        <v>4.2531963197991421E-4</v>
      </c>
    </row>
    <row r="180" spans="2:15" s="135" customFormat="1">
      <c r="B180" s="87" t="s">
        <v>1264</v>
      </c>
      <c r="C180" s="84" t="s">
        <v>1265</v>
      </c>
      <c r="D180" s="97" t="s">
        <v>30</v>
      </c>
      <c r="E180" s="97" t="s">
        <v>1155</v>
      </c>
      <c r="F180" s="84"/>
      <c r="G180" s="97" t="s">
        <v>1211</v>
      </c>
      <c r="H180" s="97" t="s">
        <v>176</v>
      </c>
      <c r="I180" s="94">
        <v>780</v>
      </c>
      <c r="J180" s="96">
        <v>4598</v>
      </c>
      <c r="K180" s="84"/>
      <c r="L180" s="94">
        <v>148.93049999999999</v>
      </c>
      <c r="M180" s="95">
        <v>1.4093367566364065E-6</v>
      </c>
      <c r="N180" s="95">
        <v>1.6279864826413278E-3</v>
      </c>
      <c r="O180" s="95">
        <f>L180/'סכום נכסי הקרן'!$C$42</f>
        <v>2.5003594221245841E-4</v>
      </c>
    </row>
    <row r="181" spans="2:15" s="135" customFormat="1">
      <c r="B181" s="87" t="s">
        <v>1266</v>
      </c>
      <c r="C181" s="84" t="s">
        <v>1267</v>
      </c>
      <c r="D181" s="97" t="s">
        <v>30</v>
      </c>
      <c r="E181" s="97" t="s">
        <v>1155</v>
      </c>
      <c r="F181" s="84"/>
      <c r="G181" s="97" t="s">
        <v>1268</v>
      </c>
      <c r="H181" s="97" t="s">
        <v>176</v>
      </c>
      <c r="I181" s="94">
        <v>427</v>
      </c>
      <c r="J181" s="96">
        <v>6995</v>
      </c>
      <c r="K181" s="84"/>
      <c r="L181" s="94">
        <v>124.03256</v>
      </c>
      <c r="M181" s="95">
        <v>6.3663840608405654E-7</v>
      </c>
      <c r="N181" s="95">
        <v>1.3558225554026841E-3</v>
      </c>
      <c r="O181" s="95">
        <f>L181/'סכום נכסי הקרן'!$C$42</f>
        <v>2.0823537156340228E-4</v>
      </c>
    </row>
    <row r="182" spans="2:15" s="135" customFormat="1">
      <c r="B182" s="87" t="s">
        <v>1269</v>
      </c>
      <c r="C182" s="84" t="s">
        <v>1270</v>
      </c>
      <c r="D182" s="97" t="s">
        <v>30</v>
      </c>
      <c r="E182" s="97" t="s">
        <v>1155</v>
      </c>
      <c r="F182" s="84"/>
      <c r="G182" s="97" t="s">
        <v>1157</v>
      </c>
      <c r="H182" s="97" t="s">
        <v>176</v>
      </c>
      <c r="I182" s="94">
        <v>191</v>
      </c>
      <c r="J182" s="96">
        <v>3300</v>
      </c>
      <c r="K182" s="84"/>
      <c r="L182" s="94">
        <v>26.173839999999998</v>
      </c>
      <c r="M182" s="95">
        <v>1.0465816506291272E-6</v>
      </c>
      <c r="N182" s="95">
        <v>2.8611102305314823E-4</v>
      </c>
      <c r="O182" s="95">
        <f>L182/'סכום נכסי הקרן'!$C$42</f>
        <v>4.3942649394973715E-5</v>
      </c>
    </row>
    <row r="183" spans="2:15" s="135" customFormat="1">
      <c r="B183" s="87" t="s">
        <v>1271</v>
      </c>
      <c r="C183" s="84" t="s">
        <v>1272</v>
      </c>
      <c r="D183" s="97" t="s">
        <v>1154</v>
      </c>
      <c r="E183" s="97" t="s">
        <v>1155</v>
      </c>
      <c r="F183" s="84"/>
      <c r="G183" s="97" t="s">
        <v>1228</v>
      </c>
      <c r="H183" s="97" t="s">
        <v>174</v>
      </c>
      <c r="I183" s="94">
        <v>385</v>
      </c>
      <c r="J183" s="96">
        <v>5600</v>
      </c>
      <c r="K183" s="84"/>
      <c r="L183" s="94">
        <v>74.748509999999996</v>
      </c>
      <c r="M183" s="95">
        <v>5.3999229275312157E-7</v>
      </c>
      <c r="N183" s="95">
        <v>8.1708960808954585E-4</v>
      </c>
      <c r="O183" s="95">
        <f>L183/'סכום נכסי הקרן'!$C$42</f>
        <v>1.2549352971236497E-4</v>
      </c>
    </row>
    <row r="184" spans="2:15" s="135" customFormat="1">
      <c r="B184" s="87" t="s">
        <v>1273</v>
      </c>
      <c r="C184" s="84" t="s">
        <v>1274</v>
      </c>
      <c r="D184" s="97" t="s">
        <v>30</v>
      </c>
      <c r="E184" s="97" t="s">
        <v>1155</v>
      </c>
      <c r="F184" s="84"/>
      <c r="G184" s="97" t="s">
        <v>153</v>
      </c>
      <c r="H184" s="97" t="s">
        <v>176</v>
      </c>
      <c r="I184" s="94">
        <v>1079</v>
      </c>
      <c r="J184" s="96">
        <v>3975</v>
      </c>
      <c r="K184" s="84"/>
      <c r="L184" s="94">
        <v>178.10604999999998</v>
      </c>
      <c r="M184" s="95">
        <v>8.7815852062664758E-7</v>
      </c>
      <c r="N184" s="95">
        <v>1.9469097456641885E-3</v>
      </c>
      <c r="O184" s="95">
        <f>L184/'סכום נכסי הקרן'!$C$42</f>
        <v>2.9901809250280654E-4</v>
      </c>
    </row>
    <row r="185" spans="2:15" s="135" customFormat="1">
      <c r="B185" s="87" t="s">
        <v>1275</v>
      </c>
      <c r="C185" s="84" t="s">
        <v>1276</v>
      </c>
      <c r="D185" s="97" t="s">
        <v>30</v>
      </c>
      <c r="E185" s="97" t="s">
        <v>1155</v>
      </c>
      <c r="F185" s="84"/>
      <c r="G185" s="97" t="s">
        <v>1211</v>
      </c>
      <c r="H185" s="97" t="s">
        <v>176</v>
      </c>
      <c r="I185" s="94">
        <v>324</v>
      </c>
      <c r="J185" s="96">
        <v>9134</v>
      </c>
      <c r="K185" s="84"/>
      <c r="L185" s="94">
        <v>122.89271000000001</v>
      </c>
      <c r="M185" s="95">
        <v>3.3059954042990552E-6</v>
      </c>
      <c r="N185" s="95">
        <v>1.3433626469739961E-3</v>
      </c>
      <c r="O185" s="95">
        <f>L185/'סכום נכסי הקרן'!$C$42</f>
        <v>2.0632170398872236E-4</v>
      </c>
    </row>
    <row r="186" spans="2:15" s="135" customFormat="1">
      <c r="B186" s="87" t="s">
        <v>1277</v>
      </c>
      <c r="C186" s="84" t="s">
        <v>1278</v>
      </c>
      <c r="D186" s="97" t="s">
        <v>30</v>
      </c>
      <c r="E186" s="97" t="s">
        <v>1155</v>
      </c>
      <c r="F186" s="84"/>
      <c r="G186" s="97" t="s">
        <v>795</v>
      </c>
      <c r="H186" s="97" t="s">
        <v>176</v>
      </c>
      <c r="I186" s="94">
        <v>2057</v>
      </c>
      <c r="J186" s="96">
        <v>1380</v>
      </c>
      <c r="K186" s="84"/>
      <c r="L186" s="94">
        <v>117.87819999999999</v>
      </c>
      <c r="M186" s="95">
        <v>5.6601406180900523E-7</v>
      </c>
      <c r="N186" s="95">
        <v>1.2885481227692848E-3</v>
      </c>
      <c r="O186" s="95">
        <f>L186/'סכום נכסי הקרן'!$C$42</f>
        <v>1.9790296012776843E-4</v>
      </c>
    </row>
    <row r="187" spans="2:15" s="135" customFormat="1">
      <c r="B187" s="87" t="s">
        <v>1279</v>
      </c>
      <c r="C187" s="84" t="s">
        <v>1280</v>
      </c>
      <c r="D187" s="97" t="s">
        <v>30</v>
      </c>
      <c r="E187" s="97" t="s">
        <v>1155</v>
      </c>
      <c r="F187" s="84"/>
      <c r="G187" s="97" t="s">
        <v>1188</v>
      </c>
      <c r="H187" s="97" t="s">
        <v>181</v>
      </c>
      <c r="I187" s="94">
        <v>3851</v>
      </c>
      <c r="J187" s="96">
        <v>5385</v>
      </c>
      <c r="K187" s="84"/>
      <c r="L187" s="94">
        <v>87.533550000000005</v>
      </c>
      <c r="M187" s="95">
        <v>1.2534192567780897E-6</v>
      </c>
      <c r="N187" s="95">
        <v>9.5684521422817221E-4</v>
      </c>
      <c r="O187" s="95">
        <f>L187/'סכום נכסי הקרן'!$C$42</f>
        <v>1.4695803512008179E-4</v>
      </c>
    </row>
    <row r="188" spans="2:15" s="135" customFormat="1">
      <c r="B188" s="87" t="s">
        <v>1281</v>
      </c>
      <c r="C188" s="84" t="s">
        <v>1282</v>
      </c>
      <c r="D188" s="97" t="s">
        <v>1160</v>
      </c>
      <c r="E188" s="97" t="s">
        <v>1155</v>
      </c>
      <c r="F188" s="84"/>
      <c r="G188" s="97" t="s">
        <v>1222</v>
      </c>
      <c r="H188" s="97" t="s">
        <v>174</v>
      </c>
      <c r="I188" s="94">
        <v>157</v>
      </c>
      <c r="J188" s="96">
        <v>11977</v>
      </c>
      <c r="K188" s="84"/>
      <c r="L188" s="94">
        <v>65.193089999999998</v>
      </c>
      <c r="M188" s="95">
        <v>1.1258354129019304E-6</v>
      </c>
      <c r="N188" s="95">
        <v>7.1263756773541696E-4</v>
      </c>
      <c r="O188" s="95">
        <f>L188/'סכום נכסי הקרן'!$C$42</f>
        <v>1.0945115798235823E-4</v>
      </c>
    </row>
    <row r="189" spans="2:15" s="135" customFormat="1">
      <c r="B189" s="87" t="s">
        <v>1283</v>
      </c>
      <c r="C189" s="84" t="s">
        <v>1284</v>
      </c>
      <c r="D189" s="97" t="s">
        <v>1154</v>
      </c>
      <c r="E189" s="97" t="s">
        <v>1155</v>
      </c>
      <c r="F189" s="84"/>
      <c r="G189" s="97" t="s">
        <v>795</v>
      </c>
      <c r="H189" s="97" t="s">
        <v>174</v>
      </c>
      <c r="I189" s="94">
        <v>1235</v>
      </c>
      <c r="J189" s="96">
        <v>8364</v>
      </c>
      <c r="K189" s="84"/>
      <c r="L189" s="94">
        <v>358.12515000000002</v>
      </c>
      <c r="M189" s="95">
        <v>2.9147252335830536E-7</v>
      </c>
      <c r="N189" s="95">
        <v>3.9147313901040951E-3</v>
      </c>
      <c r="O189" s="95">
        <f>L189/'סכום נכסי הקרן'!$C$42</f>
        <v>6.0124796002315186E-4</v>
      </c>
    </row>
    <row r="190" spans="2:15" s="135" customFormat="1">
      <c r="B190" s="87" t="s">
        <v>1285</v>
      </c>
      <c r="C190" s="84" t="s">
        <v>1286</v>
      </c>
      <c r="D190" s="97" t="s">
        <v>1160</v>
      </c>
      <c r="E190" s="97" t="s">
        <v>1155</v>
      </c>
      <c r="F190" s="84"/>
      <c r="G190" s="97" t="s">
        <v>1188</v>
      </c>
      <c r="H190" s="97" t="s">
        <v>174</v>
      </c>
      <c r="I190" s="94">
        <v>1823</v>
      </c>
      <c r="J190" s="96">
        <v>17646</v>
      </c>
      <c r="K190" s="84"/>
      <c r="L190" s="94">
        <v>1115.28738</v>
      </c>
      <c r="M190" s="95">
        <v>7.644253179610966E-7</v>
      </c>
      <c r="N190" s="95">
        <v>1.2191409945581743E-2</v>
      </c>
      <c r="O190" s="95">
        <f>L190/'סכום נכסי הקרן'!$C$42</f>
        <v>1.8724299649565681E-3</v>
      </c>
    </row>
    <row r="191" spans="2:15" s="135" customFormat="1">
      <c r="B191" s="87" t="s">
        <v>1287</v>
      </c>
      <c r="C191" s="84" t="s">
        <v>1288</v>
      </c>
      <c r="D191" s="97" t="s">
        <v>1154</v>
      </c>
      <c r="E191" s="97" t="s">
        <v>1155</v>
      </c>
      <c r="F191" s="84"/>
      <c r="G191" s="97" t="s">
        <v>1225</v>
      </c>
      <c r="H191" s="97" t="s">
        <v>174</v>
      </c>
      <c r="I191" s="94">
        <v>680</v>
      </c>
      <c r="J191" s="96">
        <v>25476</v>
      </c>
      <c r="K191" s="84"/>
      <c r="L191" s="94">
        <v>600.61198000000002</v>
      </c>
      <c r="M191" s="95">
        <v>1.8027500894289972E-6</v>
      </c>
      <c r="N191" s="95">
        <v>6.5653991946071728E-3</v>
      </c>
      <c r="O191" s="95">
        <f>L191/'סכום נכסי הקרן'!$C$42</f>
        <v>1.0083534421988125E-3</v>
      </c>
    </row>
    <row r="192" spans="2:15" s="135" customFormat="1">
      <c r="B192" s="87" t="s">
        <v>1289</v>
      </c>
      <c r="C192" s="84" t="s">
        <v>1290</v>
      </c>
      <c r="D192" s="97" t="s">
        <v>1259</v>
      </c>
      <c r="E192" s="97" t="s">
        <v>1155</v>
      </c>
      <c r="F192" s="84"/>
      <c r="G192" s="97" t="s">
        <v>1242</v>
      </c>
      <c r="H192" s="97" t="s">
        <v>179</v>
      </c>
      <c r="I192" s="94">
        <v>35043</v>
      </c>
      <c r="J192" s="96">
        <v>629</v>
      </c>
      <c r="K192" s="84"/>
      <c r="L192" s="94">
        <v>97.811589999999995</v>
      </c>
      <c r="M192" s="95">
        <v>4.0374889984315176E-7</v>
      </c>
      <c r="N192" s="95">
        <v>1.0691963457159928E-3</v>
      </c>
      <c r="O192" s="95">
        <f>L192/'סכום נכסי הקרן'!$C$42</f>
        <v>1.6421359671087304E-4</v>
      </c>
    </row>
    <row r="193" spans="2:15" s="135" customFormat="1">
      <c r="B193" s="87" t="s">
        <v>1291</v>
      </c>
      <c r="C193" s="84" t="s">
        <v>1292</v>
      </c>
      <c r="D193" s="97" t="s">
        <v>1154</v>
      </c>
      <c r="E193" s="97" t="s">
        <v>1155</v>
      </c>
      <c r="F193" s="84"/>
      <c r="G193" s="97" t="s">
        <v>340</v>
      </c>
      <c r="H193" s="97" t="s">
        <v>174</v>
      </c>
      <c r="I193" s="94">
        <v>1251</v>
      </c>
      <c r="J193" s="96">
        <v>1300</v>
      </c>
      <c r="K193" s="94">
        <v>0.21331</v>
      </c>
      <c r="L193" s="94">
        <v>56.597559999999994</v>
      </c>
      <c r="M193" s="95">
        <v>3.8723896539398776E-7</v>
      </c>
      <c r="N193" s="95">
        <v>6.1867826019842477E-4</v>
      </c>
      <c r="O193" s="95">
        <f>L193/'סכום נכסי הקרן'!$C$42</f>
        <v>9.5020323181122389E-5</v>
      </c>
    </row>
    <row r="194" spans="2:15" s="135" customFormat="1">
      <c r="B194" s="87" t="s">
        <v>1293</v>
      </c>
      <c r="C194" s="84" t="s">
        <v>1294</v>
      </c>
      <c r="D194" s="97" t="s">
        <v>1154</v>
      </c>
      <c r="E194" s="97" t="s">
        <v>1155</v>
      </c>
      <c r="F194" s="84"/>
      <c r="G194" s="97" t="s">
        <v>340</v>
      </c>
      <c r="H194" s="97" t="s">
        <v>174</v>
      </c>
      <c r="I194" s="94">
        <v>357</v>
      </c>
      <c r="J194" s="96">
        <v>10694</v>
      </c>
      <c r="K194" s="84"/>
      <c r="L194" s="94">
        <v>132.36167</v>
      </c>
      <c r="M194" s="95">
        <v>1.0288998137676063E-7</v>
      </c>
      <c r="N194" s="95">
        <v>1.4468695772849225E-3</v>
      </c>
      <c r="O194" s="95">
        <f>L194/'סכום נכסי הקרן'!$C$42</f>
        <v>2.2221892004166034E-4</v>
      </c>
    </row>
    <row r="195" spans="2:15" s="135" customFormat="1">
      <c r="B195" s="87" t="s">
        <v>1295</v>
      </c>
      <c r="C195" s="84" t="s">
        <v>1296</v>
      </c>
      <c r="D195" s="97" t="s">
        <v>134</v>
      </c>
      <c r="E195" s="97" t="s">
        <v>1155</v>
      </c>
      <c r="F195" s="84"/>
      <c r="G195" s="97" t="s">
        <v>1157</v>
      </c>
      <c r="H195" s="97" t="s">
        <v>177</v>
      </c>
      <c r="I195" s="94">
        <v>1611</v>
      </c>
      <c r="J195" s="96">
        <v>781</v>
      </c>
      <c r="K195" s="84"/>
      <c r="L195" s="94">
        <v>58.907249999999998</v>
      </c>
      <c r="M195" s="95">
        <v>2.3692772596930391E-6</v>
      </c>
      <c r="N195" s="95">
        <v>6.4392590322045085E-4</v>
      </c>
      <c r="O195" s="95">
        <f>L195/'סכום נכסי הקרן'!$C$42</f>
        <v>9.8898007841878203E-5</v>
      </c>
    </row>
    <row r="196" spans="2:15" s="135" customFormat="1">
      <c r="B196" s="87" t="s">
        <v>1297</v>
      </c>
      <c r="C196" s="84" t="s">
        <v>1298</v>
      </c>
      <c r="D196" s="97" t="s">
        <v>30</v>
      </c>
      <c r="E196" s="97" t="s">
        <v>1155</v>
      </c>
      <c r="F196" s="84"/>
      <c r="G196" s="97" t="s">
        <v>536</v>
      </c>
      <c r="H196" s="97" t="s">
        <v>176</v>
      </c>
      <c r="I196" s="94">
        <v>1292</v>
      </c>
      <c r="J196" s="96">
        <v>3154</v>
      </c>
      <c r="K196" s="84"/>
      <c r="L196" s="94">
        <v>169.21711999999999</v>
      </c>
      <c r="M196" s="95">
        <v>1.373140189885754E-6</v>
      </c>
      <c r="N196" s="95">
        <v>1.8497432291672657E-3</v>
      </c>
      <c r="O196" s="95">
        <f>L196/'סכום נכסי הקרן'!$C$42</f>
        <v>2.8409467528598E-4</v>
      </c>
    </row>
    <row r="197" spans="2:15" s="135" customFormat="1">
      <c r="B197" s="87" t="s">
        <v>1299</v>
      </c>
      <c r="C197" s="84" t="s">
        <v>1300</v>
      </c>
      <c r="D197" s="97" t="s">
        <v>134</v>
      </c>
      <c r="E197" s="97" t="s">
        <v>1155</v>
      </c>
      <c r="F197" s="84"/>
      <c r="G197" s="97" t="s">
        <v>340</v>
      </c>
      <c r="H197" s="97" t="s">
        <v>177</v>
      </c>
      <c r="I197" s="94">
        <v>28357</v>
      </c>
      <c r="J197" s="96">
        <v>68.06</v>
      </c>
      <c r="K197" s="84"/>
      <c r="L197" s="94">
        <v>90.3596</v>
      </c>
      <c r="M197" s="95">
        <v>3.9399524629644954E-7</v>
      </c>
      <c r="N197" s="95">
        <v>9.8773728267129526E-4</v>
      </c>
      <c r="O197" s="95">
        <f>L197/'סכום נכסי הקרן'!$C$42</f>
        <v>1.5170262453923714E-4</v>
      </c>
    </row>
    <row r="198" spans="2:15" s="135" customFormat="1">
      <c r="B198" s="87" t="s">
        <v>1301</v>
      </c>
      <c r="C198" s="84" t="s">
        <v>1302</v>
      </c>
      <c r="D198" s="97" t="s">
        <v>1154</v>
      </c>
      <c r="E198" s="97" t="s">
        <v>1155</v>
      </c>
      <c r="F198" s="84"/>
      <c r="G198" s="97" t="s">
        <v>1157</v>
      </c>
      <c r="H198" s="97" t="s">
        <v>174</v>
      </c>
      <c r="I198" s="94">
        <v>446</v>
      </c>
      <c r="J198" s="96">
        <v>15136</v>
      </c>
      <c r="K198" s="84"/>
      <c r="L198" s="94">
        <v>234.04525000000001</v>
      </c>
      <c r="M198" s="95">
        <v>4.2736562781428889E-7</v>
      </c>
      <c r="N198" s="95">
        <v>2.5583913525195324E-3</v>
      </c>
      <c r="O198" s="95">
        <f>L198/'סכום נכסי הקרן'!$C$42</f>
        <v>3.9293311043809285E-4</v>
      </c>
    </row>
    <row r="199" spans="2:15" s="135" customFormat="1">
      <c r="B199" s="87" t="s">
        <v>1303</v>
      </c>
      <c r="C199" s="84" t="s">
        <v>1304</v>
      </c>
      <c r="D199" s="97" t="s">
        <v>1154</v>
      </c>
      <c r="E199" s="97" t="s">
        <v>1155</v>
      </c>
      <c r="F199" s="84"/>
      <c r="G199" s="97" t="s">
        <v>1179</v>
      </c>
      <c r="H199" s="97" t="s">
        <v>174</v>
      </c>
      <c r="I199" s="94">
        <v>440</v>
      </c>
      <c r="J199" s="96">
        <v>5627</v>
      </c>
      <c r="K199" s="94">
        <v>0.73075000000000001</v>
      </c>
      <c r="L199" s="94">
        <v>86.570990000000009</v>
      </c>
      <c r="M199" s="95">
        <v>1.6150126673793852E-7</v>
      </c>
      <c r="N199" s="95">
        <v>9.4632329515362918E-4</v>
      </c>
      <c r="O199" s="95">
        <f>L199/'סכום נכסי הקרן'!$C$42</f>
        <v>1.4534201559059641E-4</v>
      </c>
    </row>
    <row r="200" spans="2:15" s="135" customFormat="1">
      <c r="B200" s="87" t="s">
        <v>1305</v>
      </c>
      <c r="C200" s="84" t="s">
        <v>1306</v>
      </c>
      <c r="D200" s="97" t="s">
        <v>1160</v>
      </c>
      <c r="E200" s="97" t="s">
        <v>1155</v>
      </c>
      <c r="F200" s="84"/>
      <c r="G200" s="97" t="s">
        <v>1307</v>
      </c>
      <c r="H200" s="97" t="s">
        <v>174</v>
      </c>
      <c r="I200" s="94">
        <v>1059</v>
      </c>
      <c r="J200" s="96">
        <v>8554</v>
      </c>
      <c r="K200" s="84"/>
      <c r="L200" s="94">
        <v>314.06464</v>
      </c>
      <c r="M200" s="95">
        <v>1.3727235967587259E-7</v>
      </c>
      <c r="N200" s="95">
        <v>3.433097912083924E-3</v>
      </c>
      <c r="O200" s="95">
        <f>L200/'סכום נכסי הקרן'!$C$42</f>
        <v>5.2727579762383505E-4</v>
      </c>
    </row>
    <row r="201" spans="2:15" s="135" customFormat="1">
      <c r="B201" s="87" t="s">
        <v>1308</v>
      </c>
      <c r="C201" s="84" t="s">
        <v>1309</v>
      </c>
      <c r="D201" s="97" t="s">
        <v>1154</v>
      </c>
      <c r="E201" s="97" t="s">
        <v>1155</v>
      </c>
      <c r="F201" s="84"/>
      <c r="G201" s="97" t="s">
        <v>1225</v>
      </c>
      <c r="H201" s="97" t="s">
        <v>174</v>
      </c>
      <c r="I201" s="94">
        <v>173</v>
      </c>
      <c r="J201" s="96">
        <v>14761</v>
      </c>
      <c r="K201" s="84"/>
      <c r="L201" s="94">
        <v>88.535149999999987</v>
      </c>
      <c r="M201" s="95">
        <v>9.0528519099947675E-7</v>
      </c>
      <c r="N201" s="95">
        <v>9.6779388666943524E-4</v>
      </c>
      <c r="O201" s="95">
        <f>L201/'סכום נכסי הקרן'!$C$42</f>
        <v>1.4863959799484548E-4</v>
      </c>
    </row>
    <row r="202" spans="2:15" s="135" customFormat="1">
      <c r="B202" s="87" t="s">
        <v>1310</v>
      </c>
      <c r="C202" s="84" t="s">
        <v>1311</v>
      </c>
      <c r="D202" s="97" t="s">
        <v>1154</v>
      </c>
      <c r="E202" s="97" t="s">
        <v>1155</v>
      </c>
      <c r="F202" s="84"/>
      <c r="G202" s="97" t="s">
        <v>1215</v>
      </c>
      <c r="H202" s="97" t="s">
        <v>174</v>
      </c>
      <c r="I202" s="94">
        <v>313</v>
      </c>
      <c r="J202" s="96">
        <v>6255</v>
      </c>
      <c r="K202" s="94">
        <v>0.21640999999999999</v>
      </c>
      <c r="L202" s="94">
        <v>68.094470000000001</v>
      </c>
      <c r="M202" s="95">
        <v>2.4034904517310392E-7</v>
      </c>
      <c r="N202" s="95">
        <v>7.4435308215997002E-4</v>
      </c>
      <c r="O202" s="95">
        <f>L202/'סכום נכסי הקרן'!$C$42</f>
        <v>1.1432221718122202E-4</v>
      </c>
    </row>
    <row r="203" spans="2:15" s="135" customFormat="1">
      <c r="B203" s="87" t="s">
        <v>1312</v>
      </c>
      <c r="C203" s="84" t="s">
        <v>1313</v>
      </c>
      <c r="D203" s="97" t="s">
        <v>1160</v>
      </c>
      <c r="E203" s="97" t="s">
        <v>1155</v>
      </c>
      <c r="F203" s="84"/>
      <c r="G203" s="97" t="s">
        <v>1157</v>
      </c>
      <c r="H203" s="97" t="s">
        <v>174</v>
      </c>
      <c r="I203" s="94">
        <v>1221</v>
      </c>
      <c r="J203" s="96">
        <v>4728</v>
      </c>
      <c r="K203" s="84"/>
      <c r="L203" s="94">
        <v>200.14603</v>
      </c>
      <c r="M203" s="95">
        <v>2.9495589189492129E-7</v>
      </c>
      <c r="N203" s="95">
        <v>2.187832790424565E-3</v>
      </c>
      <c r="O203" s="95">
        <f>L203/'סכום נכסי הקרן'!$C$42</f>
        <v>3.3602050077810098E-4</v>
      </c>
    </row>
    <row r="204" spans="2:15" s="135" customFormat="1">
      <c r="B204" s="87" t="s">
        <v>1314</v>
      </c>
      <c r="C204" s="84" t="s">
        <v>1315</v>
      </c>
      <c r="D204" s="97" t="s">
        <v>1160</v>
      </c>
      <c r="E204" s="97" t="s">
        <v>1155</v>
      </c>
      <c r="F204" s="84"/>
      <c r="G204" s="97" t="s">
        <v>1188</v>
      </c>
      <c r="H204" s="97" t="s">
        <v>174</v>
      </c>
      <c r="I204" s="94">
        <v>440</v>
      </c>
      <c r="J204" s="96">
        <v>7362</v>
      </c>
      <c r="K204" s="84"/>
      <c r="L204" s="94">
        <v>112.30583</v>
      </c>
      <c r="M204" s="95">
        <v>3.6608388735401099E-7</v>
      </c>
      <c r="N204" s="95">
        <v>1.2276355290676854E-3</v>
      </c>
      <c r="O204" s="95">
        <f>L204/'סכום נכסי הקרן'!$C$42</f>
        <v>1.8854763812652331E-4</v>
      </c>
    </row>
    <row r="205" spans="2:15" s="135" customFormat="1">
      <c r="B205" s="87" t="s">
        <v>1316</v>
      </c>
      <c r="C205" s="84" t="s">
        <v>1317</v>
      </c>
      <c r="D205" s="97" t="s">
        <v>1154</v>
      </c>
      <c r="E205" s="97" t="s">
        <v>1155</v>
      </c>
      <c r="F205" s="84"/>
      <c r="G205" s="97" t="s">
        <v>1179</v>
      </c>
      <c r="H205" s="97" t="s">
        <v>174</v>
      </c>
      <c r="I205" s="94">
        <v>2090</v>
      </c>
      <c r="J205" s="96">
        <v>3622</v>
      </c>
      <c r="K205" s="84"/>
      <c r="L205" s="94">
        <v>262.45120000000003</v>
      </c>
      <c r="M205" s="95">
        <v>3.5062952915659823E-7</v>
      </c>
      <c r="N205" s="95">
        <v>2.8689019774525413E-3</v>
      </c>
      <c r="O205" s="95">
        <f>L205/'סכום נכסי הקרן'!$C$42</f>
        <v>4.4062319724160181E-4</v>
      </c>
    </row>
    <row r="206" spans="2:15" s="135" customFormat="1">
      <c r="B206" s="87" t="s">
        <v>1318</v>
      </c>
      <c r="C206" s="84" t="s">
        <v>1319</v>
      </c>
      <c r="D206" s="97" t="s">
        <v>1160</v>
      </c>
      <c r="E206" s="97" t="s">
        <v>1155</v>
      </c>
      <c r="F206" s="84"/>
      <c r="G206" s="97" t="s">
        <v>1222</v>
      </c>
      <c r="H206" s="97" t="s">
        <v>174</v>
      </c>
      <c r="I206" s="94">
        <v>13</v>
      </c>
      <c r="J206" s="96">
        <v>173774</v>
      </c>
      <c r="K206" s="84"/>
      <c r="L206" s="94">
        <v>78.321679999999986</v>
      </c>
      <c r="M206" s="95">
        <v>2.6655979122709076E-7</v>
      </c>
      <c r="N206" s="95">
        <v>8.561485816388155E-4</v>
      </c>
      <c r="O206" s="95">
        <f>L206/'סכום נכסי הקרן'!$C$42</f>
        <v>1.3149244147077097E-4</v>
      </c>
    </row>
    <row r="207" spans="2:15" s="135" customFormat="1">
      <c r="B207" s="87" t="s">
        <v>1320</v>
      </c>
      <c r="C207" s="84" t="s">
        <v>1321</v>
      </c>
      <c r="D207" s="97" t="s">
        <v>1154</v>
      </c>
      <c r="E207" s="97" t="s">
        <v>1155</v>
      </c>
      <c r="F207" s="84"/>
      <c r="G207" s="97" t="s">
        <v>334</v>
      </c>
      <c r="H207" s="97" t="s">
        <v>174</v>
      </c>
      <c r="I207" s="94">
        <v>1661</v>
      </c>
      <c r="J207" s="96">
        <v>6451</v>
      </c>
      <c r="K207" s="84"/>
      <c r="L207" s="94">
        <v>371.49290000000002</v>
      </c>
      <c r="M207" s="95">
        <v>3.1365674438073036E-6</v>
      </c>
      <c r="N207" s="95">
        <v>4.0608567056259568E-3</v>
      </c>
      <c r="O207" s="95">
        <f>L207/'סכום נכסי הקרן'!$C$42</f>
        <v>6.236907636564613E-4</v>
      </c>
    </row>
    <row r="208" spans="2:15" s="135" customFormat="1">
      <c r="B208" s="87" t="s">
        <v>1322</v>
      </c>
      <c r="C208" s="84" t="s">
        <v>1323</v>
      </c>
      <c r="D208" s="97" t="s">
        <v>134</v>
      </c>
      <c r="E208" s="97" t="s">
        <v>1155</v>
      </c>
      <c r="F208" s="84"/>
      <c r="G208" s="97" t="s">
        <v>1239</v>
      </c>
      <c r="H208" s="97" t="s">
        <v>177</v>
      </c>
      <c r="I208" s="94">
        <v>1380</v>
      </c>
      <c r="J208" s="96">
        <v>1739</v>
      </c>
      <c r="K208" s="84"/>
      <c r="L208" s="94">
        <v>112.35717</v>
      </c>
      <c r="M208" s="95">
        <v>1.297478808941456E-6</v>
      </c>
      <c r="N208" s="95">
        <v>1.2281967359797604E-3</v>
      </c>
      <c r="O208" s="95">
        <f>L208/'סכום נכסי הקרן'!$C$42</f>
        <v>1.8863383165486833E-4</v>
      </c>
    </row>
    <row r="209" spans="2:15" s="135" customFormat="1">
      <c r="B209" s="87" t="s">
        <v>1324</v>
      </c>
      <c r="C209" s="84" t="s">
        <v>1325</v>
      </c>
      <c r="D209" s="97" t="s">
        <v>134</v>
      </c>
      <c r="E209" s="97" t="s">
        <v>1155</v>
      </c>
      <c r="F209" s="84"/>
      <c r="G209" s="97" t="s">
        <v>1162</v>
      </c>
      <c r="H209" s="97" t="s">
        <v>177</v>
      </c>
      <c r="I209" s="94">
        <v>696</v>
      </c>
      <c r="J209" s="96">
        <v>3942</v>
      </c>
      <c r="K209" s="84"/>
      <c r="L209" s="94">
        <v>128.45411000000001</v>
      </c>
      <c r="M209" s="95">
        <v>5.1870763117256322E-7</v>
      </c>
      <c r="N209" s="95">
        <v>1.4041553256030311E-3</v>
      </c>
      <c r="O209" s="95">
        <f>L209/'סכום נכסי הקרן'!$C$42</f>
        <v>2.1565860871287468E-4</v>
      </c>
    </row>
    <row r="210" spans="2:15" s="135" customFormat="1">
      <c r="B210" s="87" t="s">
        <v>1326</v>
      </c>
      <c r="C210" s="84" t="s">
        <v>1327</v>
      </c>
      <c r="D210" s="97" t="s">
        <v>150</v>
      </c>
      <c r="E210" s="97" t="s">
        <v>1155</v>
      </c>
      <c r="F210" s="84"/>
      <c r="G210" s="97" t="s">
        <v>1179</v>
      </c>
      <c r="H210" s="97" t="s">
        <v>1212</v>
      </c>
      <c r="I210" s="94">
        <v>140</v>
      </c>
      <c r="J210" s="96">
        <v>24650</v>
      </c>
      <c r="K210" s="84"/>
      <c r="L210" s="94">
        <v>122.66924</v>
      </c>
      <c r="M210" s="95">
        <v>1.9927047080637785E-7</v>
      </c>
      <c r="N210" s="95">
        <v>1.3409198556097299E-3</v>
      </c>
      <c r="O210" s="95">
        <f>L210/'סכום נכסי הקרן'!$C$42</f>
        <v>2.0594652541881076E-4</v>
      </c>
    </row>
    <row r="211" spans="2:15" s="135" customFormat="1">
      <c r="B211" s="87" t="s">
        <v>1328</v>
      </c>
      <c r="C211" s="84" t="s">
        <v>1329</v>
      </c>
      <c r="D211" s="97" t="s">
        <v>134</v>
      </c>
      <c r="E211" s="97" t="s">
        <v>1155</v>
      </c>
      <c r="F211" s="84"/>
      <c r="G211" s="97" t="s">
        <v>795</v>
      </c>
      <c r="H211" s="97" t="s">
        <v>177</v>
      </c>
      <c r="I211" s="94">
        <v>1193</v>
      </c>
      <c r="J211" s="96">
        <v>2480</v>
      </c>
      <c r="K211" s="84"/>
      <c r="L211" s="94">
        <v>138.52055999999999</v>
      </c>
      <c r="M211" s="95">
        <v>2.5950939607280058E-7</v>
      </c>
      <c r="N211" s="95">
        <v>1.5141935281752696E-3</v>
      </c>
      <c r="O211" s="95">
        <f>L211/'סכום נכסי הקרן'!$C$42</f>
        <v>2.3255893678861871E-4</v>
      </c>
    </row>
    <row r="212" spans="2:15" s="135" customFormat="1">
      <c r="B212" s="87" t="s">
        <v>1330</v>
      </c>
      <c r="C212" s="84" t="s">
        <v>1331</v>
      </c>
      <c r="D212" s="97" t="s">
        <v>1154</v>
      </c>
      <c r="E212" s="97" t="s">
        <v>1155</v>
      </c>
      <c r="F212" s="84"/>
      <c r="G212" s="97" t="s">
        <v>1225</v>
      </c>
      <c r="H212" s="97" t="s">
        <v>174</v>
      </c>
      <c r="I212" s="94">
        <v>159</v>
      </c>
      <c r="J212" s="96">
        <v>16940</v>
      </c>
      <c r="K212" s="84"/>
      <c r="L212" s="94">
        <v>93.382259999999988</v>
      </c>
      <c r="M212" s="95">
        <v>6.235294117647059E-7</v>
      </c>
      <c r="N212" s="95">
        <v>1.0207785309154132E-3</v>
      </c>
      <c r="O212" s="95">
        <f>L212/'סכום נכסי הקרן'!$C$42</f>
        <v>1.5677729790089179E-4</v>
      </c>
    </row>
    <row r="213" spans="2:15" s="135" customFormat="1">
      <c r="B213" s="87" t="s">
        <v>1332</v>
      </c>
      <c r="C213" s="84" t="s">
        <v>1333</v>
      </c>
      <c r="D213" s="97" t="s">
        <v>30</v>
      </c>
      <c r="E213" s="97" t="s">
        <v>1155</v>
      </c>
      <c r="F213" s="84"/>
      <c r="G213" s="97" t="s">
        <v>1157</v>
      </c>
      <c r="H213" s="97" t="s">
        <v>176</v>
      </c>
      <c r="I213" s="94">
        <v>154</v>
      </c>
      <c r="J213" s="96">
        <v>9345</v>
      </c>
      <c r="K213" s="84"/>
      <c r="L213" s="94">
        <v>59.761309999999995</v>
      </c>
      <c r="M213" s="95">
        <v>1.2535568944281213E-7</v>
      </c>
      <c r="N213" s="95">
        <v>6.532617889884073E-4</v>
      </c>
      <c r="O213" s="95">
        <f>L213/'סכום נכסי הקרן'!$C$42</f>
        <v>1.00331869252442E-4</v>
      </c>
    </row>
    <row r="214" spans="2:15" s="135" customFormat="1">
      <c r="B214" s="87" t="s">
        <v>1334</v>
      </c>
      <c r="C214" s="84" t="s">
        <v>1335</v>
      </c>
      <c r="D214" s="97" t="s">
        <v>30</v>
      </c>
      <c r="E214" s="97" t="s">
        <v>1155</v>
      </c>
      <c r="F214" s="84"/>
      <c r="G214" s="97" t="s">
        <v>1211</v>
      </c>
      <c r="H214" s="97" t="s">
        <v>176</v>
      </c>
      <c r="I214" s="94">
        <v>322</v>
      </c>
      <c r="J214" s="96">
        <v>11615</v>
      </c>
      <c r="K214" s="84"/>
      <c r="L214" s="94">
        <v>155.30848999999998</v>
      </c>
      <c r="M214" s="95">
        <v>3.7882352941176473E-7</v>
      </c>
      <c r="N214" s="95">
        <v>1.6977054556282011E-3</v>
      </c>
      <c r="O214" s="95">
        <f>L214/'סכום נכסי הקרן'!$C$42</f>
        <v>2.6074380083827137E-4</v>
      </c>
    </row>
    <row r="215" spans="2:15" s="135" customFormat="1">
      <c r="B215" s="87" t="s">
        <v>1336</v>
      </c>
      <c r="C215" s="84" t="s">
        <v>1337</v>
      </c>
      <c r="D215" s="97" t="s">
        <v>1154</v>
      </c>
      <c r="E215" s="97" t="s">
        <v>1155</v>
      </c>
      <c r="F215" s="84"/>
      <c r="G215" s="97" t="s">
        <v>755</v>
      </c>
      <c r="H215" s="97" t="s">
        <v>174</v>
      </c>
      <c r="I215" s="94">
        <v>431</v>
      </c>
      <c r="J215" s="96">
        <v>10093</v>
      </c>
      <c r="K215" s="94">
        <v>1.2116600000000002</v>
      </c>
      <c r="L215" s="94">
        <v>152.03148999999999</v>
      </c>
      <c r="M215" s="95">
        <v>4.3860669003426071E-6</v>
      </c>
      <c r="N215" s="95">
        <v>1.6618839704145235E-3</v>
      </c>
      <c r="O215" s="95">
        <f>L215/'סכום נכסי הקרן'!$C$42</f>
        <v>2.5524212198383778E-4</v>
      </c>
    </row>
    <row r="216" spans="2:15" s="135" customFormat="1">
      <c r="B216" s="87" t="s">
        <v>1338</v>
      </c>
      <c r="C216" s="84" t="s">
        <v>1339</v>
      </c>
      <c r="D216" s="97" t="s">
        <v>1154</v>
      </c>
      <c r="E216" s="97" t="s">
        <v>1155</v>
      </c>
      <c r="F216" s="84"/>
      <c r="G216" s="97" t="s">
        <v>1228</v>
      </c>
      <c r="H216" s="97" t="s">
        <v>174</v>
      </c>
      <c r="I216" s="94">
        <v>346</v>
      </c>
      <c r="J216" s="96">
        <v>6545</v>
      </c>
      <c r="K216" s="94">
        <v>0.14965000000000001</v>
      </c>
      <c r="L216" s="94">
        <v>78.662589999999994</v>
      </c>
      <c r="M216" s="95">
        <v>5.8309267840183941E-7</v>
      </c>
      <c r="N216" s="95">
        <v>8.5987513108165808E-4</v>
      </c>
      <c r="O216" s="95">
        <f>L216/'סכום נכסי הקרן'!$C$42</f>
        <v>1.3206478731705266E-4</v>
      </c>
    </row>
    <row r="217" spans="2:15" s="135" customFormat="1">
      <c r="B217" s="87" t="s">
        <v>1340</v>
      </c>
      <c r="C217" s="84" t="s">
        <v>1341</v>
      </c>
      <c r="D217" s="97" t="s">
        <v>1160</v>
      </c>
      <c r="E217" s="97" t="s">
        <v>1155</v>
      </c>
      <c r="F217" s="84"/>
      <c r="G217" s="97" t="s">
        <v>1342</v>
      </c>
      <c r="H217" s="97" t="s">
        <v>174</v>
      </c>
      <c r="I217" s="94">
        <v>566</v>
      </c>
      <c r="J217" s="96">
        <v>5743</v>
      </c>
      <c r="K217" s="84"/>
      <c r="L217" s="94">
        <v>112.69614999999999</v>
      </c>
      <c r="M217" s="95">
        <v>3.9780714084903008E-7</v>
      </c>
      <c r="N217" s="95">
        <v>1.231902188240283E-3</v>
      </c>
      <c r="O217" s="95">
        <f>L217/'סכום נכסי הקרן'!$C$42</f>
        <v>1.8920293726917283E-4</v>
      </c>
    </row>
    <row r="218" spans="2:15" s="135" customFormat="1">
      <c r="B218" s="87" t="s">
        <v>1343</v>
      </c>
      <c r="C218" s="84" t="s">
        <v>1344</v>
      </c>
      <c r="D218" s="97" t="s">
        <v>1154</v>
      </c>
      <c r="E218" s="97" t="s">
        <v>1155</v>
      </c>
      <c r="F218" s="84"/>
      <c r="G218" s="97" t="s">
        <v>1225</v>
      </c>
      <c r="H218" s="97" t="s">
        <v>174</v>
      </c>
      <c r="I218" s="94">
        <v>1140</v>
      </c>
      <c r="J218" s="96">
        <v>3861</v>
      </c>
      <c r="K218" s="84"/>
      <c r="L218" s="94">
        <v>152.60139000000001</v>
      </c>
      <c r="M218" s="95">
        <v>1.4566985451385563E-6</v>
      </c>
      <c r="N218" s="95">
        <v>1.6681136513493039E-3</v>
      </c>
      <c r="O218" s="95">
        <f>L218/'סכום נכסי הקרן'!$C$42</f>
        <v>2.5619891379926094E-4</v>
      </c>
    </row>
    <row r="219" spans="2:15" s="135" customFormat="1">
      <c r="B219" s="87" t="s">
        <v>1345</v>
      </c>
      <c r="C219" s="84" t="s">
        <v>1346</v>
      </c>
      <c r="D219" s="97" t="s">
        <v>1154</v>
      </c>
      <c r="E219" s="97" t="s">
        <v>1155</v>
      </c>
      <c r="F219" s="84"/>
      <c r="G219" s="97" t="s">
        <v>1228</v>
      </c>
      <c r="H219" s="97" t="s">
        <v>174</v>
      </c>
      <c r="I219" s="94">
        <v>253</v>
      </c>
      <c r="J219" s="96">
        <v>6740</v>
      </c>
      <c r="K219" s="84"/>
      <c r="L219" s="94">
        <v>59.119970000000002</v>
      </c>
      <c r="M219" s="95">
        <v>8.3162026406928013E-7</v>
      </c>
      <c r="N219" s="95">
        <v>6.4625118437231345E-4</v>
      </c>
      <c r="O219" s="95">
        <f>L219/'סכום נכסי הקרן'!$C$42</f>
        <v>9.9255138487564851E-5</v>
      </c>
    </row>
    <row r="220" spans="2:15" s="135" customFormat="1">
      <c r="B220" s="87" t="s">
        <v>1347</v>
      </c>
      <c r="C220" s="84" t="s">
        <v>1348</v>
      </c>
      <c r="D220" s="97" t="s">
        <v>1154</v>
      </c>
      <c r="E220" s="97" t="s">
        <v>1155</v>
      </c>
      <c r="F220" s="84"/>
      <c r="G220" s="97" t="s">
        <v>1242</v>
      </c>
      <c r="H220" s="97" t="s">
        <v>174</v>
      </c>
      <c r="I220" s="94">
        <v>1830</v>
      </c>
      <c r="J220" s="96">
        <v>5358</v>
      </c>
      <c r="K220" s="94">
        <v>1.89954</v>
      </c>
      <c r="L220" s="94">
        <v>341.84757999999999</v>
      </c>
      <c r="M220" s="95">
        <v>1.102747659941445E-6</v>
      </c>
      <c r="N220" s="95">
        <v>3.7367983009769651E-3</v>
      </c>
      <c r="O220" s="95">
        <f>L220/'סכום נכסי הקרן'!$C$42</f>
        <v>5.7391992747186612E-4</v>
      </c>
    </row>
    <row r="221" spans="2:15" s="135" customFormat="1">
      <c r="B221" s="87" t="s">
        <v>1349</v>
      </c>
      <c r="C221" s="84" t="s">
        <v>1350</v>
      </c>
      <c r="D221" s="97" t="s">
        <v>30</v>
      </c>
      <c r="E221" s="97" t="s">
        <v>1155</v>
      </c>
      <c r="F221" s="84"/>
      <c r="G221" s="97" t="s">
        <v>1211</v>
      </c>
      <c r="H221" s="97" t="s">
        <v>176</v>
      </c>
      <c r="I221" s="94">
        <v>514</v>
      </c>
      <c r="J221" s="96">
        <v>8515</v>
      </c>
      <c r="K221" s="84"/>
      <c r="L221" s="94">
        <v>181.74726000000001</v>
      </c>
      <c r="M221" s="95">
        <v>8.6949475315993805E-7</v>
      </c>
      <c r="N221" s="95">
        <v>1.9867124768741052E-3</v>
      </c>
      <c r="O221" s="95">
        <f>L221/'סכום נכסי הקרן'!$C$42</f>
        <v>3.0513123502998152E-4</v>
      </c>
    </row>
    <row r="222" spans="2:15" s="135" customFormat="1">
      <c r="B222" s="87" t="s">
        <v>1351</v>
      </c>
      <c r="C222" s="84" t="s">
        <v>1352</v>
      </c>
      <c r="D222" s="97" t="s">
        <v>1154</v>
      </c>
      <c r="E222" s="97" t="s">
        <v>1155</v>
      </c>
      <c r="F222" s="84"/>
      <c r="G222" s="97" t="s">
        <v>1157</v>
      </c>
      <c r="H222" s="97" t="s">
        <v>174</v>
      </c>
      <c r="I222" s="94">
        <v>607</v>
      </c>
      <c r="J222" s="96">
        <v>11402</v>
      </c>
      <c r="K222" s="84"/>
      <c r="L222" s="94">
        <v>239.95155</v>
      </c>
      <c r="M222" s="95">
        <v>3.3520115164601321E-7</v>
      </c>
      <c r="N222" s="95">
        <v>2.6229541960097811E-3</v>
      </c>
      <c r="O222" s="95">
        <f>L222/'סכום נכסי הקרן'!$C$42</f>
        <v>4.0284905972644844E-4</v>
      </c>
    </row>
    <row r="223" spans="2:15" s="135" customFormat="1">
      <c r="B223" s="87" t="s">
        <v>1353</v>
      </c>
      <c r="C223" s="84" t="s">
        <v>1354</v>
      </c>
      <c r="D223" s="97" t="s">
        <v>30</v>
      </c>
      <c r="E223" s="97" t="s">
        <v>1155</v>
      </c>
      <c r="F223" s="84"/>
      <c r="G223" s="97" t="s">
        <v>787</v>
      </c>
      <c r="H223" s="97" t="s">
        <v>176</v>
      </c>
      <c r="I223" s="94">
        <v>183</v>
      </c>
      <c r="J223" s="96">
        <v>16645</v>
      </c>
      <c r="K223" s="84"/>
      <c r="L223" s="94">
        <v>126.48965</v>
      </c>
      <c r="M223" s="95">
        <v>8.874644411062957E-7</v>
      </c>
      <c r="N223" s="95">
        <v>1.38268145473246E-3</v>
      </c>
      <c r="O223" s="95">
        <f>L223/'סכום נכסי הקרן'!$C$42</f>
        <v>2.1236052264562392E-4</v>
      </c>
    </row>
    <row r="224" spans="2:15" s="135" customFormat="1">
      <c r="B224" s="87" t="s">
        <v>1355</v>
      </c>
      <c r="C224" s="84" t="s">
        <v>1356</v>
      </c>
      <c r="D224" s="97" t="s">
        <v>1154</v>
      </c>
      <c r="E224" s="97" t="s">
        <v>1155</v>
      </c>
      <c r="F224" s="84"/>
      <c r="G224" s="97" t="s">
        <v>1242</v>
      </c>
      <c r="H224" s="97" t="s">
        <v>174</v>
      </c>
      <c r="I224" s="94">
        <v>2660</v>
      </c>
      <c r="J224" s="96">
        <v>6067</v>
      </c>
      <c r="K224" s="84"/>
      <c r="L224" s="94">
        <v>559.51208999999994</v>
      </c>
      <c r="M224" s="95">
        <v>5.4018252839523433E-7</v>
      </c>
      <c r="N224" s="95">
        <v>6.1161287942657679E-3</v>
      </c>
      <c r="O224" s="95">
        <f>L224/'סכום נכסי הקרן'!$C$42</f>
        <v>9.3935179565241391E-4</v>
      </c>
    </row>
    <row r="225" spans="2:15" s="135" customFormat="1">
      <c r="B225" s="87" t="s">
        <v>1357</v>
      </c>
      <c r="C225" s="84" t="s">
        <v>1358</v>
      </c>
      <c r="D225" s="97" t="s">
        <v>30</v>
      </c>
      <c r="E225" s="97" t="s">
        <v>1155</v>
      </c>
      <c r="F225" s="84"/>
      <c r="G225" s="97" t="s">
        <v>1222</v>
      </c>
      <c r="H225" s="97" t="s">
        <v>176</v>
      </c>
      <c r="I225" s="94">
        <v>358</v>
      </c>
      <c r="J225" s="96">
        <v>4411.5</v>
      </c>
      <c r="K225" s="84"/>
      <c r="L225" s="94">
        <v>65.582719999999995</v>
      </c>
      <c r="M225" s="95">
        <v>1.4471376502538163E-6</v>
      </c>
      <c r="N225" s="95">
        <v>7.1689668439205568E-4</v>
      </c>
      <c r="O225" s="95">
        <f>L225/'סכום נכסי הקרן'!$C$42</f>
        <v>1.1010529870010402E-4</v>
      </c>
    </row>
    <row r="226" spans="2:15" s="135" customFormat="1">
      <c r="B226" s="136"/>
      <c r="C226" s="136"/>
      <c r="D226" s="136"/>
    </row>
    <row r="227" spans="2:15" s="135" customFormat="1">
      <c r="B227" s="136"/>
      <c r="C227" s="136"/>
      <c r="D227" s="136"/>
    </row>
    <row r="228" spans="2:15" s="135" customFormat="1">
      <c r="B228" s="136"/>
      <c r="C228" s="136"/>
      <c r="D228" s="136"/>
    </row>
    <row r="229" spans="2:15" s="135" customFormat="1">
      <c r="B229" s="137" t="s">
        <v>265</v>
      </c>
      <c r="C229" s="136"/>
      <c r="D229" s="136"/>
    </row>
    <row r="230" spans="2:15" s="135" customFormat="1">
      <c r="B230" s="137" t="s">
        <v>123</v>
      </c>
      <c r="C230" s="136"/>
      <c r="D230" s="136"/>
    </row>
    <row r="231" spans="2:15" s="135" customFormat="1">
      <c r="B231" s="137" t="s">
        <v>248</v>
      </c>
      <c r="C231" s="136"/>
      <c r="D231" s="136"/>
    </row>
    <row r="232" spans="2:15" s="135" customFormat="1">
      <c r="B232" s="137" t="s">
        <v>256</v>
      </c>
      <c r="C232" s="136"/>
      <c r="D232" s="136"/>
    </row>
    <row r="233" spans="2:15" s="135" customFormat="1">
      <c r="B233" s="137" t="s">
        <v>262</v>
      </c>
      <c r="C233" s="136"/>
      <c r="D233" s="136"/>
    </row>
    <row r="234" spans="2:15" s="135" customFormat="1">
      <c r="B234" s="136"/>
      <c r="C234" s="136"/>
      <c r="D234" s="136"/>
    </row>
    <row r="235" spans="2:15" s="135" customFormat="1">
      <c r="B235" s="136"/>
      <c r="C235" s="136"/>
      <c r="D235" s="136"/>
    </row>
    <row r="236" spans="2:15" s="135" customFormat="1">
      <c r="B236" s="136"/>
      <c r="C236" s="136"/>
      <c r="D236" s="136"/>
    </row>
    <row r="237" spans="2:15" s="135" customFormat="1">
      <c r="B237" s="136"/>
      <c r="C237" s="136"/>
      <c r="D237" s="136"/>
    </row>
    <row r="238" spans="2:15" s="135" customFormat="1">
      <c r="B238" s="136"/>
      <c r="C238" s="136"/>
      <c r="D238" s="136"/>
    </row>
    <row r="239" spans="2:15" s="135" customFormat="1">
      <c r="B239" s="136"/>
      <c r="C239" s="136"/>
      <c r="D239" s="136"/>
    </row>
    <row r="240" spans="2:15" s="135" customFormat="1">
      <c r="B240" s="136"/>
      <c r="C240" s="136"/>
      <c r="D240" s="136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44"/>
      <c r="E273" s="1"/>
      <c r="F273" s="1"/>
      <c r="G273" s="1"/>
    </row>
    <row r="274" spans="2:7">
      <c r="B274" s="44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44"/>
      <c r="E294" s="1"/>
      <c r="F294" s="1"/>
      <c r="G294" s="1"/>
    </row>
    <row r="295" spans="2:7">
      <c r="B295" s="44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44"/>
      <c r="E361" s="1"/>
      <c r="F361" s="1"/>
      <c r="G361" s="1"/>
    </row>
    <row r="362" spans="2:7">
      <c r="B362" s="44"/>
      <c r="E362" s="1"/>
      <c r="F362" s="1"/>
      <c r="G362" s="1"/>
    </row>
    <row r="363" spans="2:7">
      <c r="B363" s="3"/>
    </row>
  </sheetData>
  <sheetProtection sheet="1" objects="1" scenarios="1"/>
  <mergeCells count="2">
    <mergeCell ref="B6:O6"/>
    <mergeCell ref="B7:O7"/>
  </mergeCells>
  <phoneticPr fontId="3" type="noConversion"/>
  <dataValidations count="4">
    <dataValidation allowBlank="1" showInputMessage="1" showErrorMessage="1" sqref="A1 B34 K9 B36:I36 B231 B233"/>
    <dataValidation type="list" allowBlank="1" showInputMessage="1" showErrorMessage="1" sqref="E12:E35 E37:E357">
      <formula1>$AQ$6:$AQ$23</formula1>
    </dataValidation>
    <dataValidation type="list" allowBlank="1" showInputMessage="1" showErrorMessage="1" sqref="H12:H35 H37:H357">
      <formula1>$AU$6:$AU$19</formula1>
    </dataValidation>
    <dataValidation type="list" allowBlank="1" showInputMessage="1" showErrorMessage="1" sqref="G12:G35 G37:G363">
      <formula1>$AS$6:$AS$29</formula1>
    </dataValidation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B1:BD255"/>
  <sheetViews>
    <sheetView rightToLeft="1" zoomScale="90" zoomScaleNormal="90" workbookViewId="0">
      <selection activeCell="C16" sqref="C16"/>
    </sheetView>
  </sheetViews>
  <sheetFormatPr defaultColWidth="9.140625" defaultRowHeight="18"/>
  <cols>
    <col min="1" max="1" width="6.28515625" style="1" customWidth="1"/>
    <col min="2" max="2" width="46.5703125" style="2" bestFit="1" customWidth="1"/>
    <col min="3" max="3" width="41.7109375" style="2" bestFit="1" customWidth="1"/>
    <col min="4" max="4" width="9.7109375" style="2" bestFit="1" customWidth="1"/>
    <col min="5" max="5" width="11.28515625" style="2" bestFit="1" customWidth="1"/>
    <col min="6" max="6" width="5.28515625" style="2" bestFit="1" customWidth="1"/>
    <col min="7" max="7" width="12.28515625" style="2" bestFit="1" customWidth="1"/>
    <col min="8" max="8" width="13.140625" style="1" bestFit="1" customWidth="1"/>
    <col min="9" max="9" width="10.7109375" style="1" bestFit="1" customWidth="1"/>
    <col min="10" max="10" width="8.28515625" style="1" bestFit="1" customWidth="1"/>
    <col min="11" max="12" width="11.28515625" style="1" bestFit="1" customWidth="1"/>
    <col min="13" max="13" width="11.85546875" style="1" bestFit="1" customWidth="1"/>
    <col min="14" max="14" width="11.5703125" style="1" customWidth="1"/>
    <col min="15" max="15" width="7.5703125" style="1" customWidth="1"/>
    <col min="16" max="16" width="8" style="1" customWidth="1"/>
    <col min="17" max="17" width="8.7109375" style="1" customWidth="1"/>
    <col min="18" max="18" width="10" style="1" customWidth="1"/>
    <col min="19" max="19" width="9.5703125" style="1" customWidth="1"/>
    <col min="20" max="20" width="6.140625" style="1" customWidth="1"/>
    <col min="21" max="22" width="5.7109375" style="1" customWidth="1"/>
    <col min="23" max="23" width="6.85546875" style="1" customWidth="1"/>
    <col min="24" max="24" width="6.42578125" style="1" customWidth="1"/>
    <col min="25" max="25" width="6.7109375" style="1" customWidth="1"/>
    <col min="26" max="26" width="7.28515625" style="1" customWidth="1"/>
    <col min="27" max="38" width="5.7109375" style="1" customWidth="1"/>
    <col min="39" max="16384" width="9.140625" style="1"/>
  </cols>
  <sheetData>
    <row r="1" spans="2:56">
      <c r="B1" s="57" t="s">
        <v>190</v>
      </c>
      <c r="C1" s="78" t="s" vm="1">
        <v>266</v>
      </c>
    </row>
    <row r="2" spans="2:56">
      <c r="B2" s="57" t="s">
        <v>189</v>
      </c>
      <c r="C2" s="78" t="s">
        <v>267</v>
      </c>
    </row>
    <row r="3" spans="2:56">
      <c r="B3" s="57" t="s">
        <v>191</v>
      </c>
      <c r="C3" s="78" t="s">
        <v>268</v>
      </c>
    </row>
    <row r="4" spans="2:56">
      <c r="B4" s="57" t="s">
        <v>192</v>
      </c>
      <c r="C4" s="78">
        <v>2145</v>
      </c>
    </row>
    <row r="6" spans="2:56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5"/>
      <c r="BD6" s="3"/>
    </row>
    <row r="7" spans="2:56" ht="26.25" customHeight="1">
      <c r="B7" s="163" t="s">
        <v>101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5"/>
      <c r="BA7" s="3"/>
      <c r="BD7" s="3"/>
    </row>
    <row r="8" spans="2:56" s="3" customFormat="1" ht="74.25" customHeight="1">
      <c r="B8" s="23" t="s">
        <v>126</v>
      </c>
      <c r="C8" s="31" t="s">
        <v>50</v>
      </c>
      <c r="D8" s="31" t="s">
        <v>130</v>
      </c>
      <c r="E8" s="31" t="s">
        <v>128</v>
      </c>
      <c r="F8" s="31" t="s">
        <v>71</v>
      </c>
      <c r="G8" s="31" t="s">
        <v>112</v>
      </c>
      <c r="H8" s="31" t="s">
        <v>250</v>
      </c>
      <c r="I8" s="31" t="s">
        <v>249</v>
      </c>
      <c r="J8" s="31" t="s">
        <v>264</v>
      </c>
      <c r="K8" s="31" t="s">
        <v>68</v>
      </c>
      <c r="L8" s="31" t="s">
        <v>65</v>
      </c>
      <c r="M8" s="31" t="s">
        <v>193</v>
      </c>
      <c r="N8" s="15" t="s">
        <v>195</v>
      </c>
      <c r="O8" s="1"/>
      <c r="BA8" s="1"/>
      <c r="BB8" s="1"/>
      <c r="BD8" s="4"/>
    </row>
    <row r="9" spans="2:56" s="3" customFormat="1" ht="26.25" customHeight="1">
      <c r="B9" s="16"/>
      <c r="C9" s="17"/>
      <c r="D9" s="17"/>
      <c r="E9" s="17"/>
      <c r="F9" s="17"/>
      <c r="G9" s="17"/>
      <c r="H9" s="33" t="s">
        <v>257</v>
      </c>
      <c r="I9" s="33"/>
      <c r="J9" s="17" t="s">
        <v>253</v>
      </c>
      <c r="K9" s="33" t="s">
        <v>253</v>
      </c>
      <c r="L9" s="33" t="s">
        <v>20</v>
      </c>
      <c r="M9" s="18" t="s">
        <v>20</v>
      </c>
      <c r="N9" s="18" t="s">
        <v>20</v>
      </c>
      <c r="BA9" s="1"/>
      <c r="BD9" s="4"/>
    </row>
    <row r="10" spans="2:56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1" t="s">
        <v>9</v>
      </c>
      <c r="L10" s="21" t="s">
        <v>10</v>
      </c>
      <c r="M10" s="21" t="s">
        <v>11</v>
      </c>
      <c r="N10" s="21" t="s">
        <v>12</v>
      </c>
      <c r="O10" s="5"/>
      <c r="BA10" s="1"/>
      <c r="BB10" s="3"/>
      <c r="BD10" s="1"/>
    </row>
    <row r="11" spans="2:56" s="134" customFormat="1" ht="18" customHeight="1">
      <c r="B11" s="79" t="s">
        <v>33</v>
      </c>
      <c r="C11" s="80"/>
      <c r="D11" s="80"/>
      <c r="E11" s="80"/>
      <c r="F11" s="80"/>
      <c r="G11" s="80"/>
      <c r="H11" s="88"/>
      <c r="I11" s="90"/>
      <c r="J11" s="88">
        <f>J26</f>
        <v>42.198920000000001</v>
      </c>
      <c r="K11" s="88">
        <v>102123.43923000011</v>
      </c>
      <c r="L11" s="80"/>
      <c r="M11" s="89">
        <v>1</v>
      </c>
      <c r="N11" s="89">
        <f>K11/'סכום נכסי הקרן'!$C$42</f>
        <v>0.17145265979668245</v>
      </c>
      <c r="O11" s="139"/>
      <c r="BA11" s="135"/>
      <c r="BB11" s="140"/>
      <c r="BD11" s="135"/>
    </row>
    <row r="12" spans="2:56" s="135" customFormat="1" ht="20.25">
      <c r="B12" s="81" t="s">
        <v>244</v>
      </c>
      <c r="C12" s="82"/>
      <c r="D12" s="82"/>
      <c r="E12" s="82"/>
      <c r="F12" s="82"/>
      <c r="G12" s="82"/>
      <c r="H12" s="91"/>
      <c r="I12" s="93"/>
      <c r="J12" s="82"/>
      <c r="K12" s="91">
        <v>13108.600960000002</v>
      </c>
      <c r="L12" s="82"/>
      <c r="M12" s="92">
        <v>0.12836035545646976</v>
      </c>
      <c r="N12" s="92">
        <f>K12/'סכום נכסי הקרן'!$C$42</f>
        <v>2.2007724355459342E-2</v>
      </c>
      <c r="BB12" s="134"/>
    </row>
    <row r="13" spans="2:56" s="135" customFormat="1">
      <c r="B13" s="103" t="s">
        <v>73</v>
      </c>
      <c r="C13" s="82"/>
      <c r="D13" s="82"/>
      <c r="E13" s="82"/>
      <c r="F13" s="82"/>
      <c r="G13" s="82"/>
      <c r="H13" s="91"/>
      <c r="I13" s="93"/>
      <c r="J13" s="82"/>
      <c r="K13" s="91">
        <v>1290.0959499999999</v>
      </c>
      <c r="L13" s="82"/>
      <c r="M13" s="92">
        <v>1.2632711547194126E-2</v>
      </c>
      <c r="N13" s="92">
        <f>K13/'סכום נכסי הקרן'!$C$42</f>
        <v>2.1659119952106964E-3</v>
      </c>
    </row>
    <row r="14" spans="2:56" s="135" customFormat="1">
      <c r="B14" s="87" t="s">
        <v>1366</v>
      </c>
      <c r="C14" s="84" t="s">
        <v>1367</v>
      </c>
      <c r="D14" s="97" t="s">
        <v>131</v>
      </c>
      <c r="E14" s="84" t="s">
        <v>1368</v>
      </c>
      <c r="F14" s="97" t="s">
        <v>1362</v>
      </c>
      <c r="G14" s="97" t="s">
        <v>175</v>
      </c>
      <c r="H14" s="94">
        <v>18209</v>
      </c>
      <c r="I14" s="96">
        <v>1855</v>
      </c>
      <c r="J14" s="84"/>
      <c r="K14" s="94">
        <v>337.77695</v>
      </c>
      <c r="L14" s="95">
        <v>2.5502801120448181E-4</v>
      </c>
      <c r="M14" s="95">
        <v>3.3075359833824865E-3</v>
      </c>
      <c r="N14" s="95">
        <f>K14/'סכום נכסי הקרן'!$C$42</f>
        <v>5.6708584172416308E-4</v>
      </c>
    </row>
    <row r="15" spans="2:56" s="135" customFormat="1">
      <c r="B15" s="87" t="s">
        <v>1359</v>
      </c>
      <c r="C15" s="84" t="s">
        <v>1360</v>
      </c>
      <c r="D15" s="97" t="s">
        <v>131</v>
      </c>
      <c r="E15" s="84" t="s">
        <v>1361</v>
      </c>
      <c r="F15" s="97" t="s">
        <v>1362</v>
      </c>
      <c r="G15" s="97" t="s">
        <v>175</v>
      </c>
      <c r="H15" s="94">
        <v>4600</v>
      </c>
      <c r="I15" s="96">
        <v>13580</v>
      </c>
      <c r="J15" s="84"/>
      <c r="K15" s="94">
        <v>624.67999999999995</v>
      </c>
      <c r="L15" s="95">
        <v>4.4809213958911783E-5</v>
      </c>
      <c r="M15" s="95">
        <v>6.116911109829642E-3</v>
      </c>
      <c r="N15" s="95">
        <f>K15/'סכום נכסי הקרן'!$C$42</f>
        <v>1.048760679520169E-3</v>
      </c>
    </row>
    <row r="16" spans="2:56" s="135" customFormat="1" ht="20.25">
      <c r="B16" s="87" t="s">
        <v>1363</v>
      </c>
      <c r="C16" s="84" t="s">
        <v>1364</v>
      </c>
      <c r="D16" s="97" t="s">
        <v>131</v>
      </c>
      <c r="E16" s="84" t="s">
        <v>1365</v>
      </c>
      <c r="F16" s="97" t="s">
        <v>1362</v>
      </c>
      <c r="G16" s="97" t="s">
        <v>175</v>
      </c>
      <c r="H16" s="94">
        <v>2418</v>
      </c>
      <c r="I16" s="96">
        <v>13550</v>
      </c>
      <c r="J16" s="84"/>
      <c r="K16" s="94">
        <v>327.63900000000001</v>
      </c>
      <c r="L16" s="95">
        <v>5.8481300132659195E-5</v>
      </c>
      <c r="M16" s="95">
        <v>3.2082644539819976E-3</v>
      </c>
      <c r="N16" s="95">
        <f>K16/'סכום נכסי הקרן'!$C$42</f>
        <v>5.5006547396636461E-4</v>
      </c>
      <c r="BA16" s="134"/>
    </row>
    <row r="17" spans="2:14" s="135" customFormat="1">
      <c r="B17" s="136"/>
      <c r="C17" s="136"/>
      <c r="D17" s="136"/>
      <c r="E17" s="136"/>
      <c r="F17" s="136"/>
      <c r="G17" s="136"/>
    </row>
    <row r="18" spans="2:14" s="135" customFormat="1">
      <c r="B18" s="103" t="s">
        <v>74</v>
      </c>
      <c r="C18" s="82"/>
      <c r="D18" s="82"/>
      <c r="E18" s="82"/>
      <c r="F18" s="82"/>
      <c r="G18" s="82"/>
      <c r="H18" s="91"/>
      <c r="I18" s="93"/>
      <c r="J18" s="82"/>
      <c r="K18" s="91">
        <v>11818.505009999999</v>
      </c>
      <c r="L18" s="82"/>
      <c r="M18" s="92">
        <v>0.1157276439092756</v>
      </c>
      <c r="N18" s="92">
        <f>K18/'סכום נכסי הקרן'!$C$42</f>
        <v>1.984181236024864E-2</v>
      </c>
    </row>
    <row r="19" spans="2:14" s="135" customFormat="1">
      <c r="B19" s="87" t="s">
        <v>1369</v>
      </c>
      <c r="C19" s="84" t="s">
        <v>1370</v>
      </c>
      <c r="D19" s="97" t="s">
        <v>131</v>
      </c>
      <c r="E19" s="84" t="s">
        <v>1371</v>
      </c>
      <c r="F19" s="97" t="s">
        <v>1372</v>
      </c>
      <c r="G19" s="97" t="s">
        <v>175</v>
      </c>
      <c r="H19" s="94">
        <v>400000</v>
      </c>
      <c r="I19" s="96">
        <v>324.99</v>
      </c>
      <c r="J19" s="84"/>
      <c r="K19" s="94">
        <v>1299.96</v>
      </c>
      <c r="L19" s="95">
        <v>1.5328436018098299E-3</v>
      </c>
      <c r="M19" s="95">
        <v>1.2729301028261097E-2</v>
      </c>
      <c r="N19" s="95">
        <f>K19/'סכום נכסי הקרן'!$C$42</f>
        <v>2.1824725186480099E-3</v>
      </c>
    </row>
    <row r="20" spans="2:14" s="135" customFormat="1">
      <c r="B20" s="87" t="s">
        <v>1373</v>
      </c>
      <c r="C20" s="84" t="s">
        <v>1374</v>
      </c>
      <c r="D20" s="97" t="s">
        <v>131</v>
      </c>
      <c r="E20" s="84" t="s">
        <v>1368</v>
      </c>
      <c r="F20" s="97" t="s">
        <v>1372</v>
      </c>
      <c r="G20" s="97" t="s">
        <v>175</v>
      </c>
      <c r="H20" s="94">
        <v>11100</v>
      </c>
      <c r="I20" s="96">
        <v>3228.5</v>
      </c>
      <c r="J20" s="84"/>
      <c r="K20" s="94">
        <v>358.36349999999999</v>
      </c>
      <c r="L20" s="95">
        <v>1.7462799360364403E-4</v>
      </c>
      <c r="M20" s="95">
        <v>3.5091209491378548E-3</v>
      </c>
      <c r="N20" s="95">
        <f>K20/'סכום נכסי הקרן'!$C$42</f>
        <v>6.0164812027794405E-4</v>
      </c>
    </row>
    <row r="21" spans="2:14" s="135" customFormat="1">
      <c r="B21" s="87" t="s">
        <v>1375</v>
      </c>
      <c r="C21" s="84" t="s">
        <v>1376</v>
      </c>
      <c r="D21" s="97" t="s">
        <v>131</v>
      </c>
      <c r="E21" s="84" t="s">
        <v>1368</v>
      </c>
      <c r="F21" s="97" t="s">
        <v>1372</v>
      </c>
      <c r="G21" s="97" t="s">
        <v>175</v>
      </c>
      <c r="H21" s="94">
        <v>1061500</v>
      </c>
      <c r="I21" s="96">
        <v>326.29000000000002</v>
      </c>
      <c r="J21" s="84"/>
      <c r="K21" s="94">
        <v>3463.56835</v>
      </c>
      <c r="L21" s="95">
        <v>2.3853932584269664E-3</v>
      </c>
      <c r="M21" s="95">
        <v>3.391550829187636E-2</v>
      </c>
      <c r="N21" s="95">
        <f>K21/'סכום נכסי הקרן'!$C$42</f>
        <v>5.8149041049986401E-3</v>
      </c>
    </row>
    <row r="22" spans="2:14" s="135" customFormat="1">
      <c r="B22" s="87" t="s">
        <v>1381</v>
      </c>
      <c r="C22" s="84" t="s">
        <v>1382</v>
      </c>
      <c r="D22" s="97" t="s">
        <v>131</v>
      </c>
      <c r="E22" s="84" t="s">
        <v>1368</v>
      </c>
      <c r="F22" s="97" t="s">
        <v>1372</v>
      </c>
      <c r="G22" s="97" t="s">
        <v>175</v>
      </c>
      <c r="H22" s="94">
        <v>270000</v>
      </c>
      <c r="I22" s="96">
        <v>277.45999999999998</v>
      </c>
      <c r="J22" s="84"/>
      <c r="K22" s="94">
        <v>749.14200000000005</v>
      </c>
      <c r="L22" s="95">
        <v>6.684822975984155E-4</v>
      </c>
      <c r="M22" s="95">
        <v>7.3356518899916736E-3</v>
      </c>
      <c r="N22" s="95">
        <f>K22/'סכום נכסי הקרן'!$C$42</f>
        <v>1.257717027881633E-3</v>
      </c>
    </row>
    <row r="23" spans="2:14" s="135" customFormat="1">
      <c r="B23" s="87" t="s">
        <v>1377</v>
      </c>
      <c r="C23" s="84" t="s">
        <v>1378</v>
      </c>
      <c r="D23" s="97" t="s">
        <v>131</v>
      </c>
      <c r="E23" s="84" t="s">
        <v>1361</v>
      </c>
      <c r="F23" s="97" t="s">
        <v>1372</v>
      </c>
      <c r="G23" s="97" t="s">
        <v>175</v>
      </c>
      <c r="H23" s="94">
        <v>163295</v>
      </c>
      <c r="I23" s="96">
        <v>3243.07</v>
      </c>
      <c r="J23" s="84"/>
      <c r="K23" s="94">
        <v>5295.7711600000002</v>
      </c>
      <c r="L23" s="95">
        <v>1.1663928571428572E-3</v>
      </c>
      <c r="M23" s="95">
        <v>5.1856568873214152E-2</v>
      </c>
      <c r="N23" s="95">
        <f>K23/'סכום נכסי הקרן'!$C$42</f>
        <v>8.8909466612424187E-3</v>
      </c>
    </row>
    <row r="24" spans="2:14" s="135" customFormat="1">
      <c r="B24" s="87" t="s">
        <v>1379</v>
      </c>
      <c r="C24" s="84" t="s">
        <v>1380</v>
      </c>
      <c r="D24" s="97" t="s">
        <v>131</v>
      </c>
      <c r="E24" s="84" t="s">
        <v>1365</v>
      </c>
      <c r="F24" s="97" t="s">
        <v>1372</v>
      </c>
      <c r="G24" s="97" t="s">
        <v>175</v>
      </c>
      <c r="H24" s="94">
        <v>20000</v>
      </c>
      <c r="I24" s="96">
        <v>3258.5</v>
      </c>
      <c r="J24" s="84"/>
      <c r="K24" s="94">
        <v>651.70000000000005</v>
      </c>
      <c r="L24" s="95">
        <v>1.3355592654424041E-4</v>
      </c>
      <c r="M24" s="95">
        <v>6.3814928767944841E-3</v>
      </c>
      <c r="N24" s="95">
        <f>K24/'סכום נכסי הקרן'!$C$42</f>
        <v>1.0941239271999971E-3</v>
      </c>
    </row>
    <row r="25" spans="2:14" s="135" customFormat="1">
      <c r="B25" s="136"/>
      <c r="C25" s="136"/>
      <c r="D25" s="136"/>
      <c r="E25" s="136"/>
      <c r="F25" s="136"/>
      <c r="G25" s="136"/>
    </row>
    <row r="26" spans="2:14" s="135" customFormat="1">
      <c r="B26" s="81" t="s">
        <v>243</v>
      </c>
      <c r="C26" s="82"/>
      <c r="D26" s="82"/>
      <c r="E26" s="82"/>
      <c r="F26" s="82"/>
      <c r="G26" s="82"/>
      <c r="H26" s="91"/>
      <c r="I26" s="93"/>
      <c r="J26" s="91">
        <f>J27</f>
        <v>42.198920000000001</v>
      </c>
      <c r="K26" s="91">
        <v>89014.838270000124</v>
      </c>
      <c r="L26" s="82"/>
      <c r="M26" s="92">
        <v>0.87163964454353049</v>
      </c>
      <c r="N26" s="92">
        <f>K26/'סכום נכסי הקרן'!$C$42</f>
        <v>0.14944493544122314</v>
      </c>
    </row>
    <row r="27" spans="2:14" s="135" customFormat="1">
      <c r="B27" s="103" t="s">
        <v>75</v>
      </c>
      <c r="C27" s="82"/>
      <c r="D27" s="82"/>
      <c r="E27" s="82"/>
      <c r="F27" s="82"/>
      <c r="G27" s="82"/>
      <c r="H27" s="91"/>
      <c r="I27" s="93"/>
      <c r="J27" s="91">
        <f>SUM(J45+J51+J55+J74)</f>
        <v>42.198920000000001</v>
      </c>
      <c r="K27" s="91">
        <v>39305.051830000106</v>
      </c>
      <c r="L27" s="82"/>
      <c r="M27" s="92">
        <v>0.38487787060792339</v>
      </c>
      <c r="N27" s="92">
        <f>K27/'סכום נכסי הקרן'!$C$42</f>
        <v>6.598833461261186E-2</v>
      </c>
    </row>
    <row r="28" spans="2:14" s="135" customFormat="1">
      <c r="B28" s="87" t="s">
        <v>1383</v>
      </c>
      <c r="C28" s="84" t="s">
        <v>1384</v>
      </c>
      <c r="D28" s="97" t="s">
        <v>30</v>
      </c>
      <c r="E28" s="84"/>
      <c r="F28" s="97" t="s">
        <v>1362</v>
      </c>
      <c r="G28" s="97" t="s">
        <v>174</v>
      </c>
      <c r="H28" s="94">
        <v>9695</v>
      </c>
      <c r="I28" s="96">
        <v>3514</v>
      </c>
      <c r="J28" s="84"/>
      <c r="K28" s="94">
        <v>1181.14553</v>
      </c>
      <c r="L28" s="95">
        <v>6.4831423587056135E-4</v>
      </c>
      <c r="M28" s="95">
        <v>1.1565861264619679E-2</v>
      </c>
      <c r="N28" s="95">
        <f>K28/'סכום נכסי הקרן'!$C$42</f>
        <v>1.9829976766584656E-3</v>
      </c>
    </row>
    <row r="29" spans="2:14" s="135" customFormat="1">
      <c r="B29" s="87" t="s">
        <v>1385</v>
      </c>
      <c r="C29" s="84" t="s">
        <v>1386</v>
      </c>
      <c r="D29" s="97" t="s">
        <v>30</v>
      </c>
      <c r="E29" s="84"/>
      <c r="F29" s="97" t="s">
        <v>1362</v>
      </c>
      <c r="G29" s="97" t="s">
        <v>176</v>
      </c>
      <c r="H29" s="94">
        <v>515</v>
      </c>
      <c r="I29" s="96">
        <v>11101</v>
      </c>
      <c r="J29" s="84"/>
      <c r="K29" s="94">
        <v>237.40476000000001</v>
      </c>
      <c r="L29" s="95">
        <v>5.6335378179940662E-4</v>
      </c>
      <c r="M29" s="95">
        <v>2.3246843407351602E-3</v>
      </c>
      <c r="N29" s="95">
        <f>K29/'סכום נכסי הקרן'!$C$42</f>
        <v>3.9857331340674049E-4</v>
      </c>
    </row>
    <row r="30" spans="2:14" s="135" customFormat="1">
      <c r="B30" s="87" t="s">
        <v>1387</v>
      </c>
      <c r="C30" s="84" t="s">
        <v>1388</v>
      </c>
      <c r="D30" s="97" t="s">
        <v>1154</v>
      </c>
      <c r="E30" s="84"/>
      <c r="F30" s="97" t="s">
        <v>1362</v>
      </c>
      <c r="G30" s="97" t="s">
        <v>174</v>
      </c>
      <c r="H30" s="94">
        <v>1793</v>
      </c>
      <c r="I30" s="96">
        <v>9869</v>
      </c>
      <c r="J30" s="84"/>
      <c r="K30" s="94">
        <v>613.48970999999995</v>
      </c>
      <c r="L30" s="95">
        <v>1.3760209146583694E-5</v>
      </c>
      <c r="M30" s="95">
        <v>6.0073349921002193E-3</v>
      </c>
      <c r="N30" s="95">
        <f>K30/'סכום נכסי הקרן'!$C$42</f>
        <v>1.0299735626852651E-3</v>
      </c>
    </row>
    <row r="31" spans="2:14" s="135" customFormat="1">
      <c r="B31" s="87" t="s">
        <v>1389</v>
      </c>
      <c r="C31" s="84" t="s">
        <v>1390</v>
      </c>
      <c r="D31" s="97" t="s">
        <v>135</v>
      </c>
      <c r="E31" s="84"/>
      <c r="F31" s="97" t="s">
        <v>1362</v>
      </c>
      <c r="G31" s="97" t="s">
        <v>184</v>
      </c>
      <c r="H31" s="94">
        <v>109595</v>
      </c>
      <c r="I31" s="96">
        <f>189900/100</f>
        <v>1899</v>
      </c>
      <c r="J31" s="84"/>
      <c r="K31" s="94">
        <v>6410.7482399999999</v>
      </c>
      <c r="L31" s="95">
        <v>6.4330342608201889E-5</v>
      </c>
      <c r="M31" s="95">
        <v>6.2774503956548683E-2</v>
      </c>
      <c r="N31" s="95">
        <f>K31/'סכום נכסי הקרן'!$C$42</f>
        <v>1.0762855670767638E-2</v>
      </c>
    </row>
    <row r="32" spans="2:14" s="135" customFormat="1">
      <c r="B32" s="87" t="s">
        <v>1391</v>
      </c>
      <c r="C32" s="84" t="s">
        <v>1392</v>
      </c>
      <c r="D32" s="97" t="s">
        <v>30</v>
      </c>
      <c r="E32" s="84"/>
      <c r="F32" s="97" t="s">
        <v>1362</v>
      </c>
      <c r="G32" s="97" t="s">
        <v>176</v>
      </c>
      <c r="H32" s="94">
        <v>6025</v>
      </c>
      <c r="I32" s="96">
        <v>1022</v>
      </c>
      <c r="J32" s="84"/>
      <c r="K32" s="94">
        <v>255.69842</v>
      </c>
      <c r="L32" s="95">
        <v>2.5104166666666667E-4</v>
      </c>
      <c r="M32" s="95">
        <v>2.503817164090232E-3</v>
      </c>
      <c r="N32" s="95">
        <f>K32/'סכום נכסי הקרן'!$C$42</f>
        <v>4.2928611242785676E-4</v>
      </c>
    </row>
    <row r="33" spans="2:14" s="135" customFormat="1">
      <c r="B33" s="87" t="s">
        <v>1393</v>
      </c>
      <c r="C33" s="84" t="s">
        <v>1394</v>
      </c>
      <c r="D33" s="97" t="s">
        <v>30</v>
      </c>
      <c r="E33" s="84"/>
      <c r="F33" s="97" t="s">
        <v>1362</v>
      </c>
      <c r="G33" s="97" t="s">
        <v>176</v>
      </c>
      <c r="H33" s="94">
        <v>8529</v>
      </c>
      <c r="I33" s="96">
        <v>3453</v>
      </c>
      <c r="J33" s="84"/>
      <c r="K33" s="94">
        <v>1222.9671500001</v>
      </c>
      <c r="L33" s="95">
        <v>1.0364085751295967E-3</v>
      </c>
      <c r="M33" s="95">
        <v>1.1975381550221403E-2</v>
      </c>
      <c r="N33" s="95">
        <f>K33/'סכום נכסי הקרן'!$C$42</f>
        <v>2.053211018865578E-3</v>
      </c>
    </row>
    <row r="34" spans="2:14" s="135" customFormat="1">
      <c r="B34" s="87" t="s">
        <v>1395</v>
      </c>
      <c r="C34" s="84" t="s">
        <v>1396</v>
      </c>
      <c r="D34" s="97" t="s">
        <v>134</v>
      </c>
      <c r="E34" s="84"/>
      <c r="F34" s="97" t="s">
        <v>1362</v>
      </c>
      <c r="G34" s="97" t="s">
        <v>174</v>
      </c>
      <c r="H34" s="94">
        <v>6856.9999999999973</v>
      </c>
      <c r="I34" s="96">
        <v>4494</v>
      </c>
      <c r="J34" s="84"/>
      <c r="K34" s="94">
        <v>1068.3684599999999</v>
      </c>
      <c r="L34" s="95">
        <v>8.4103536273436909E-4</v>
      </c>
      <c r="M34" s="95">
        <v>1.0461540152342937E-2</v>
      </c>
      <c r="N34" s="95">
        <f>K34/'סכום נכסי הקרן'!$C$42</f>
        <v>1.7936588846889871E-3</v>
      </c>
    </row>
    <row r="35" spans="2:14" s="135" customFormat="1">
      <c r="B35" s="87" t="s">
        <v>1397</v>
      </c>
      <c r="C35" s="84" t="s">
        <v>1398</v>
      </c>
      <c r="D35" s="97" t="s">
        <v>30</v>
      </c>
      <c r="E35" s="84"/>
      <c r="F35" s="97" t="s">
        <v>1362</v>
      </c>
      <c r="G35" s="97" t="s">
        <v>176</v>
      </c>
      <c r="H35" s="94">
        <v>1592</v>
      </c>
      <c r="I35" s="96">
        <v>6400</v>
      </c>
      <c r="J35" s="84"/>
      <c r="K35" s="94">
        <v>423.10010999999997</v>
      </c>
      <c r="L35" s="95">
        <v>1.0921291922977451E-3</v>
      </c>
      <c r="M35" s="95">
        <v>4.1430264510295568E-3</v>
      </c>
      <c r="N35" s="95">
        <f>K35/'סכום נכסי הקרן'!$C$42</f>
        <v>7.1033290463702733E-4</v>
      </c>
    </row>
    <row r="36" spans="2:14" s="135" customFormat="1">
      <c r="B36" s="87" t="s">
        <v>1399</v>
      </c>
      <c r="C36" s="84" t="s">
        <v>1400</v>
      </c>
      <c r="D36" s="97" t="s">
        <v>1154</v>
      </c>
      <c r="E36" s="84"/>
      <c r="F36" s="97" t="s">
        <v>1362</v>
      </c>
      <c r="G36" s="97" t="s">
        <v>174</v>
      </c>
      <c r="H36" s="94">
        <v>3262</v>
      </c>
      <c r="I36" s="96">
        <v>7226</v>
      </c>
      <c r="J36" s="84"/>
      <c r="K36" s="94">
        <v>817.21392000000003</v>
      </c>
      <c r="L36" s="95">
        <v>1.3005124704872974E-5</v>
      </c>
      <c r="M36" s="95">
        <v>8.0022169852651485E-3</v>
      </c>
      <c r="N36" s="95">
        <f>K36/'סכום נכסי הקרן'!$C$42</f>
        <v>1.3720013863938994E-3</v>
      </c>
    </row>
    <row r="37" spans="2:14" s="135" customFormat="1">
      <c r="B37" s="87" t="s">
        <v>1401</v>
      </c>
      <c r="C37" s="84" t="s">
        <v>1402</v>
      </c>
      <c r="D37" s="97" t="s">
        <v>1154</v>
      </c>
      <c r="E37" s="84"/>
      <c r="F37" s="97" t="s">
        <v>1362</v>
      </c>
      <c r="G37" s="97" t="s">
        <v>174</v>
      </c>
      <c r="H37" s="94">
        <v>5119</v>
      </c>
      <c r="I37" s="96">
        <v>8268</v>
      </c>
      <c r="J37" s="84"/>
      <c r="K37" s="94">
        <v>1467.36933</v>
      </c>
      <c r="L37" s="95">
        <v>2.5593039061347121E-5</v>
      </c>
      <c r="M37" s="95">
        <v>1.4368585126625278E-2</v>
      </c>
      <c r="N37" s="95">
        <f>K37/'סכום נכסי הקרן'!$C$42</f>
        <v>2.4635321374749555E-3</v>
      </c>
    </row>
    <row r="38" spans="2:14" s="135" customFormat="1">
      <c r="B38" s="87" t="s">
        <v>1403</v>
      </c>
      <c r="C38" s="84" t="s">
        <v>1404</v>
      </c>
      <c r="D38" s="97" t="s">
        <v>30</v>
      </c>
      <c r="E38" s="84"/>
      <c r="F38" s="97" t="s">
        <v>1362</v>
      </c>
      <c r="G38" s="97" t="s">
        <v>183</v>
      </c>
      <c r="H38" s="94">
        <v>16909</v>
      </c>
      <c r="I38" s="96">
        <v>3348</v>
      </c>
      <c r="J38" s="84"/>
      <c r="K38" s="94">
        <v>1565.19011</v>
      </c>
      <c r="L38" s="95">
        <v>3.2577367201182223E-4</v>
      </c>
      <c r="M38" s="95">
        <v>1.5326453180595634E-2</v>
      </c>
      <c r="N38" s="95">
        <f>K38/'סכום נכסי הקרן'!$C$42</f>
        <v>2.6277611630624448E-3</v>
      </c>
    </row>
    <row r="39" spans="2:14" s="135" customFormat="1">
      <c r="B39" s="87" t="s">
        <v>1405</v>
      </c>
      <c r="C39" s="84" t="s">
        <v>1406</v>
      </c>
      <c r="D39" s="97" t="s">
        <v>1154</v>
      </c>
      <c r="E39" s="84"/>
      <c r="F39" s="97" t="s">
        <v>1362</v>
      </c>
      <c r="G39" s="97" t="s">
        <v>174</v>
      </c>
      <c r="H39" s="94">
        <v>4092</v>
      </c>
      <c r="I39" s="96">
        <v>7567</v>
      </c>
      <c r="J39" s="84"/>
      <c r="K39" s="94">
        <v>1073.52757</v>
      </c>
      <c r="L39" s="95">
        <v>2.4683910819418975E-5</v>
      </c>
      <c r="M39" s="95">
        <v>1.0512058525391272E-2</v>
      </c>
      <c r="N39" s="95">
        <f>K39/'סכום נכסי הקרן'!$C$42</f>
        <v>1.802320394116725E-3</v>
      </c>
    </row>
    <row r="40" spans="2:14" s="135" customFormat="1">
      <c r="B40" s="87" t="s">
        <v>1407</v>
      </c>
      <c r="C40" s="84" t="s">
        <v>1408</v>
      </c>
      <c r="D40" s="97" t="s">
        <v>30</v>
      </c>
      <c r="E40" s="84"/>
      <c r="F40" s="97" t="s">
        <v>1362</v>
      </c>
      <c r="G40" s="97" t="s">
        <v>176</v>
      </c>
      <c r="H40" s="94">
        <v>1140</v>
      </c>
      <c r="I40" s="96">
        <v>5797</v>
      </c>
      <c r="J40" s="84"/>
      <c r="K40" s="94">
        <v>274.42788999999993</v>
      </c>
      <c r="L40" s="95">
        <v>3.5185185185185184E-4</v>
      </c>
      <c r="M40" s="95">
        <v>2.6872174700456339E-3</v>
      </c>
      <c r="N40" s="95">
        <f>K40/'סכום נכסי הקרן'!$C$42</f>
        <v>4.6073058269143581E-4</v>
      </c>
    </row>
    <row r="41" spans="2:14" s="135" customFormat="1">
      <c r="B41" s="87" t="s">
        <v>1409</v>
      </c>
      <c r="C41" s="84" t="s">
        <v>1410</v>
      </c>
      <c r="D41" s="97" t="s">
        <v>150</v>
      </c>
      <c r="E41" s="84"/>
      <c r="F41" s="97" t="s">
        <v>1362</v>
      </c>
      <c r="G41" s="97" t="s">
        <v>174</v>
      </c>
      <c r="H41" s="94">
        <v>767</v>
      </c>
      <c r="I41" s="96">
        <v>13229</v>
      </c>
      <c r="J41" s="84"/>
      <c r="K41" s="94">
        <v>351.78411999999997</v>
      </c>
      <c r="L41" s="95">
        <v>1.5494949494949495E-4</v>
      </c>
      <c r="M41" s="95">
        <v>3.4446951909612024E-3</v>
      </c>
      <c r="N41" s="95">
        <f>K41/'סכום נכסי הקרן'!$C$42</f>
        <v>5.9060215267913916E-4</v>
      </c>
    </row>
    <row r="42" spans="2:14" s="135" customFormat="1">
      <c r="B42" s="87" t="s">
        <v>1411</v>
      </c>
      <c r="C42" s="84" t="s">
        <v>1412</v>
      </c>
      <c r="D42" s="97" t="s">
        <v>150</v>
      </c>
      <c r="E42" s="84"/>
      <c r="F42" s="97" t="s">
        <v>1362</v>
      </c>
      <c r="G42" s="97" t="s">
        <v>176</v>
      </c>
      <c r="H42" s="94">
        <v>1253</v>
      </c>
      <c r="I42" s="96">
        <v>10590</v>
      </c>
      <c r="J42" s="84"/>
      <c r="K42" s="94">
        <v>551.01969999999994</v>
      </c>
      <c r="L42" s="95">
        <v>3.3061002668706301E-5</v>
      </c>
      <c r="M42" s="95">
        <v>5.3956241990539095E-3</v>
      </c>
      <c r="N42" s="95">
        <f>K42/'סכום נכסי הקרן'!$C$42</f>
        <v>9.2509412019113721E-4</v>
      </c>
    </row>
    <row r="43" spans="2:14" s="135" customFormat="1">
      <c r="B43" s="87" t="s">
        <v>1413</v>
      </c>
      <c r="C43" s="84" t="s">
        <v>1414</v>
      </c>
      <c r="D43" s="97" t="s">
        <v>1154</v>
      </c>
      <c r="E43" s="84"/>
      <c r="F43" s="97" t="s">
        <v>1362</v>
      </c>
      <c r="G43" s="97" t="s">
        <v>174</v>
      </c>
      <c r="H43" s="94">
        <v>9762</v>
      </c>
      <c r="I43" s="96">
        <v>5690</v>
      </c>
      <c r="J43" s="84"/>
      <c r="K43" s="94">
        <v>1925.7721900000008</v>
      </c>
      <c r="L43" s="95">
        <v>1.2964143426294821E-5</v>
      </c>
      <c r="M43" s="95">
        <v>1.8857298623314284E-2</v>
      </c>
      <c r="N43" s="95">
        <f>K43/'סכום נכסי הקרן'!$C$42</f>
        <v>3.2331340055475524E-3</v>
      </c>
    </row>
    <row r="44" spans="2:14" s="135" customFormat="1">
      <c r="B44" s="87" t="s">
        <v>1415</v>
      </c>
      <c r="C44" s="84" t="s">
        <v>1416</v>
      </c>
      <c r="D44" s="97" t="s">
        <v>134</v>
      </c>
      <c r="E44" s="84"/>
      <c r="F44" s="97" t="s">
        <v>1362</v>
      </c>
      <c r="G44" s="97" t="s">
        <v>174</v>
      </c>
      <c r="H44" s="94">
        <v>100</v>
      </c>
      <c r="I44" s="96">
        <v>25950.5</v>
      </c>
      <c r="J44" s="84"/>
      <c r="K44" s="94">
        <v>89.970380000000006</v>
      </c>
      <c r="L44" s="95">
        <v>9.982649257152636E-7</v>
      </c>
      <c r="M44" s="95">
        <v>8.8099637730933394E-4</v>
      </c>
      <c r="N44" s="95">
        <f>K44/'סכום נכסי הקרן'!$C$42</f>
        <v>1.5104917216092692E-4</v>
      </c>
    </row>
    <row r="45" spans="2:14" s="135" customFormat="1">
      <c r="B45" s="87" t="s">
        <v>1417</v>
      </c>
      <c r="C45" s="84" t="s">
        <v>1418</v>
      </c>
      <c r="D45" s="97" t="s">
        <v>1154</v>
      </c>
      <c r="E45" s="84"/>
      <c r="F45" s="97" t="s">
        <v>1362</v>
      </c>
      <c r="G45" s="97" t="s">
        <v>174</v>
      </c>
      <c r="H45" s="94">
        <v>21213</v>
      </c>
      <c r="I45" s="96">
        <v>2650</v>
      </c>
      <c r="J45" s="94">
        <v>30.18</v>
      </c>
      <c r="K45" s="94">
        <v>1979.13931</v>
      </c>
      <c r="L45" s="95">
        <v>1.3685806451612904E-3</v>
      </c>
      <c r="M45" s="95">
        <v>1.9379873268296686E-2</v>
      </c>
      <c r="N45" s="95">
        <f>K45/'סכום נכסי הקרן'!$C$42</f>
        <v>3.3227308183720922E-3</v>
      </c>
    </row>
    <row r="46" spans="2:14" s="135" customFormat="1">
      <c r="B46" s="87" t="s">
        <v>1419</v>
      </c>
      <c r="C46" s="84" t="s">
        <v>1420</v>
      </c>
      <c r="D46" s="97" t="s">
        <v>1154</v>
      </c>
      <c r="E46" s="84"/>
      <c r="F46" s="97" t="s">
        <v>1362</v>
      </c>
      <c r="G46" s="97" t="s">
        <v>174</v>
      </c>
      <c r="H46" s="94">
        <v>1575</v>
      </c>
      <c r="I46" s="96">
        <v>4372</v>
      </c>
      <c r="J46" s="84"/>
      <c r="K46" s="94">
        <v>238.73416</v>
      </c>
      <c r="L46" s="95">
        <v>2.741514360313316E-5</v>
      </c>
      <c r="M46" s="95">
        <v>2.3377019203429717E-3</v>
      </c>
      <c r="N46" s="95">
        <f>K46/'סכום נכסי הקרן'!$C$42</f>
        <v>4.0080521205461476E-4</v>
      </c>
    </row>
    <row r="47" spans="2:14" s="135" customFormat="1">
      <c r="B47" s="87" t="s">
        <v>1421</v>
      </c>
      <c r="C47" s="84" t="s">
        <v>1422</v>
      </c>
      <c r="D47" s="97" t="s">
        <v>30</v>
      </c>
      <c r="E47" s="84"/>
      <c r="F47" s="97" t="s">
        <v>1362</v>
      </c>
      <c r="G47" s="97" t="s">
        <v>176</v>
      </c>
      <c r="H47" s="94">
        <v>1300</v>
      </c>
      <c r="I47" s="96">
        <v>3499</v>
      </c>
      <c r="J47" s="84"/>
      <c r="K47" s="94">
        <v>188.88930999999999</v>
      </c>
      <c r="L47" s="95">
        <v>5.1485148514851488E-6</v>
      </c>
      <c r="M47" s="95">
        <v>1.8496175943956191E-3</v>
      </c>
      <c r="N47" s="95">
        <f>K47/'סכום נכסי הקרן'!$C$42</f>
        <v>3.1712185616587031E-4</v>
      </c>
    </row>
    <row r="48" spans="2:14" s="135" customFormat="1">
      <c r="B48" s="87" t="s">
        <v>1423</v>
      </c>
      <c r="C48" s="84" t="s">
        <v>1424</v>
      </c>
      <c r="D48" s="97" t="s">
        <v>1154</v>
      </c>
      <c r="E48" s="84"/>
      <c r="F48" s="97" t="s">
        <v>1362</v>
      </c>
      <c r="G48" s="97" t="s">
        <v>174</v>
      </c>
      <c r="H48" s="94">
        <v>195</v>
      </c>
      <c r="I48" s="96">
        <v>19163</v>
      </c>
      <c r="J48" s="84"/>
      <c r="K48" s="94">
        <v>129.55432999999999</v>
      </c>
      <c r="L48" s="95">
        <v>4.1489361702127663E-5</v>
      </c>
      <c r="M48" s="95">
        <v>1.2686052386878654E-3</v>
      </c>
      <c r="N48" s="95">
        <f>K48/'סכום נכסי הקרן'!$C$42</f>
        <v>2.1750574240503973E-4</v>
      </c>
    </row>
    <row r="49" spans="2:14" s="135" customFormat="1">
      <c r="B49" s="87" t="s">
        <v>1425</v>
      </c>
      <c r="C49" s="84" t="s">
        <v>1426</v>
      </c>
      <c r="D49" s="97" t="s">
        <v>134</v>
      </c>
      <c r="E49" s="84"/>
      <c r="F49" s="97" t="s">
        <v>1362</v>
      </c>
      <c r="G49" s="97" t="s">
        <v>177</v>
      </c>
      <c r="H49" s="94">
        <v>46588</v>
      </c>
      <c r="I49" s="96">
        <v>761.3</v>
      </c>
      <c r="J49" s="84"/>
      <c r="K49" s="94">
        <v>1660.55026</v>
      </c>
      <c r="L49" s="95">
        <v>6.2153702696773761E-5</v>
      </c>
      <c r="M49" s="95">
        <v>1.6260226570123104E-2</v>
      </c>
      <c r="N49" s="95">
        <f>K49/'סכום נכסי הקרן'!$C$42</f>
        <v>2.7878590943442938E-3</v>
      </c>
    </row>
    <row r="50" spans="2:14" s="135" customFormat="1">
      <c r="B50" s="87" t="s">
        <v>1427</v>
      </c>
      <c r="C50" s="84" t="s">
        <v>1428</v>
      </c>
      <c r="D50" s="97" t="s">
        <v>1154</v>
      </c>
      <c r="E50" s="84"/>
      <c r="F50" s="97" t="s">
        <v>1362</v>
      </c>
      <c r="G50" s="97" t="s">
        <v>174</v>
      </c>
      <c r="H50" s="94">
        <v>2957</v>
      </c>
      <c r="I50" s="96">
        <v>4617</v>
      </c>
      <c r="J50" s="84"/>
      <c r="K50" s="94">
        <v>473.33109999999999</v>
      </c>
      <c r="L50" s="95">
        <v>3.4524226503210742E-5</v>
      </c>
      <c r="M50" s="95">
        <v>4.6348918873949626E-3</v>
      </c>
      <c r="N50" s="95">
        <f>K50/'סכום נכסי הקרן'!$C$42</f>
        <v>7.94664541963932E-4</v>
      </c>
    </row>
    <row r="51" spans="2:14" s="135" customFormat="1">
      <c r="B51" s="87" t="s">
        <v>1429</v>
      </c>
      <c r="C51" s="84" t="s">
        <v>1430</v>
      </c>
      <c r="D51" s="97" t="s">
        <v>1154</v>
      </c>
      <c r="E51" s="84"/>
      <c r="F51" s="97" t="s">
        <v>1362</v>
      </c>
      <c r="G51" s="97" t="s">
        <v>174</v>
      </c>
      <c r="H51" s="94">
        <v>2520</v>
      </c>
      <c r="I51" s="96">
        <v>4045</v>
      </c>
      <c r="J51" s="94">
        <v>0.43939</v>
      </c>
      <c r="K51" s="94">
        <v>353.84545000000003</v>
      </c>
      <c r="L51" s="95">
        <v>1.3287635117321382E-5</v>
      </c>
      <c r="M51" s="95">
        <v>3.4648798813275107E-3</v>
      </c>
      <c r="N51" s="95">
        <f>K51/'סכום נכסי הקרן'!$C$42</f>
        <v>5.9406287152961521E-4</v>
      </c>
    </row>
    <row r="52" spans="2:14" s="135" customFormat="1">
      <c r="B52" s="87" t="s">
        <v>1431</v>
      </c>
      <c r="C52" s="84" t="s">
        <v>1432</v>
      </c>
      <c r="D52" s="97" t="s">
        <v>134</v>
      </c>
      <c r="E52" s="84"/>
      <c r="F52" s="97" t="s">
        <v>1362</v>
      </c>
      <c r="G52" s="97" t="s">
        <v>176</v>
      </c>
      <c r="H52" s="94">
        <v>1666</v>
      </c>
      <c r="I52" s="96">
        <v>20362.5</v>
      </c>
      <c r="J52" s="84"/>
      <c r="K52" s="94">
        <v>1408.7249099999999</v>
      </c>
      <c r="L52" s="95">
        <v>3.0993226882326938E-4</v>
      </c>
      <c r="M52" s="95">
        <v>1.3794334783685667E-2</v>
      </c>
      <c r="N52" s="95">
        <f>K52/'סכום נכסי הקרן'!$C$42</f>
        <v>2.3650753887888018E-3</v>
      </c>
    </row>
    <row r="53" spans="2:14" s="135" customFormat="1">
      <c r="B53" s="87" t="s">
        <v>1433</v>
      </c>
      <c r="C53" s="84" t="s">
        <v>1434</v>
      </c>
      <c r="D53" s="97" t="s">
        <v>1160</v>
      </c>
      <c r="E53" s="84"/>
      <c r="F53" s="97" t="s">
        <v>1362</v>
      </c>
      <c r="G53" s="97" t="s">
        <v>174</v>
      </c>
      <c r="H53" s="94">
        <v>1170</v>
      </c>
      <c r="I53" s="96">
        <v>10677</v>
      </c>
      <c r="J53" s="84"/>
      <c r="K53" s="94">
        <v>433.10076000000004</v>
      </c>
      <c r="L53" s="95">
        <v>1.2573885008060183E-5</v>
      </c>
      <c r="M53" s="95">
        <v>4.2409535290383266E-3</v>
      </c>
      <c r="N53" s="95">
        <f>K53/'סכום נכסי הקרן'!$C$42</f>
        <v>7.2712276262774814E-4</v>
      </c>
    </row>
    <row r="54" spans="2:14" s="135" customFormat="1">
      <c r="B54" s="87" t="s">
        <v>1435</v>
      </c>
      <c r="C54" s="84" t="s">
        <v>1436</v>
      </c>
      <c r="D54" s="97" t="s">
        <v>1154</v>
      </c>
      <c r="E54" s="84"/>
      <c r="F54" s="97" t="s">
        <v>1362</v>
      </c>
      <c r="G54" s="97" t="s">
        <v>174</v>
      </c>
      <c r="H54" s="94">
        <v>1011</v>
      </c>
      <c r="I54" s="96">
        <v>6224</v>
      </c>
      <c r="J54" s="84"/>
      <c r="K54" s="94">
        <v>218.15971999999999</v>
      </c>
      <c r="L54" s="95">
        <v>1.7135593220338983E-4</v>
      </c>
      <c r="M54" s="95">
        <v>2.1362355365712429E-3</v>
      </c>
      <c r="N54" s="95">
        <f>K54/'סכום נכסי הקרן'!$C$42</f>
        <v>3.6626326469733271E-4</v>
      </c>
    </row>
    <row r="55" spans="2:14" s="135" customFormat="1">
      <c r="B55" s="87" t="s">
        <v>1437</v>
      </c>
      <c r="C55" s="84" t="s">
        <v>1438</v>
      </c>
      <c r="D55" s="97" t="s">
        <v>1154</v>
      </c>
      <c r="E55" s="84"/>
      <c r="F55" s="97" t="s">
        <v>1362</v>
      </c>
      <c r="G55" s="97" t="s">
        <v>174</v>
      </c>
      <c r="H55" s="94">
        <v>3648</v>
      </c>
      <c r="I55" s="96">
        <v>3417</v>
      </c>
      <c r="J55" s="94">
        <v>0.38952999999999999</v>
      </c>
      <c r="K55" s="94">
        <v>432.55934999999999</v>
      </c>
      <c r="L55" s="95">
        <v>8.5333333333333339E-5</v>
      </c>
      <c r="M55" s="95">
        <v>4.2356520037070003E-3</v>
      </c>
      <c r="N55" s="95">
        <f>K55/'סכום נכסי הקרן'!$C$42</f>
        <v>7.2621380200871266E-4</v>
      </c>
    </row>
    <row r="56" spans="2:14" s="135" customFormat="1">
      <c r="B56" s="87" t="s">
        <v>1439</v>
      </c>
      <c r="C56" s="84" t="s">
        <v>1440</v>
      </c>
      <c r="D56" s="97" t="s">
        <v>30</v>
      </c>
      <c r="E56" s="84"/>
      <c r="F56" s="97" t="s">
        <v>1362</v>
      </c>
      <c r="G56" s="97" t="s">
        <v>176</v>
      </c>
      <c r="H56" s="94">
        <v>1948.0000000000002</v>
      </c>
      <c r="I56" s="96">
        <v>2856</v>
      </c>
      <c r="J56" s="84"/>
      <c r="K56" s="94">
        <v>231.02939999999995</v>
      </c>
      <c r="L56" s="95">
        <v>1.5338582677165355E-4</v>
      </c>
      <c r="M56" s="95">
        <v>2.2622563609484476E-3</v>
      </c>
      <c r="N56" s="95">
        <f>K56/'סכום נכסי הקרן'!$C$42</f>
        <v>3.8786987022657504E-4</v>
      </c>
    </row>
    <row r="57" spans="2:14" s="135" customFormat="1">
      <c r="B57" s="87" t="s">
        <v>1441</v>
      </c>
      <c r="C57" s="84" t="s">
        <v>1442</v>
      </c>
      <c r="D57" s="97" t="s">
        <v>30</v>
      </c>
      <c r="E57" s="84"/>
      <c r="F57" s="97" t="s">
        <v>1362</v>
      </c>
      <c r="G57" s="97" t="s">
        <v>176</v>
      </c>
      <c r="H57" s="94">
        <v>1094.9999999999998</v>
      </c>
      <c r="I57" s="96">
        <v>5338</v>
      </c>
      <c r="J57" s="84"/>
      <c r="K57" s="94">
        <v>242.72404</v>
      </c>
      <c r="L57" s="95">
        <v>4.562499999999999E-4</v>
      </c>
      <c r="M57" s="95">
        <v>2.3767711098462165E-3</v>
      </c>
      <c r="N57" s="95">
        <f>K57/'סכום נכסי הקרן'!$C$42</f>
        <v>4.0750372851104677E-4</v>
      </c>
    </row>
    <row r="58" spans="2:14" s="135" customFormat="1">
      <c r="B58" s="87" t="s">
        <v>1443</v>
      </c>
      <c r="C58" s="84" t="s">
        <v>1444</v>
      </c>
      <c r="D58" s="97" t="s">
        <v>30</v>
      </c>
      <c r="E58" s="84"/>
      <c r="F58" s="97" t="s">
        <v>1362</v>
      </c>
      <c r="G58" s="97" t="s">
        <v>176</v>
      </c>
      <c r="H58" s="94">
        <v>1932</v>
      </c>
      <c r="I58" s="96">
        <v>2236</v>
      </c>
      <c r="J58" s="84"/>
      <c r="K58" s="94">
        <v>179.39032999999998</v>
      </c>
      <c r="L58" s="95">
        <v>5.1958510430186887E-5</v>
      </c>
      <c r="M58" s="95">
        <v>1.7566029048040688E-3</v>
      </c>
      <c r="N58" s="95">
        <f>K58/'סכום נכסי הקרן'!$C$42</f>
        <v>3.0117424023523619E-4</v>
      </c>
    </row>
    <row r="59" spans="2:14" s="135" customFormat="1">
      <c r="B59" s="87" t="s">
        <v>1445</v>
      </c>
      <c r="C59" s="84" t="s">
        <v>1446</v>
      </c>
      <c r="D59" s="97" t="s">
        <v>30</v>
      </c>
      <c r="E59" s="84"/>
      <c r="F59" s="97" t="s">
        <v>1362</v>
      </c>
      <c r="G59" s="97" t="s">
        <v>176</v>
      </c>
      <c r="H59" s="94">
        <v>2304</v>
      </c>
      <c r="I59" s="96">
        <v>4094</v>
      </c>
      <c r="J59" s="84"/>
      <c r="K59" s="94">
        <v>391.69715000000002</v>
      </c>
      <c r="L59" s="95">
        <v>3.0051764947720496E-4</v>
      </c>
      <c r="M59" s="95">
        <v>3.8355264271684834E-3</v>
      </c>
      <c r="N59" s="95">
        <f>K59/'סכום נכסי הקרן'!$C$42</f>
        <v>6.5761120765850292E-4</v>
      </c>
    </row>
    <row r="60" spans="2:14" s="135" customFormat="1">
      <c r="B60" s="87" t="s">
        <v>1447</v>
      </c>
      <c r="C60" s="84" t="s">
        <v>1448</v>
      </c>
      <c r="D60" s="97" t="s">
        <v>30</v>
      </c>
      <c r="E60" s="84"/>
      <c r="F60" s="97" t="s">
        <v>1362</v>
      </c>
      <c r="G60" s="97" t="s">
        <v>176</v>
      </c>
      <c r="H60" s="94">
        <v>1862</v>
      </c>
      <c r="I60" s="96">
        <v>5575</v>
      </c>
      <c r="J60" s="84"/>
      <c r="K60" s="94">
        <v>431.06686999999999</v>
      </c>
      <c r="L60" s="95">
        <v>3.9021609630918863E-4</v>
      </c>
      <c r="M60" s="95">
        <v>4.2210375331089359E-3</v>
      </c>
      <c r="N60" s="95">
        <f>K60/'סכום נכסי הקרן'!$C$42</f>
        <v>7.2370811215315416E-4</v>
      </c>
    </row>
    <row r="61" spans="2:14" s="135" customFormat="1">
      <c r="B61" s="87" t="s">
        <v>1449</v>
      </c>
      <c r="C61" s="84" t="s">
        <v>1450</v>
      </c>
      <c r="D61" s="97" t="s">
        <v>30</v>
      </c>
      <c r="E61" s="84"/>
      <c r="F61" s="97" t="s">
        <v>1362</v>
      </c>
      <c r="G61" s="97" t="s">
        <v>176</v>
      </c>
      <c r="H61" s="94">
        <v>187</v>
      </c>
      <c r="I61" s="96">
        <v>11139</v>
      </c>
      <c r="J61" s="84"/>
      <c r="K61" s="94">
        <v>86.498369999999994</v>
      </c>
      <c r="L61" s="95">
        <v>2.2074117094337931E-5</v>
      </c>
      <c r="M61" s="95">
        <v>8.4699820777863074E-4</v>
      </c>
      <c r="N61" s="95">
        <f>K61/'סכום נכסי הקרן'!$C$42</f>
        <v>1.4522009556666932E-4</v>
      </c>
    </row>
    <row r="62" spans="2:14" s="135" customFormat="1">
      <c r="B62" s="87" t="s">
        <v>1451</v>
      </c>
      <c r="C62" s="84" t="s">
        <v>1452</v>
      </c>
      <c r="D62" s="97" t="s">
        <v>1154</v>
      </c>
      <c r="E62" s="84"/>
      <c r="F62" s="97" t="s">
        <v>1362</v>
      </c>
      <c r="G62" s="97" t="s">
        <v>174</v>
      </c>
      <c r="H62" s="94">
        <v>2271</v>
      </c>
      <c r="I62" s="96">
        <v>2605</v>
      </c>
      <c r="J62" s="84"/>
      <c r="K62" s="94">
        <v>205.10616000000002</v>
      </c>
      <c r="L62" s="95">
        <v>3.6387896126352237E-5</v>
      </c>
      <c r="M62" s="95">
        <v>2.0084141461204079E-3</v>
      </c>
      <c r="N62" s="95">
        <f>K62/'סכום נכסי הקרן'!$C$42</f>
        <v>3.4434794732562674E-4</v>
      </c>
    </row>
    <row r="63" spans="2:14" s="135" customFormat="1">
      <c r="B63" s="87" t="s">
        <v>1453</v>
      </c>
      <c r="C63" s="84" t="s">
        <v>1454</v>
      </c>
      <c r="D63" s="97" t="s">
        <v>1154</v>
      </c>
      <c r="E63" s="84"/>
      <c r="F63" s="97" t="s">
        <v>1362</v>
      </c>
      <c r="G63" s="97" t="s">
        <v>174</v>
      </c>
      <c r="H63" s="94">
        <v>983</v>
      </c>
      <c r="I63" s="96">
        <v>9781</v>
      </c>
      <c r="J63" s="84"/>
      <c r="K63" s="94">
        <v>333.34244999999999</v>
      </c>
      <c r="L63" s="95">
        <v>9.809461929558084E-5</v>
      </c>
      <c r="M63" s="95">
        <v>3.264113043130614E-3</v>
      </c>
      <c r="N63" s="95">
        <f>K63/'סכום נכסי הקרן'!$C$42</f>
        <v>5.5964086312178707E-4</v>
      </c>
    </row>
    <row r="64" spans="2:14" s="135" customFormat="1">
      <c r="B64" s="87" t="s">
        <v>1455</v>
      </c>
      <c r="C64" s="84" t="s">
        <v>1456</v>
      </c>
      <c r="D64" s="97" t="s">
        <v>134</v>
      </c>
      <c r="E64" s="84"/>
      <c r="F64" s="97" t="s">
        <v>1362</v>
      </c>
      <c r="G64" s="97" t="s">
        <v>174</v>
      </c>
      <c r="H64" s="94">
        <v>446</v>
      </c>
      <c r="I64" s="96">
        <v>7966</v>
      </c>
      <c r="J64" s="84"/>
      <c r="K64" s="94">
        <v>123.17683000000002</v>
      </c>
      <c r="L64" s="95">
        <v>3.458804168867195E-4</v>
      </c>
      <c r="M64" s="95">
        <v>1.2061563038685363E-3</v>
      </c>
      <c r="N64" s="95">
        <f>K64/'סכום נכסי הקרן'!$C$42</f>
        <v>2.0679870642879614E-4</v>
      </c>
    </row>
    <row r="65" spans="2:14" s="135" customFormat="1">
      <c r="B65" s="87" t="s">
        <v>1457</v>
      </c>
      <c r="C65" s="84" t="s">
        <v>1458</v>
      </c>
      <c r="D65" s="97" t="s">
        <v>134</v>
      </c>
      <c r="E65" s="84"/>
      <c r="F65" s="97" t="s">
        <v>1362</v>
      </c>
      <c r="G65" s="97" t="s">
        <v>174</v>
      </c>
      <c r="H65" s="94">
        <v>407</v>
      </c>
      <c r="I65" s="96">
        <v>47471.5</v>
      </c>
      <c r="J65" s="84"/>
      <c r="K65" s="94">
        <v>669.85563000000002</v>
      </c>
      <c r="L65" s="95">
        <v>8.01947846592697E-5</v>
      </c>
      <c r="M65" s="95">
        <v>6.5592741005457743E-3</v>
      </c>
      <c r="N65" s="95">
        <f>K65/'סכום נכסי הקרן'!$C$42</f>
        <v>1.1246049908740651E-3</v>
      </c>
    </row>
    <row r="66" spans="2:14" s="135" customFormat="1">
      <c r="B66" s="87" t="s">
        <v>1459</v>
      </c>
      <c r="C66" s="84" t="s">
        <v>1460</v>
      </c>
      <c r="D66" s="97" t="s">
        <v>30</v>
      </c>
      <c r="E66" s="84"/>
      <c r="F66" s="97" t="s">
        <v>1362</v>
      </c>
      <c r="G66" s="97" t="s">
        <v>176</v>
      </c>
      <c r="H66" s="94">
        <v>2461</v>
      </c>
      <c r="I66" s="96">
        <v>2963</v>
      </c>
      <c r="J66" s="84"/>
      <c r="K66" s="94">
        <v>302.80522999999999</v>
      </c>
      <c r="L66" s="95">
        <v>6.9052828640677811E-4</v>
      </c>
      <c r="M66" s="95">
        <v>2.9650904070908628E-3</v>
      </c>
      <c r="N66" s="95">
        <f>K66/'סכום נכסי הקרן'!$C$42</f>
        <v>5.0837263683335644E-4</v>
      </c>
    </row>
    <row r="67" spans="2:14" s="135" customFormat="1">
      <c r="B67" s="87" t="s">
        <v>1461</v>
      </c>
      <c r="C67" s="84" t="s">
        <v>1462</v>
      </c>
      <c r="D67" s="97" t="s">
        <v>1154</v>
      </c>
      <c r="E67" s="84"/>
      <c r="F67" s="97" t="s">
        <v>1362</v>
      </c>
      <c r="G67" s="97" t="s">
        <v>174</v>
      </c>
      <c r="H67" s="94">
        <v>2929</v>
      </c>
      <c r="I67" s="96">
        <v>5885</v>
      </c>
      <c r="J67" s="84"/>
      <c r="K67" s="94">
        <v>597.61251000000004</v>
      </c>
      <c r="L67" s="95">
        <v>4.0121866917452305E-5</v>
      </c>
      <c r="M67" s="95">
        <v>5.8518643173979933E-3</v>
      </c>
      <c r="N67" s="95">
        <f>K67/'סכום נכסי הקרן'!$C$42</f>
        <v>1.0033177019871835E-3</v>
      </c>
    </row>
    <row r="68" spans="2:14" s="135" customFormat="1">
      <c r="B68" s="87" t="s">
        <v>1463</v>
      </c>
      <c r="C68" s="84" t="s">
        <v>1464</v>
      </c>
      <c r="D68" s="97" t="s">
        <v>30</v>
      </c>
      <c r="E68" s="84"/>
      <c r="F68" s="97" t="s">
        <v>1362</v>
      </c>
      <c r="G68" s="97" t="s">
        <v>176</v>
      </c>
      <c r="H68" s="94">
        <v>274.00000000000006</v>
      </c>
      <c r="I68" s="96">
        <v>17706</v>
      </c>
      <c r="J68" s="84"/>
      <c r="K68" s="94">
        <v>201.46106000000003</v>
      </c>
      <c r="L68" s="95">
        <v>2.3826086956521745E-4</v>
      </c>
      <c r="M68" s="95">
        <v>1.9727210669655765E-3</v>
      </c>
      <c r="N68" s="95">
        <f>K68/'סכום נכסי הקרן'!$C$42</f>
        <v>3.3822827396819745E-4</v>
      </c>
    </row>
    <row r="69" spans="2:14" s="135" customFormat="1">
      <c r="B69" s="87" t="s">
        <v>1465</v>
      </c>
      <c r="C69" s="84" t="s">
        <v>1466</v>
      </c>
      <c r="D69" s="97" t="s">
        <v>1154</v>
      </c>
      <c r="E69" s="84"/>
      <c r="F69" s="97" t="s">
        <v>1362</v>
      </c>
      <c r="G69" s="97" t="s">
        <v>174</v>
      </c>
      <c r="H69" s="94">
        <v>1633</v>
      </c>
      <c r="I69" s="96">
        <v>4426</v>
      </c>
      <c r="J69" s="84"/>
      <c r="K69" s="94">
        <v>250.5829</v>
      </c>
      <c r="L69" s="95">
        <v>5.9274012762823806E-5</v>
      </c>
      <c r="M69" s="95">
        <v>2.4537256274305731E-3</v>
      </c>
      <c r="N69" s="95">
        <f>K69/'סכום נכסי הקרן'!$C$42</f>
        <v>4.2069778523425521E-4</v>
      </c>
    </row>
    <row r="70" spans="2:14" s="135" customFormat="1">
      <c r="B70" s="87" t="s">
        <v>1467</v>
      </c>
      <c r="C70" s="84" t="s">
        <v>1468</v>
      </c>
      <c r="D70" s="97" t="s">
        <v>146</v>
      </c>
      <c r="E70" s="84"/>
      <c r="F70" s="97" t="s">
        <v>1362</v>
      </c>
      <c r="G70" s="97" t="s">
        <v>178</v>
      </c>
      <c r="H70" s="94">
        <v>2310</v>
      </c>
      <c r="I70" s="96">
        <v>7788</v>
      </c>
      <c r="J70" s="84"/>
      <c r="K70" s="94">
        <v>487.14080000000001</v>
      </c>
      <c r="L70" s="95">
        <v>6.7284009591029727E-5</v>
      </c>
      <c r="M70" s="95">
        <v>4.7701174546508612E-3</v>
      </c>
      <c r="N70" s="95">
        <f>K70/'סכום נכסי הקרן'!$C$42</f>
        <v>8.1784932514247094E-4</v>
      </c>
    </row>
    <row r="71" spans="2:14" s="135" customFormat="1">
      <c r="B71" s="87" t="s">
        <v>1469</v>
      </c>
      <c r="C71" s="84" t="s">
        <v>1470</v>
      </c>
      <c r="D71" s="97" t="s">
        <v>1154</v>
      </c>
      <c r="E71" s="84"/>
      <c r="F71" s="97" t="s">
        <v>1362</v>
      </c>
      <c r="G71" s="97" t="s">
        <v>174</v>
      </c>
      <c r="H71" s="94">
        <v>2827</v>
      </c>
      <c r="I71" s="96">
        <v>16473</v>
      </c>
      <c r="J71" s="84"/>
      <c r="K71" s="94">
        <v>1614.55315</v>
      </c>
      <c r="L71" s="95">
        <v>2.7041808644930474E-5</v>
      </c>
      <c r="M71" s="95">
        <v>1.5809819588662108E-2</v>
      </c>
      <c r="N71" s="95">
        <f>K71/'סכום נכסי הקרן'!$C$42</f>
        <v>2.7106356193818105E-3</v>
      </c>
    </row>
    <row r="72" spans="2:14" s="135" customFormat="1">
      <c r="B72" s="87" t="s">
        <v>1471</v>
      </c>
      <c r="C72" s="84" t="s">
        <v>1472</v>
      </c>
      <c r="D72" s="97" t="s">
        <v>1154</v>
      </c>
      <c r="E72" s="84"/>
      <c r="F72" s="97" t="s">
        <v>1362</v>
      </c>
      <c r="G72" s="97" t="s">
        <v>174</v>
      </c>
      <c r="H72" s="94">
        <v>1557</v>
      </c>
      <c r="I72" s="96">
        <v>8298</v>
      </c>
      <c r="J72" s="84"/>
      <c r="K72" s="94">
        <v>447.93590999999998</v>
      </c>
      <c r="L72" s="95">
        <v>3.7088295710179298E-6</v>
      </c>
      <c r="M72" s="95">
        <v>4.3862203758254642E-3</v>
      </c>
      <c r="N72" s="95">
        <f>K72/'סכום נכסי הקרן'!$C$42</f>
        <v>7.5202914988967997E-4</v>
      </c>
    </row>
    <row r="73" spans="2:14" s="135" customFormat="1">
      <c r="B73" s="87" t="s">
        <v>1473</v>
      </c>
      <c r="C73" s="84" t="s">
        <v>1474</v>
      </c>
      <c r="D73" s="97" t="s">
        <v>1154</v>
      </c>
      <c r="E73" s="84"/>
      <c r="F73" s="97" t="s">
        <v>1362</v>
      </c>
      <c r="G73" s="97" t="s">
        <v>174</v>
      </c>
      <c r="H73" s="94">
        <v>1008</v>
      </c>
      <c r="I73" s="96">
        <v>24529</v>
      </c>
      <c r="J73" s="84"/>
      <c r="K73" s="94">
        <v>857.2238000000001</v>
      </c>
      <c r="L73" s="95">
        <v>2.9554944666707759E-6</v>
      </c>
      <c r="M73" s="95">
        <v>8.3939965835794078E-3</v>
      </c>
      <c r="N73" s="95">
        <f>K73/'סכום נכסי הקרן'!$C$42</f>
        <v>1.4391730405789549E-3</v>
      </c>
    </row>
    <row r="74" spans="2:14" s="135" customFormat="1">
      <c r="B74" s="87" t="s">
        <v>1475</v>
      </c>
      <c r="C74" s="84" t="s">
        <v>1476</v>
      </c>
      <c r="D74" s="97" t="s">
        <v>134</v>
      </c>
      <c r="E74" s="84"/>
      <c r="F74" s="97" t="s">
        <v>1362</v>
      </c>
      <c r="G74" s="97" t="s">
        <v>174</v>
      </c>
      <c r="H74" s="94">
        <v>15608</v>
      </c>
      <c r="I74" s="96">
        <v>5122</v>
      </c>
      <c r="J74" s="94">
        <v>11.19</v>
      </c>
      <c r="K74" s="94">
        <v>2782.85266</v>
      </c>
      <c r="L74" s="95">
        <v>3.6717676736713001E-5</v>
      </c>
      <c r="M74" s="95">
        <v>2.7249891709311923E-2</v>
      </c>
      <c r="N74" s="95">
        <f>K74/'סכום נכסי הקרן'!$C$42</f>
        <v>4.672066412733095E-3</v>
      </c>
    </row>
    <row r="75" spans="2:14" s="135" customFormat="1">
      <c r="B75" s="87" t="s">
        <v>1477</v>
      </c>
      <c r="C75" s="84" t="s">
        <v>1478</v>
      </c>
      <c r="D75" s="97" t="s">
        <v>1154</v>
      </c>
      <c r="E75" s="84"/>
      <c r="F75" s="97" t="s">
        <v>1362</v>
      </c>
      <c r="G75" s="97" t="s">
        <v>174</v>
      </c>
      <c r="H75" s="94">
        <v>2148</v>
      </c>
      <c r="I75" s="96">
        <v>2784</v>
      </c>
      <c r="J75" s="84"/>
      <c r="K75" s="94">
        <v>207.32771</v>
      </c>
      <c r="L75" s="95">
        <v>3.3562500000000003E-5</v>
      </c>
      <c r="M75" s="95">
        <v>2.0301677221530035E-3</v>
      </c>
      <c r="N75" s="95">
        <f>K75/'סכום נכסי הקרן'!$C$42</f>
        <v>3.4807765579650469E-4</v>
      </c>
    </row>
    <row r="76" spans="2:14" s="135" customFormat="1">
      <c r="B76" s="87" t="s">
        <v>1479</v>
      </c>
      <c r="C76" s="84" t="s">
        <v>1480</v>
      </c>
      <c r="D76" s="97" t="s">
        <v>1154</v>
      </c>
      <c r="E76" s="84"/>
      <c r="F76" s="97" t="s">
        <v>1362</v>
      </c>
      <c r="G76" s="97" t="s">
        <v>174</v>
      </c>
      <c r="H76" s="94">
        <v>3443</v>
      </c>
      <c r="I76" s="96">
        <v>8043</v>
      </c>
      <c r="J76" s="84"/>
      <c r="K76" s="94">
        <v>960.08334000000002</v>
      </c>
      <c r="L76" s="95">
        <v>3.4954314720812184E-4</v>
      </c>
      <c r="M76" s="95">
        <v>9.401204534815185E-3</v>
      </c>
      <c r="N76" s="95">
        <f>K76/'סכום נכסי הקרן'!$C$42</f>
        <v>1.6118615227866963E-3</v>
      </c>
    </row>
    <row r="77" spans="2:14" s="135" customFormat="1">
      <c r="B77" s="87" t="s">
        <v>1481</v>
      </c>
      <c r="C77" s="84" t="s">
        <v>1482</v>
      </c>
      <c r="D77" s="97" t="s">
        <v>1154</v>
      </c>
      <c r="E77" s="84"/>
      <c r="F77" s="97" t="s">
        <v>1362</v>
      </c>
      <c r="G77" s="97" t="s">
        <v>174</v>
      </c>
      <c r="H77" s="94">
        <v>7852</v>
      </c>
      <c r="I77" s="96">
        <v>2409</v>
      </c>
      <c r="J77" s="84"/>
      <c r="K77" s="94">
        <v>655.79928000000007</v>
      </c>
      <c r="L77" s="95">
        <v>8.5806705424662326E-4</v>
      </c>
      <c r="M77" s="95">
        <v>6.4216333188997264E-3</v>
      </c>
      <c r="N77" s="95">
        <f>K77/'סכום נכסי הקרן'!$C$42</f>
        <v>1.1010061127643557E-3</v>
      </c>
    </row>
    <row r="78" spans="2:14" s="135" customFormat="1">
      <c r="B78" s="83"/>
      <c r="C78" s="84"/>
      <c r="D78" s="84"/>
      <c r="E78" s="84"/>
      <c r="F78" s="84"/>
      <c r="G78" s="84"/>
      <c r="H78" s="94"/>
      <c r="I78" s="96"/>
      <c r="J78" s="84"/>
      <c r="K78" s="84"/>
      <c r="L78" s="84"/>
      <c r="M78" s="95"/>
      <c r="N78" s="84"/>
    </row>
    <row r="79" spans="2:14" s="135" customFormat="1">
      <c r="B79" s="103" t="s">
        <v>76</v>
      </c>
      <c r="C79" s="82"/>
      <c r="D79" s="82"/>
      <c r="E79" s="82"/>
      <c r="F79" s="82"/>
      <c r="G79" s="82"/>
      <c r="H79" s="91"/>
      <c r="I79" s="93"/>
      <c r="J79" s="82"/>
      <c r="K79" s="91">
        <v>49709.786439999996</v>
      </c>
      <c r="L79" s="82"/>
      <c r="M79" s="92">
        <v>0.48676177393560688</v>
      </c>
      <c r="N79" s="92">
        <f>K79/'סכום נכסי הקרן'!$C$42</f>
        <v>8.3456600828611255E-2</v>
      </c>
    </row>
    <row r="80" spans="2:14" s="135" customFormat="1">
      <c r="B80" s="87" t="s">
        <v>1491</v>
      </c>
      <c r="C80" s="84" t="s">
        <v>1492</v>
      </c>
      <c r="D80" s="97" t="s">
        <v>30</v>
      </c>
      <c r="E80" s="84"/>
      <c r="F80" s="97" t="s">
        <v>1372</v>
      </c>
      <c r="G80" s="97" t="s">
        <v>176</v>
      </c>
      <c r="H80" s="94">
        <v>7607</v>
      </c>
      <c r="I80" s="96">
        <v>19596</v>
      </c>
      <c r="J80" s="84"/>
      <c r="K80" s="94">
        <v>6190.14678</v>
      </c>
      <c r="L80" s="95">
        <v>7.3593220175010039E-3</v>
      </c>
      <c r="M80" s="95">
        <v>6.0614358727761712E-2</v>
      </c>
      <c r="N80" s="95">
        <f>K80/'סכום נכסי הקרן'!$C$42</f>
        <v>1.0392493025744999E-2</v>
      </c>
    </row>
    <row r="81" spans="2:14" s="135" customFormat="1">
      <c r="B81" s="87" t="s">
        <v>1483</v>
      </c>
      <c r="C81" s="84" t="s">
        <v>1484</v>
      </c>
      <c r="D81" s="97" t="s">
        <v>134</v>
      </c>
      <c r="E81" s="84"/>
      <c r="F81" s="97" t="s">
        <v>1372</v>
      </c>
      <c r="G81" s="97" t="s">
        <v>174</v>
      </c>
      <c r="H81" s="94">
        <v>9474</v>
      </c>
      <c r="I81" s="96">
        <v>11671</v>
      </c>
      <c r="J81" s="84"/>
      <c r="K81" s="94">
        <v>3833.49845</v>
      </c>
      <c r="L81" s="95">
        <v>1.8340078839109016E-4</v>
      </c>
      <c r="M81" s="95">
        <v>3.7537890213100653E-2</v>
      </c>
      <c r="N81" s="95">
        <f>K81/'סכום נכסי הקרן'!$C$42</f>
        <v>6.4359711201919618E-3</v>
      </c>
    </row>
    <row r="82" spans="2:14" s="135" customFormat="1">
      <c r="B82" s="87" t="s">
        <v>1487</v>
      </c>
      <c r="C82" s="84" t="s">
        <v>1488</v>
      </c>
      <c r="D82" s="97" t="s">
        <v>134</v>
      </c>
      <c r="E82" s="84"/>
      <c r="F82" s="97" t="s">
        <v>1372</v>
      </c>
      <c r="G82" s="97" t="s">
        <v>174</v>
      </c>
      <c r="H82" s="94">
        <v>11282</v>
      </c>
      <c r="I82" s="96">
        <v>10188.5</v>
      </c>
      <c r="J82" s="84"/>
      <c r="K82" s="94">
        <v>3985.2006000000001</v>
      </c>
      <c r="L82" s="95">
        <v>3.98308336972666E-3</v>
      </c>
      <c r="M82" s="95">
        <v>3.9023368484727795E-2</v>
      </c>
      <c r="N82" s="95">
        <f>K82/'סכום נכסי הקרן'!$C$42</f>
        <v>6.690660320932614E-3</v>
      </c>
    </row>
    <row r="83" spans="2:14" s="135" customFormat="1">
      <c r="B83" s="87" t="s">
        <v>1493</v>
      </c>
      <c r="C83" s="84" t="s">
        <v>1494</v>
      </c>
      <c r="D83" s="97" t="s">
        <v>134</v>
      </c>
      <c r="E83" s="84"/>
      <c r="F83" s="97" t="s">
        <v>1372</v>
      </c>
      <c r="G83" s="97" t="s">
        <v>174</v>
      </c>
      <c r="H83" s="94">
        <v>13515</v>
      </c>
      <c r="I83" s="96">
        <v>10372</v>
      </c>
      <c r="J83" s="84"/>
      <c r="K83" s="94">
        <v>4859.9567000000006</v>
      </c>
      <c r="L83" s="95">
        <v>3.5256304069774874E-4</v>
      </c>
      <c r="M83" s="95">
        <v>4.7589042600244942E-2</v>
      </c>
      <c r="N83" s="95">
        <f>K83/'סכום נכסי הקרן'!$C$42</f>
        <v>8.1592679309896252E-3</v>
      </c>
    </row>
    <row r="84" spans="2:14" s="135" customFormat="1">
      <c r="B84" s="87" t="s">
        <v>1489</v>
      </c>
      <c r="C84" s="84" t="s">
        <v>1490</v>
      </c>
      <c r="D84" s="97" t="s">
        <v>134</v>
      </c>
      <c r="E84" s="84"/>
      <c r="F84" s="97" t="s">
        <v>1372</v>
      </c>
      <c r="G84" s="97" t="s">
        <v>174</v>
      </c>
      <c r="H84" s="94">
        <v>25241.000000000004</v>
      </c>
      <c r="I84" s="96">
        <v>7588</v>
      </c>
      <c r="J84" s="84"/>
      <c r="K84" s="94">
        <v>6640.3003099999996</v>
      </c>
      <c r="L84" s="95">
        <v>5.8163423481455011E-4</v>
      </c>
      <c r="M84" s="95">
        <v>6.5022294196779504E-2</v>
      </c>
      <c r="N84" s="95">
        <f>K84/'סכום נכסי הקרן'!$C$42</f>
        <v>1.1148245286120236E-2</v>
      </c>
    </row>
    <row r="85" spans="2:14" s="135" customFormat="1">
      <c r="B85" s="87" t="s">
        <v>1495</v>
      </c>
      <c r="C85" s="84" t="s">
        <v>1496</v>
      </c>
      <c r="D85" s="97" t="s">
        <v>1154</v>
      </c>
      <c r="E85" s="84"/>
      <c r="F85" s="97" t="s">
        <v>1372</v>
      </c>
      <c r="G85" s="97" t="s">
        <v>174</v>
      </c>
      <c r="H85" s="94">
        <v>16607</v>
      </c>
      <c r="I85" s="96">
        <v>3672</v>
      </c>
      <c r="J85" s="84"/>
      <c r="K85" s="94">
        <v>2114.2079399999998</v>
      </c>
      <c r="L85" s="95">
        <v>4.8132909736676378E-5</v>
      </c>
      <c r="M85" s="95">
        <v>2.0702474925843699E-2</v>
      </c>
      <c r="N85" s="95">
        <f>K85/'סכום נכסי הקרן'!$C$42</f>
        <v>3.5494943904100284E-3</v>
      </c>
    </row>
    <row r="86" spans="2:14" s="135" customFormat="1">
      <c r="B86" s="87" t="s">
        <v>1485</v>
      </c>
      <c r="C86" s="84" t="s">
        <v>1486</v>
      </c>
      <c r="D86" s="97" t="s">
        <v>1154</v>
      </c>
      <c r="E86" s="84"/>
      <c r="F86" s="97" t="s">
        <v>1372</v>
      </c>
      <c r="G86" s="97" t="s">
        <v>174</v>
      </c>
      <c r="H86" s="94">
        <v>80334</v>
      </c>
      <c r="I86" s="96">
        <v>7930</v>
      </c>
      <c r="J86" s="84"/>
      <c r="K86" s="94">
        <v>22086.47566</v>
      </c>
      <c r="L86" s="95">
        <v>2.9336547160705264E-4</v>
      </c>
      <c r="M86" s="95">
        <v>0.2162723447871486</v>
      </c>
      <c r="N86" s="95">
        <f>K86/'סכום נכסי הקרן'!$C$42</f>
        <v>3.7080468754221801E-2</v>
      </c>
    </row>
    <row r="87" spans="2:14" s="135" customFormat="1">
      <c r="B87" s="136"/>
      <c r="C87" s="136"/>
      <c r="D87" s="136"/>
      <c r="E87" s="136"/>
      <c r="F87" s="136"/>
      <c r="G87" s="136"/>
    </row>
    <row r="88" spans="2:14" s="135" customFormat="1">
      <c r="B88" s="136"/>
      <c r="C88" s="136"/>
    </row>
    <row r="89" spans="2:14" s="135" customFormat="1">
      <c r="B89" s="136"/>
      <c r="C89" s="136"/>
    </row>
    <row r="90" spans="2:14" s="135" customFormat="1">
      <c r="B90" s="137" t="s">
        <v>265</v>
      </c>
      <c r="C90" s="136"/>
    </row>
    <row r="91" spans="2:14" s="135" customFormat="1">
      <c r="B91" s="137" t="s">
        <v>123</v>
      </c>
      <c r="C91" s="136"/>
    </row>
    <row r="92" spans="2:14" s="135" customFormat="1">
      <c r="B92" s="137" t="s">
        <v>248</v>
      </c>
      <c r="C92" s="136"/>
    </row>
    <row r="93" spans="2:14" s="135" customFormat="1">
      <c r="B93" s="137" t="s">
        <v>256</v>
      </c>
      <c r="C93" s="136"/>
    </row>
    <row r="94" spans="2:14" s="135" customFormat="1">
      <c r="B94" s="137" t="s">
        <v>263</v>
      </c>
      <c r="C94" s="136"/>
    </row>
    <row r="95" spans="2:14">
      <c r="D95" s="1"/>
      <c r="E95" s="1"/>
      <c r="F95" s="1"/>
      <c r="G95" s="1"/>
    </row>
    <row r="96" spans="2:14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44"/>
      <c r="D250" s="1"/>
      <c r="E250" s="1"/>
      <c r="F250" s="1"/>
      <c r="G250" s="1"/>
    </row>
    <row r="251" spans="2:7">
      <c r="B251" s="44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sheetProtection sheet="1" objects="1" scenarios="1"/>
  <mergeCells count="2">
    <mergeCell ref="B6:N6"/>
    <mergeCell ref="B7:N7"/>
  </mergeCells>
  <phoneticPr fontId="3" type="noConversion"/>
  <dataValidations count="1">
    <dataValidation allowBlank="1" showInputMessage="1" showErrorMessage="1" sqref="J1:J7 A1:A1048576 Z49:Z1048576 AA1:XFD1048576 Z1:Z43 B91:B1048576 B14:N16 D1:I13 K1:N13 B1:B13 C5:C13 J9:J13 B26:B43 B18:N24 C26:N79 B45:B79 B80:N86 C88:N1048576 B88:B89 O1:Y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F327"/>
  <sheetViews>
    <sheetView rightToLeft="1" zoomScale="90" zoomScaleNormal="90" workbookViewId="0">
      <selection activeCell="C26" sqref="C26"/>
    </sheetView>
  </sheetViews>
  <sheetFormatPr defaultColWidth="9.140625" defaultRowHeight="18"/>
  <cols>
    <col min="1" max="1" width="6.28515625" style="1" customWidth="1"/>
    <col min="2" max="2" width="45" style="2" bestFit="1" customWidth="1"/>
    <col min="3" max="3" width="41.7109375" style="2" bestFit="1" customWidth="1"/>
    <col min="4" max="4" width="5.42578125" style="2" bestFit="1" customWidth="1"/>
    <col min="5" max="5" width="6.5703125" style="2" bestFit="1" customWidth="1"/>
    <col min="6" max="6" width="8.5703125" style="1" customWidth="1"/>
    <col min="7" max="7" width="6.5703125" style="1" bestFit="1" customWidth="1"/>
    <col min="8" max="8" width="7.85546875" style="1" bestFit="1" customWidth="1"/>
    <col min="9" max="9" width="12" style="1" bestFit="1" customWidth="1"/>
    <col min="10" max="10" width="11.28515625" style="1" bestFit="1" customWidth="1"/>
    <col min="11" max="11" width="11.85546875" style="1" bestFit="1" customWidth="1"/>
    <col min="12" max="12" width="10.140625" style="1" bestFit="1" customWidth="1"/>
    <col min="13" max="13" width="6.85546875" style="1" bestFit="1" customWidth="1"/>
    <col min="14" max="14" width="10" style="1" customWidth="1"/>
    <col min="15" max="15" width="9" style="1" bestFit="1" customWidth="1"/>
    <col min="16" max="16" width="7.5703125" style="1" customWidth="1"/>
    <col min="17" max="17" width="8" style="1" customWidth="1"/>
    <col min="18" max="18" width="8.7109375" style="1" customWidth="1"/>
    <col min="19" max="19" width="10" style="1" customWidth="1"/>
    <col min="20" max="20" width="9.5703125" style="1" customWidth="1"/>
    <col min="21" max="21" width="6.140625" style="1" customWidth="1"/>
    <col min="22" max="23" width="5.7109375" style="1" customWidth="1"/>
    <col min="24" max="24" width="6.85546875" style="1" customWidth="1"/>
    <col min="25" max="25" width="6.42578125" style="1" customWidth="1"/>
    <col min="26" max="26" width="6.7109375" style="1" customWidth="1"/>
    <col min="27" max="27" width="7.28515625" style="1" customWidth="1"/>
    <col min="28" max="39" width="5.7109375" style="1" customWidth="1"/>
    <col min="40" max="16384" width="9.140625" style="1"/>
  </cols>
  <sheetData>
    <row r="1" spans="2:58">
      <c r="B1" s="57" t="s">
        <v>190</v>
      </c>
      <c r="C1" s="78" t="s" vm="1">
        <v>266</v>
      </c>
    </row>
    <row r="2" spans="2:58">
      <c r="B2" s="57" t="s">
        <v>189</v>
      </c>
      <c r="C2" s="78" t="s">
        <v>267</v>
      </c>
    </row>
    <row r="3" spans="2:58">
      <c r="B3" s="57" t="s">
        <v>191</v>
      </c>
      <c r="C3" s="78" t="s">
        <v>268</v>
      </c>
    </row>
    <row r="4" spans="2:58">
      <c r="B4" s="57" t="s">
        <v>192</v>
      </c>
      <c r="C4" s="78">
        <v>2145</v>
      </c>
    </row>
    <row r="6" spans="2:58" ht="26.25" customHeight="1">
      <c r="B6" s="163" t="s">
        <v>220</v>
      </c>
      <c r="C6" s="164"/>
      <c r="D6" s="164"/>
      <c r="E6" s="164"/>
      <c r="F6" s="164"/>
      <c r="G6" s="164"/>
      <c r="H6" s="164"/>
      <c r="I6" s="164"/>
      <c r="J6" s="164"/>
      <c r="K6" s="164"/>
      <c r="L6" s="164"/>
      <c r="M6" s="164"/>
      <c r="N6" s="164"/>
      <c r="O6" s="165"/>
    </row>
    <row r="7" spans="2:58" ht="26.25" customHeight="1">
      <c r="B7" s="163" t="s">
        <v>102</v>
      </c>
      <c r="C7" s="164"/>
      <c r="D7" s="164"/>
      <c r="E7" s="164"/>
      <c r="F7" s="164"/>
      <c r="G7" s="164"/>
      <c r="H7" s="164"/>
      <c r="I7" s="164"/>
      <c r="J7" s="164"/>
      <c r="K7" s="164"/>
      <c r="L7" s="164"/>
      <c r="M7" s="164"/>
      <c r="N7" s="164"/>
      <c r="O7" s="165"/>
      <c r="BF7" s="3"/>
    </row>
    <row r="8" spans="2:58" s="3" customFormat="1" ht="78.75">
      <c r="B8" s="23" t="s">
        <v>126</v>
      </c>
      <c r="C8" s="31" t="s">
        <v>50</v>
      </c>
      <c r="D8" s="31" t="s">
        <v>130</v>
      </c>
      <c r="E8" s="31" t="s">
        <v>128</v>
      </c>
      <c r="F8" s="31" t="s">
        <v>71</v>
      </c>
      <c r="G8" s="31" t="s">
        <v>15</v>
      </c>
      <c r="H8" s="31" t="s">
        <v>72</v>
      </c>
      <c r="I8" s="31" t="s">
        <v>112</v>
      </c>
      <c r="J8" s="31" t="s">
        <v>250</v>
      </c>
      <c r="K8" s="31" t="s">
        <v>249</v>
      </c>
      <c r="L8" s="31" t="s">
        <v>68</v>
      </c>
      <c r="M8" s="31" t="s">
        <v>65</v>
      </c>
      <c r="N8" s="31" t="s">
        <v>193</v>
      </c>
      <c r="O8" s="21" t="s">
        <v>195</v>
      </c>
      <c r="P8" s="1"/>
      <c r="BA8" s="1"/>
      <c r="BB8" s="1"/>
    </row>
    <row r="9" spans="2:58" s="3" customFormat="1" ht="20.25">
      <c r="B9" s="16"/>
      <c r="C9" s="17"/>
      <c r="D9" s="17"/>
      <c r="E9" s="17"/>
      <c r="F9" s="17"/>
      <c r="G9" s="17"/>
      <c r="H9" s="17"/>
      <c r="I9" s="17"/>
      <c r="J9" s="33" t="s">
        <v>257</v>
      </c>
      <c r="K9" s="33"/>
      <c r="L9" s="33" t="s">
        <v>253</v>
      </c>
      <c r="M9" s="33" t="s">
        <v>20</v>
      </c>
      <c r="N9" s="33" t="s">
        <v>20</v>
      </c>
      <c r="O9" s="34" t="s">
        <v>20</v>
      </c>
      <c r="AZ9" s="1"/>
      <c r="BA9" s="1"/>
      <c r="BB9" s="1"/>
      <c r="BF9" s="4"/>
    </row>
    <row r="10" spans="2:58" s="4" customFormat="1" ht="18" customHeight="1">
      <c r="B10" s="19"/>
      <c r="C10" s="20" t="s">
        <v>1</v>
      </c>
      <c r="D10" s="20" t="s">
        <v>2</v>
      </c>
      <c r="E10" s="20" t="s">
        <v>3</v>
      </c>
      <c r="F10" s="20" t="s">
        <v>4</v>
      </c>
      <c r="G10" s="20" t="s">
        <v>5</v>
      </c>
      <c r="H10" s="20" t="s">
        <v>6</v>
      </c>
      <c r="I10" s="20" t="s">
        <v>7</v>
      </c>
      <c r="J10" s="20" t="s">
        <v>8</v>
      </c>
      <c r="K10" s="20" t="s">
        <v>9</v>
      </c>
      <c r="L10" s="20" t="s">
        <v>10</v>
      </c>
      <c r="M10" s="20" t="s">
        <v>11</v>
      </c>
      <c r="N10" s="21" t="s">
        <v>12</v>
      </c>
      <c r="O10" s="21" t="s">
        <v>13</v>
      </c>
      <c r="P10" s="5"/>
      <c r="AZ10" s="1"/>
      <c r="BA10" s="3"/>
      <c r="BB10" s="1"/>
    </row>
    <row r="11" spans="2:58" s="134" customFormat="1" ht="18" customHeight="1">
      <c r="B11" s="107" t="s">
        <v>34</v>
      </c>
      <c r="C11" s="82"/>
      <c r="D11" s="82"/>
      <c r="E11" s="82"/>
      <c r="F11" s="82"/>
      <c r="G11" s="82"/>
      <c r="H11" s="82"/>
      <c r="I11" s="82"/>
      <c r="J11" s="91"/>
      <c r="K11" s="93"/>
      <c r="L11" s="91">
        <v>37867.604120000004</v>
      </c>
      <c r="M11" s="82"/>
      <c r="N11" s="92">
        <v>1</v>
      </c>
      <c r="O11" s="92">
        <f>L11/'סכום נכסי הקרן'!$C$42</f>
        <v>6.3575037184945823E-2</v>
      </c>
      <c r="P11" s="139"/>
      <c r="AZ11" s="141"/>
      <c r="BA11" s="140"/>
      <c r="BB11" s="141"/>
      <c r="BF11" s="141"/>
    </row>
    <row r="12" spans="2:58" s="134" customFormat="1" ht="18" customHeight="1">
      <c r="B12" s="81" t="s">
        <v>243</v>
      </c>
      <c r="C12" s="82"/>
      <c r="D12" s="82"/>
      <c r="E12" s="82"/>
      <c r="F12" s="82"/>
      <c r="G12" s="82"/>
      <c r="H12" s="82"/>
      <c r="I12" s="82"/>
      <c r="J12" s="91"/>
      <c r="K12" s="93"/>
      <c r="L12" s="91">
        <v>37867.604119999996</v>
      </c>
      <c r="M12" s="82"/>
      <c r="N12" s="92">
        <v>0.99999999999999978</v>
      </c>
      <c r="O12" s="92">
        <f>L12/'סכום נכסי הקרן'!$C$42</f>
        <v>6.357503718494581E-2</v>
      </c>
      <c r="P12" s="139"/>
      <c r="AZ12" s="141"/>
      <c r="BA12" s="140"/>
      <c r="BB12" s="141"/>
      <c r="BF12" s="141"/>
    </row>
    <row r="13" spans="2:58" s="135" customFormat="1">
      <c r="B13" s="103" t="s">
        <v>57</v>
      </c>
      <c r="C13" s="82"/>
      <c r="D13" s="82"/>
      <c r="E13" s="82"/>
      <c r="F13" s="82"/>
      <c r="G13" s="82"/>
      <c r="H13" s="82"/>
      <c r="I13" s="82"/>
      <c r="J13" s="91"/>
      <c r="K13" s="93"/>
      <c r="L13" s="91">
        <v>23720.037530000001</v>
      </c>
      <c r="M13" s="82"/>
      <c r="N13" s="92">
        <v>0.62639393437284085</v>
      </c>
      <c r="O13" s="92">
        <f>L13/'סכום נכסי הקרן'!$C$42</f>
        <v>3.9823017670177874E-2</v>
      </c>
      <c r="BA13" s="140"/>
    </row>
    <row r="14" spans="2:58" s="135" customFormat="1" ht="20.25">
      <c r="B14" s="87" t="s">
        <v>1497</v>
      </c>
      <c r="C14" s="84" t="s">
        <v>1498</v>
      </c>
      <c r="D14" s="97" t="s">
        <v>30</v>
      </c>
      <c r="E14" s="84"/>
      <c r="F14" s="97" t="s">
        <v>1372</v>
      </c>
      <c r="G14" s="84" t="s">
        <v>1499</v>
      </c>
      <c r="H14" s="84" t="s">
        <v>1500</v>
      </c>
      <c r="I14" s="97" t="s">
        <v>174</v>
      </c>
      <c r="J14" s="94">
        <v>21858.66</v>
      </c>
      <c r="K14" s="96">
        <v>11212</v>
      </c>
      <c r="L14" s="94">
        <v>8496.9003699999994</v>
      </c>
      <c r="M14" s="95">
        <v>2.7373069437548483E-3</v>
      </c>
      <c r="N14" s="95">
        <v>0.22438441954431201</v>
      </c>
      <c r="O14" s="95">
        <f>L14/'סכום נכסי הקרן'!$C$42</f>
        <v>1.4265247816252121E-2</v>
      </c>
      <c r="BA14" s="134"/>
    </row>
    <row r="15" spans="2:58" s="135" customFormat="1">
      <c r="B15" s="87" t="s">
        <v>1501</v>
      </c>
      <c r="C15" s="84" t="s">
        <v>1502</v>
      </c>
      <c r="D15" s="97" t="s">
        <v>30</v>
      </c>
      <c r="E15" s="84"/>
      <c r="F15" s="97" t="s">
        <v>1372</v>
      </c>
      <c r="G15" s="84" t="s">
        <v>1503</v>
      </c>
      <c r="H15" s="84" t="s">
        <v>1504</v>
      </c>
      <c r="I15" s="97" t="s">
        <v>174</v>
      </c>
      <c r="J15" s="94">
        <v>147555.18</v>
      </c>
      <c r="K15" s="96">
        <v>1253</v>
      </c>
      <c r="L15" s="94">
        <v>6410.0198799999998</v>
      </c>
      <c r="M15" s="95">
        <v>2.5626990712857261E-4</v>
      </c>
      <c r="N15" s="95">
        <v>0.16927450333765662</v>
      </c>
      <c r="O15" s="95">
        <f>L15/'סכום נכסי הקרן'!$C$42</f>
        <v>1.0761632844154755E-2</v>
      </c>
    </row>
    <row r="16" spans="2:58" s="135" customFormat="1">
      <c r="B16" s="87" t="s">
        <v>1505</v>
      </c>
      <c r="C16" s="84" t="s">
        <v>1506</v>
      </c>
      <c r="D16" s="97" t="s">
        <v>30</v>
      </c>
      <c r="E16" s="84"/>
      <c r="F16" s="97" t="s">
        <v>1372</v>
      </c>
      <c r="G16" s="84" t="s">
        <v>1507</v>
      </c>
      <c r="H16" s="84" t="s">
        <v>1500</v>
      </c>
      <c r="I16" s="97" t="s">
        <v>176</v>
      </c>
      <c r="J16" s="94">
        <v>5634.01</v>
      </c>
      <c r="K16" s="96">
        <v>25441</v>
      </c>
      <c r="L16" s="94">
        <v>5952.1260999999995</v>
      </c>
      <c r="M16" s="95">
        <v>3.2750568221492931E-4</v>
      </c>
      <c r="N16" s="95">
        <v>0.15718253737780966</v>
      </c>
      <c r="O16" s="95">
        <f>L16/'סכום נכסי הקרן'!$C$42</f>
        <v>9.9928856586183855E-3</v>
      </c>
    </row>
    <row r="17" spans="2:15" s="135" customFormat="1">
      <c r="B17" s="87" t="s">
        <v>1508</v>
      </c>
      <c r="C17" s="84" t="s">
        <v>1509</v>
      </c>
      <c r="D17" s="97" t="s">
        <v>30</v>
      </c>
      <c r="E17" s="84"/>
      <c r="F17" s="97" t="s">
        <v>1372</v>
      </c>
      <c r="G17" s="84" t="s">
        <v>1510</v>
      </c>
      <c r="H17" s="84"/>
      <c r="I17" s="97" t="s">
        <v>174</v>
      </c>
      <c r="J17" s="94">
        <v>2829</v>
      </c>
      <c r="K17" s="96">
        <v>29169.55</v>
      </c>
      <c r="L17" s="94">
        <v>2860.99118</v>
      </c>
      <c r="M17" s="95">
        <v>1.9445468537851562E-4</v>
      </c>
      <c r="N17" s="95">
        <v>7.5552474113062526E-2</v>
      </c>
      <c r="O17" s="95">
        <f>L17/'סכום נכסי הקרן'!$C$42</f>
        <v>4.8032513511526067E-3</v>
      </c>
    </row>
    <row r="18" spans="2:15" s="135" customFormat="1">
      <c r="B18" s="83"/>
      <c r="C18" s="84"/>
      <c r="D18" s="84"/>
      <c r="E18" s="84"/>
      <c r="F18" s="84"/>
      <c r="G18" s="84"/>
      <c r="H18" s="84"/>
      <c r="I18" s="84"/>
      <c r="J18" s="94"/>
      <c r="K18" s="96"/>
      <c r="L18" s="84"/>
      <c r="M18" s="84"/>
      <c r="N18" s="95"/>
      <c r="O18" s="84"/>
    </row>
    <row r="19" spans="2:15" s="135" customFormat="1">
      <c r="B19" s="103" t="s">
        <v>32</v>
      </c>
      <c r="C19" s="82"/>
      <c r="D19" s="82"/>
      <c r="E19" s="82"/>
      <c r="F19" s="82"/>
      <c r="G19" s="82"/>
      <c r="H19" s="82"/>
      <c r="I19" s="82"/>
      <c r="J19" s="91"/>
      <c r="K19" s="93"/>
      <c r="L19" s="91">
        <v>14147.566589999999</v>
      </c>
      <c r="M19" s="82"/>
      <c r="N19" s="92">
        <v>0.37360606562715903</v>
      </c>
      <c r="O19" s="92">
        <f>L19/'סכום נכסי הקרן'!$C$42</f>
        <v>2.3752019514767943E-2</v>
      </c>
    </row>
    <row r="20" spans="2:15" s="135" customFormat="1">
      <c r="B20" s="87" t="s">
        <v>1511</v>
      </c>
      <c r="C20" s="84" t="s">
        <v>1512</v>
      </c>
      <c r="D20" s="97" t="s">
        <v>30</v>
      </c>
      <c r="E20" s="84"/>
      <c r="F20" s="97" t="s">
        <v>1362</v>
      </c>
      <c r="G20" s="84" t="s">
        <v>1510</v>
      </c>
      <c r="H20" s="84"/>
      <c r="I20" s="97" t="s">
        <v>174</v>
      </c>
      <c r="J20" s="94">
        <v>29.000000000000004</v>
      </c>
      <c r="K20" s="96">
        <v>487766.52</v>
      </c>
      <c r="L20" s="94">
        <v>490.41509000000002</v>
      </c>
      <c r="M20" s="142">
        <v>6.6411084844436379E-5</v>
      </c>
      <c r="N20" s="95">
        <v>1.2950782110373451E-2</v>
      </c>
      <c r="O20" s="95">
        <f>L20/'סכום נכסי הקרן'!$C$42</f>
        <v>8.233464542411232E-4</v>
      </c>
    </row>
    <row r="21" spans="2:15" s="135" customFormat="1">
      <c r="B21" s="87" t="s">
        <v>1513</v>
      </c>
      <c r="C21" s="84" t="s">
        <v>1514</v>
      </c>
      <c r="D21" s="97" t="s">
        <v>30</v>
      </c>
      <c r="E21" s="84"/>
      <c r="F21" s="97" t="s">
        <v>1362</v>
      </c>
      <c r="G21" s="84" t="s">
        <v>1510</v>
      </c>
      <c r="H21" s="84"/>
      <c r="I21" s="97" t="s">
        <v>174</v>
      </c>
      <c r="J21" s="94">
        <v>3211</v>
      </c>
      <c r="K21" s="96">
        <v>2332.69</v>
      </c>
      <c r="L21" s="94">
        <v>259.68760000000003</v>
      </c>
      <c r="M21" s="95">
        <v>1.5442416062832364E-4</v>
      </c>
      <c r="N21" s="95">
        <v>6.8577774072282665E-3</v>
      </c>
      <c r="O21" s="95">
        <f>L21/'סכום נכסי הקרן'!$C$42</f>
        <v>4.3598345367061836E-4</v>
      </c>
    </row>
    <row r="22" spans="2:15" s="135" customFormat="1">
      <c r="B22" s="87" t="s">
        <v>1515</v>
      </c>
      <c r="C22" s="84" t="s">
        <v>1516</v>
      </c>
      <c r="D22" s="97" t="s">
        <v>30</v>
      </c>
      <c r="E22" s="84"/>
      <c r="F22" s="97" t="s">
        <v>1362</v>
      </c>
      <c r="G22" s="84" t="s">
        <v>1510</v>
      </c>
      <c r="H22" s="84"/>
      <c r="I22" s="97" t="s">
        <v>176</v>
      </c>
      <c r="J22" s="94">
        <v>146</v>
      </c>
      <c r="K22" s="96">
        <v>170716</v>
      </c>
      <c r="L22" s="94">
        <v>1035.0162800000001</v>
      </c>
      <c r="M22" s="95">
        <v>5.7752247521539277E-4</v>
      </c>
      <c r="N22" s="95">
        <v>2.7332499746223711E-2</v>
      </c>
      <c r="O22" s="95">
        <f>L22/'סכום נכסי הקרן'!$C$42</f>
        <v>1.7376646877236947E-3</v>
      </c>
    </row>
    <row r="23" spans="2:15" s="135" customFormat="1">
      <c r="B23" s="87" t="s">
        <v>1517</v>
      </c>
      <c r="C23" s="84" t="s">
        <v>1518</v>
      </c>
      <c r="D23" s="97" t="s">
        <v>148</v>
      </c>
      <c r="E23" s="84"/>
      <c r="F23" s="97" t="s">
        <v>1362</v>
      </c>
      <c r="G23" s="84" t="s">
        <v>1510</v>
      </c>
      <c r="H23" s="84"/>
      <c r="I23" s="97" t="s">
        <v>176</v>
      </c>
      <c r="J23" s="94">
        <v>1904</v>
      </c>
      <c r="K23" s="96">
        <v>3768</v>
      </c>
      <c r="L23" s="94">
        <v>297.91881000000001</v>
      </c>
      <c r="M23" s="95">
        <v>9.140272102668938E-5</v>
      </c>
      <c r="N23" s="95">
        <v>7.867379437471525E-3</v>
      </c>
      <c r="O23" s="95">
        <f>L23/'סכום נכסי הקרן'!$C$42</f>
        <v>5.0016894028533034E-4</v>
      </c>
    </row>
    <row r="24" spans="2:15" s="135" customFormat="1">
      <c r="B24" s="87" t="s">
        <v>1519</v>
      </c>
      <c r="C24" s="84" t="s">
        <v>1520</v>
      </c>
      <c r="D24" s="97" t="s">
        <v>148</v>
      </c>
      <c r="E24" s="84"/>
      <c r="F24" s="97" t="s">
        <v>1362</v>
      </c>
      <c r="G24" s="84" t="s">
        <v>1510</v>
      </c>
      <c r="H24" s="84"/>
      <c r="I24" s="97" t="s">
        <v>176</v>
      </c>
      <c r="J24" s="94">
        <v>3167</v>
      </c>
      <c r="K24" s="96">
        <v>2378</v>
      </c>
      <c r="L24" s="94">
        <v>312.73754000000002</v>
      </c>
      <c r="M24" s="95">
        <v>2.7102567850710426E-5</v>
      </c>
      <c r="N24" s="95">
        <v>8.2587094501398832E-3</v>
      </c>
      <c r="O24" s="95">
        <f>L24/'סכום נכסי הקרן'!$C$42</f>
        <v>5.2504776039230658E-4</v>
      </c>
    </row>
    <row r="25" spans="2:15" s="135" customFormat="1">
      <c r="B25" s="87" t="s">
        <v>1521</v>
      </c>
      <c r="C25" s="84" t="s">
        <v>1522</v>
      </c>
      <c r="D25" s="97" t="s">
        <v>30</v>
      </c>
      <c r="E25" s="84"/>
      <c r="F25" s="97" t="s">
        <v>1362</v>
      </c>
      <c r="G25" s="84" t="s">
        <v>1510</v>
      </c>
      <c r="H25" s="84"/>
      <c r="I25" s="97" t="s">
        <v>174</v>
      </c>
      <c r="J25" s="94">
        <v>1014.42</v>
      </c>
      <c r="K25" s="96">
        <v>13882</v>
      </c>
      <c r="L25" s="94">
        <v>488.23063000000002</v>
      </c>
      <c r="M25" s="95">
        <v>1.911732834175761E-4</v>
      </c>
      <c r="N25" s="95">
        <v>1.289309533428174E-2</v>
      </c>
      <c r="O25" s="95">
        <f>L25/'סכום נכסי הקרן'!$C$42</f>
        <v>8.196790153060131E-4</v>
      </c>
    </row>
    <row r="26" spans="2:15" s="135" customFormat="1">
      <c r="B26" s="87" t="s">
        <v>1523</v>
      </c>
      <c r="C26" s="84" t="s">
        <v>1524</v>
      </c>
      <c r="D26" s="97" t="s">
        <v>30</v>
      </c>
      <c r="E26" s="84"/>
      <c r="F26" s="97" t="s">
        <v>1362</v>
      </c>
      <c r="G26" s="84" t="s">
        <v>1510</v>
      </c>
      <c r="H26" s="84"/>
      <c r="I26" s="97" t="s">
        <v>176</v>
      </c>
      <c r="J26" s="94">
        <v>445</v>
      </c>
      <c r="K26" s="96">
        <v>124753</v>
      </c>
      <c r="L26" s="94">
        <v>2305.3194199999998</v>
      </c>
      <c r="M26" s="95">
        <v>3.1453947506568733E-4</v>
      </c>
      <c r="N26" s="95">
        <v>6.0878407112702211E-2</v>
      </c>
      <c r="O26" s="95">
        <f>L26/'סכום נכסי הקרן'!$C$42</f>
        <v>3.8703469959503133E-3</v>
      </c>
    </row>
    <row r="27" spans="2:15" s="135" customFormat="1">
      <c r="B27" s="87" t="s">
        <v>1525</v>
      </c>
      <c r="C27" s="84" t="s">
        <v>1526</v>
      </c>
      <c r="D27" s="97" t="s">
        <v>30</v>
      </c>
      <c r="E27" s="84"/>
      <c r="F27" s="97" t="s">
        <v>1362</v>
      </c>
      <c r="G27" s="84" t="s">
        <v>1510</v>
      </c>
      <c r="H27" s="84"/>
      <c r="I27" s="97" t="s">
        <v>174</v>
      </c>
      <c r="J27" s="94">
        <v>2643.2</v>
      </c>
      <c r="K27" s="96">
        <v>1905.64</v>
      </c>
      <c r="L27" s="94">
        <v>174.63209000000001</v>
      </c>
      <c r="M27" s="95">
        <v>2.9611299778626806E-5</v>
      </c>
      <c r="N27" s="95">
        <v>4.6116487709811829E-3</v>
      </c>
      <c r="O27" s="95">
        <f>L27/'סכום נכסי הקרן'!$C$42</f>
        <v>2.9318574209903842E-4</v>
      </c>
    </row>
    <row r="28" spans="2:15" s="135" customFormat="1">
      <c r="B28" s="87" t="s">
        <v>1527</v>
      </c>
      <c r="C28" s="84" t="s">
        <v>1528</v>
      </c>
      <c r="D28" s="97" t="s">
        <v>30</v>
      </c>
      <c r="E28" s="84"/>
      <c r="F28" s="97" t="s">
        <v>1362</v>
      </c>
      <c r="G28" s="84" t="s">
        <v>1510</v>
      </c>
      <c r="H28" s="84"/>
      <c r="I28" s="97" t="s">
        <v>174</v>
      </c>
      <c r="J28" s="94">
        <v>9160.4000000000015</v>
      </c>
      <c r="K28" s="96">
        <v>1933</v>
      </c>
      <c r="L28" s="94">
        <v>613.90353000000005</v>
      </c>
      <c r="M28" s="95">
        <v>3.3011084084368856E-4</v>
      </c>
      <c r="N28" s="95">
        <v>1.6211839757661436E-2</v>
      </c>
      <c r="O28" s="95">
        <f>L28/'סכום נכסי הקרן'!$C$42</f>
        <v>1.0306683154297088E-3</v>
      </c>
    </row>
    <row r="29" spans="2:15" s="135" customFormat="1">
      <c r="B29" s="87" t="s">
        <v>1529</v>
      </c>
      <c r="C29" s="84" t="s">
        <v>1530</v>
      </c>
      <c r="D29" s="97" t="s">
        <v>30</v>
      </c>
      <c r="E29" s="84"/>
      <c r="F29" s="97" t="s">
        <v>1362</v>
      </c>
      <c r="G29" s="84" t="s">
        <v>1510</v>
      </c>
      <c r="H29" s="84"/>
      <c r="I29" s="97" t="s">
        <v>174</v>
      </c>
      <c r="J29" s="94">
        <v>171</v>
      </c>
      <c r="K29" s="96">
        <v>51907.07</v>
      </c>
      <c r="L29" s="94">
        <v>307.73470000000003</v>
      </c>
      <c r="M29" s="95">
        <v>5.895631486362421E-5</v>
      </c>
      <c r="N29" s="95">
        <v>8.1265954673236922E-3</v>
      </c>
      <c r="O29" s="95">
        <f>L29/'סכום נכסי הקרן'!$C$42</f>
        <v>5.1664860902211592E-4</v>
      </c>
    </row>
    <row r="30" spans="2:15" s="135" customFormat="1">
      <c r="B30" s="87" t="s">
        <v>1531</v>
      </c>
      <c r="C30" s="84" t="s">
        <v>1532</v>
      </c>
      <c r="D30" s="97" t="s">
        <v>30</v>
      </c>
      <c r="E30" s="84"/>
      <c r="F30" s="97" t="s">
        <v>1362</v>
      </c>
      <c r="G30" s="84" t="s">
        <v>1510</v>
      </c>
      <c r="H30" s="84"/>
      <c r="I30" s="97" t="s">
        <v>174</v>
      </c>
      <c r="J30" s="94">
        <v>7592.2600000000011</v>
      </c>
      <c r="K30" s="96">
        <v>2504.02</v>
      </c>
      <c r="L30" s="94">
        <v>659.11729999999989</v>
      </c>
      <c r="M30" s="95">
        <v>2.9752558846100685E-5</v>
      </c>
      <c r="N30" s="95">
        <v>1.7405835814468206E-2</v>
      </c>
      <c r="O30" s="95">
        <f>L30/'סכום נכסי הקרן'!$C$42</f>
        <v>1.1065766591398781E-3</v>
      </c>
    </row>
    <row r="31" spans="2:15" s="135" customFormat="1">
      <c r="B31" s="87" t="s">
        <v>1533</v>
      </c>
      <c r="C31" s="84" t="s">
        <v>1534</v>
      </c>
      <c r="D31" s="97" t="s">
        <v>30</v>
      </c>
      <c r="E31" s="84"/>
      <c r="F31" s="97" t="s">
        <v>1362</v>
      </c>
      <c r="G31" s="84" t="s">
        <v>1510</v>
      </c>
      <c r="H31" s="84"/>
      <c r="I31" s="97" t="s">
        <v>176</v>
      </c>
      <c r="J31" s="94">
        <v>11749.21</v>
      </c>
      <c r="K31" s="96">
        <v>1287.4000000000001</v>
      </c>
      <c r="L31" s="94">
        <v>628.11961999999994</v>
      </c>
      <c r="M31" s="95">
        <v>7.0046387705900628E-4</v>
      </c>
      <c r="N31" s="95">
        <v>1.6587255375585138E-2</v>
      </c>
      <c r="O31" s="95">
        <f>L31/'סכום נכסי הקרן'!$C$42</f>
        <v>1.0545353772990177E-3</v>
      </c>
    </row>
    <row r="32" spans="2:15" s="135" customFormat="1">
      <c r="B32" s="87" t="s">
        <v>1535</v>
      </c>
      <c r="C32" s="84" t="s">
        <v>1536</v>
      </c>
      <c r="D32" s="97" t="s">
        <v>30</v>
      </c>
      <c r="E32" s="84"/>
      <c r="F32" s="97" t="s">
        <v>1362</v>
      </c>
      <c r="G32" s="84" t="s">
        <v>1510</v>
      </c>
      <c r="H32" s="84"/>
      <c r="I32" s="97" t="s">
        <v>184</v>
      </c>
      <c r="J32" s="94">
        <v>3889.82</v>
      </c>
      <c r="K32" s="96">
        <v>11131.28</v>
      </c>
      <c r="L32" s="94">
        <v>1333.7291200000002</v>
      </c>
      <c r="M32" s="95">
        <v>4.387624544755036E-4</v>
      </c>
      <c r="N32" s="95">
        <v>3.52208477666952E-2</v>
      </c>
      <c r="O32" s="95">
        <f>L32/'סכום נכסי הקרן'!$C$42</f>
        <v>2.2391667064529637E-3</v>
      </c>
    </row>
    <row r="33" spans="2:52" s="135" customFormat="1">
      <c r="B33" s="87" t="s">
        <v>1537</v>
      </c>
      <c r="C33" s="84" t="s">
        <v>1538</v>
      </c>
      <c r="D33" s="97" t="s">
        <v>148</v>
      </c>
      <c r="E33" s="84"/>
      <c r="F33" s="97" t="s">
        <v>1362</v>
      </c>
      <c r="G33" s="84" t="s">
        <v>1510</v>
      </c>
      <c r="H33" s="84"/>
      <c r="I33" s="97" t="s">
        <v>174</v>
      </c>
      <c r="J33" s="94">
        <v>7471.0399999999991</v>
      </c>
      <c r="K33" s="96">
        <v>20233.91</v>
      </c>
      <c r="L33" s="94">
        <v>5241.00486</v>
      </c>
      <c r="M33" s="95">
        <v>1.418883718994771E-4</v>
      </c>
      <c r="N33" s="95">
        <v>0.13840339207602342</v>
      </c>
      <c r="O33" s="95">
        <f>L33/'סכום נכסי הקרן'!$C$42</f>
        <v>8.7990007977558245E-3</v>
      </c>
    </row>
    <row r="34" spans="2:52" s="135" customFormat="1">
      <c r="B34" s="83"/>
      <c r="C34" s="84"/>
      <c r="D34" s="84"/>
      <c r="E34" s="84"/>
      <c r="F34" s="84"/>
      <c r="G34" s="84"/>
      <c r="H34" s="84"/>
      <c r="I34" s="84"/>
      <c r="J34" s="94"/>
      <c r="K34" s="96"/>
      <c r="L34" s="84"/>
      <c r="M34" s="84"/>
      <c r="N34" s="95"/>
      <c r="O34" s="84"/>
    </row>
    <row r="35" spans="2:52" s="135" customFormat="1">
      <c r="B35" s="102"/>
      <c r="C35" s="102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02"/>
      <c r="O35" s="102"/>
    </row>
    <row r="36" spans="2:52" s="135" customFormat="1">
      <c r="B36" s="102"/>
      <c r="C36" s="102"/>
      <c r="D36" s="102"/>
      <c r="E36" s="102"/>
      <c r="F36" s="102"/>
      <c r="G36" s="102"/>
      <c r="H36" s="102"/>
      <c r="I36" s="102"/>
      <c r="J36" s="102"/>
      <c r="K36" s="102"/>
      <c r="L36" s="102"/>
      <c r="M36" s="102"/>
      <c r="N36" s="102"/>
      <c r="O36" s="102"/>
    </row>
    <row r="37" spans="2:52" s="135" customFormat="1" ht="20.25">
      <c r="B37" s="137" t="s">
        <v>265</v>
      </c>
      <c r="C37" s="102"/>
      <c r="D37" s="102"/>
      <c r="E37" s="102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AZ37" s="134"/>
    </row>
    <row r="38" spans="2:52" s="135" customFormat="1">
      <c r="B38" s="137" t="s">
        <v>123</v>
      </c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AZ38" s="140"/>
    </row>
    <row r="39" spans="2:52" s="135" customFormat="1">
      <c r="B39" s="137" t="s">
        <v>248</v>
      </c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</row>
    <row r="40" spans="2:52" s="135" customFormat="1">
      <c r="B40" s="137" t="s">
        <v>256</v>
      </c>
      <c r="C40" s="102"/>
      <c r="D40" s="102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</row>
    <row r="41" spans="2:52" s="135" customFormat="1">
      <c r="B41" s="102"/>
      <c r="C41" s="102"/>
      <c r="D41" s="102"/>
      <c r="E41" s="102"/>
      <c r="F41" s="102"/>
      <c r="G41" s="102"/>
      <c r="H41" s="102"/>
      <c r="I41" s="102"/>
      <c r="J41" s="102"/>
      <c r="K41" s="102"/>
      <c r="L41" s="102"/>
      <c r="M41" s="102"/>
      <c r="N41" s="102"/>
      <c r="O41" s="102"/>
    </row>
    <row r="42" spans="2:52" s="135" customFormat="1">
      <c r="B42" s="102"/>
      <c r="C42" s="102"/>
      <c r="D42" s="102"/>
      <c r="E42" s="102"/>
      <c r="F42" s="102"/>
      <c r="G42" s="102"/>
      <c r="H42" s="102"/>
      <c r="I42" s="102"/>
      <c r="J42" s="102"/>
      <c r="K42" s="102"/>
      <c r="L42" s="102"/>
      <c r="M42" s="102"/>
      <c r="N42" s="102"/>
      <c r="O42" s="102"/>
    </row>
    <row r="43" spans="2:52" s="135" customFormat="1">
      <c r="B43" s="102"/>
      <c r="C43" s="102"/>
      <c r="D43" s="102"/>
      <c r="E43" s="102"/>
      <c r="F43" s="102"/>
      <c r="G43" s="102"/>
      <c r="H43" s="102"/>
      <c r="I43" s="102"/>
      <c r="J43" s="102"/>
      <c r="K43" s="102"/>
      <c r="L43" s="102"/>
      <c r="M43" s="102"/>
      <c r="N43" s="102"/>
      <c r="O43" s="102"/>
    </row>
    <row r="44" spans="2:52" s="135" customFormat="1">
      <c r="B44" s="102"/>
      <c r="C44" s="102"/>
      <c r="D44" s="102"/>
      <c r="E44" s="102"/>
      <c r="F44" s="102"/>
      <c r="G44" s="102"/>
      <c r="H44" s="102"/>
      <c r="I44" s="102"/>
      <c r="J44" s="102"/>
      <c r="K44" s="102"/>
      <c r="L44" s="102"/>
      <c r="M44" s="102"/>
      <c r="N44" s="102"/>
      <c r="O44" s="102"/>
    </row>
    <row r="45" spans="2:52" s="135" customFormat="1">
      <c r="B45" s="102"/>
      <c r="C45" s="102"/>
      <c r="D45" s="102"/>
      <c r="E45" s="102"/>
      <c r="F45" s="102"/>
      <c r="G45" s="102"/>
      <c r="H45" s="102"/>
      <c r="I45" s="102"/>
      <c r="J45" s="102"/>
      <c r="K45" s="102"/>
      <c r="L45" s="102"/>
      <c r="M45" s="102"/>
      <c r="N45" s="102"/>
      <c r="O45" s="102"/>
    </row>
    <row r="46" spans="2:52" s="135" customFormat="1">
      <c r="B46" s="102"/>
      <c r="C46" s="102"/>
      <c r="D46" s="102"/>
      <c r="E46" s="102"/>
      <c r="F46" s="102"/>
      <c r="G46" s="102"/>
      <c r="H46" s="102"/>
      <c r="I46" s="102"/>
      <c r="J46" s="102"/>
      <c r="K46" s="102"/>
      <c r="L46" s="102"/>
      <c r="M46" s="102"/>
      <c r="N46" s="102"/>
      <c r="O46" s="102"/>
    </row>
    <row r="47" spans="2:52" s="135" customFormat="1">
      <c r="B47" s="102"/>
      <c r="C47" s="102"/>
      <c r="D47" s="102"/>
      <c r="E47" s="102"/>
      <c r="F47" s="102"/>
      <c r="G47" s="102"/>
      <c r="H47" s="102"/>
      <c r="I47" s="102"/>
      <c r="J47" s="102"/>
      <c r="K47" s="102"/>
      <c r="L47" s="102"/>
      <c r="M47" s="102"/>
      <c r="N47" s="102"/>
      <c r="O47" s="102"/>
    </row>
    <row r="48" spans="2:52" s="135" customFormat="1">
      <c r="B48" s="102"/>
      <c r="C48" s="102"/>
      <c r="D48" s="102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</row>
    <row r="49" spans="2:15" s="135" customFormat="1">
      <c r="B49" s="102"/>
      <c r="C49" s="102"/>
      <c r="D49" s="102"/>
      <c r="E49" s="102"/>
      <c r="F49" s="102"/>
      <c r="G49" s="102"/>
      <c r="H49" s="102"/>
      <c r="I49" s="102"/>
      <c r="J49" s="102"/>
      <c r="K49" s="102"/>
      <c r="L49" s="102"/>
      <c r="M49" s="102"/>
      <c r="N49" s="102"/>
      <c r="O49" s="102"/>
    </row>
    <row r="50" spans="2:15" s="135" customFormat="1">
      <c r="B50" s="102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</row>
    <row r="51" spans="2:15" s="135" customFormat="1">
      <c r="B51" s="102"/>
      <c r="C51" s="102"/>
      <c r="D51" s="102"/>
      <c r="E51" s="102"/>
      <c r="F51" s="102"/>
      <c r="G51" s="102"/>
      <c r="H51" s="102"/>
      <c r="I51" s="102"/>
      <c r="J51" s="102"/>
      <c r="K51" s="102"/>
      <c r="L51" s="102"/>
      <c r="M51" s="102"/>
      <c r="N51" s="102"/>
      <c r="O51" s="102"/>
    </row>
    <row r="52" spans="2:15" s="135" customFormat="1">
      <c r="B52" s="102"/>
      <c r="C52" s="102"/>
      <c r="D52" s="102"/>
      <c r="E52" s="102"/>
      <c r="F52" s="102"/>
      <c r="G52" s="102"/>
      <c r="H52" s="102"/>
      <c r="I52" s="102"/>
      <c r="J52" s="102"/>
      <c r="K52" s="102"/>
      <c r="L52" s="102"/>
      <c r="M52" s="102"/>
      <c r="N52" s="102"/>
      <c r="O52" s="102"/>
    </row>
    <row r="53" spans="2:15" s="135" customFormat="1">
      <c r="B53" s="102"/>
      <c r="C53" s="102"/>
      <c r="D53" s="102"/>
      <c r="E53" s="102"/>
      <c r="F53" s="102"/>
      <c r="G53" s="102"/>
      <c r="H53" s="102"/>
      <c r="I53" s="102"/>
      <c r="J53" s="102"/>
      <c r="K53" s="102"/>
      <c r="L53" s="102"/>
      <c r="M53" s="102"/>
      <c r="N53" s="102"/>
      <c r="O53" s="102"/>
    </row>
    <row r="54" spans="2:15" s="135" customFormat="1">
      <c r="B54" s="102"/>
      <c r="C54" s="102"/>
      <c r="D54" s="102"/>
      <c r="E54" s="102"/>
      <c r="F54" s="102"/>
      <c r="G54" s="102"/>
      <c r="H54" s="102"/>
      <c r="I54" s="102"/>
      <c r="J54" s="102"/>
      <c r="K54" s="102"/>
      <c r="L54" s="102"/>
      <c r="M54" s="102"/>
      <c r="N54" s="102"/>
      <c r="O54" s="102"/>
    </row>
    <row r="55" spans="2:15" s="135" customFormat="1">
      <c r="B55" s="102"/>
      <c r="C55" s="102"/>
      <c r="D55" s="102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</row>
    <row r="56" spans="2:15" s="135" customFormat="1">
      <c r="B56" s="102"/>
      <c r="C56" s="102"/>
      <c r="D56" s="102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</row>
    <row r="57" spans="2:15" s="135" customFormat="1">
      <c r="B57" s="102"/>
      <c r="C57" s="102"/>
      <c r="D57" s="102"/>
      <c r="E57" s="102"/>
      <c r="F57" s="102"/>
      <c r="G57" s="102"/>
      <c r="H57" s="102"/>
      <c r="I57" s="102"/>
      <c r="J57" s="102"/>
      <c r="K57" s="102"/>
      <c r="L57" s="102"/>
      <c r="M57" s="102"/>
      <c r="N57" s="102"/>
      <c r="O57" s="102"/>
    </row>
    <row r="58" spans="2:15" s="135" customFormat="1">
      <c r="B58" s="102"/>
      <c r="C58" s="102"/>
      <c r="D58" s="102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</row>
    <row r="59" spans="2:15" s="135" customFormat="1">
      <c r="B59" s="102"/>
      <c r="C59" s="102"/>
      <c r="D59" s="102"/>
      <c r="E59" s="102"/>
      <c r="F59" s="102"/>
      <c r="G59" s="102"/>
      <c r="H59" s="102"/>
      <c r="I59" s="102"/>
      <c r="J59" s="102"/>
      <c r="K59" s="102"/>
      <c r="L59" s="102"/>
      <c r="M59" s="102"/>
      <c r="N59" s="102"/>
      <c r="O59" s="102"/>
    </row>
    <row r="60" spans="2:15" s="135" customFormat="1">
      <c r="B60" s="102"/>
      <c r="C60" s="102"/>
      <c r="D60" s="102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</row>
    <row r="61" spans="2:15" s="135" customFormat="1"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</row>
    <row r="62" spans="2:15" s="135" customFormat="1">
      <c r="B62" s="102"/>
      <c r="C62" s="102"/>
      <c r="D62" s="102"/>
      <c r="E62" s="102"/>
      <c r="F62" s="102"/>
      <c r="G62" s="102"/>
      <c r="H62" s="102"/>
      <c r="I62" s="102"/>
      <c r="J62" s="102"/>
      <c r="K62" s="102"/>
      <c r="L62" s="102"/>
      <c r="M62" s="102"/>
      <c r="N62" s="102"/>
      <c r="O62" s="102"/>
    </row>
    <row r="63" spans="2:15">
      <c r="B63" s="102"/>
      <c r="C63" s="102"/>
      <c r="D63" s="102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</row>
    <row r="64" spans="2:15"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</row>
    <row r="65" spans="2:15"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</row>
    <row r="66" spans="2:15"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</row>
    <row r="67" spans="2:15"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</row>
    <row r="68" spans="2:15"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</row>
    <row r="69" spans="2:15"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</row>
    <row r="70" spans="2:15"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</row>
    <row r="71" spans="2:15"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</row>
    <row r="72" spans="2:15"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</row>
    <row r="73" spans="2:15"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</row>
    <row r="74" spans="2:15"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</row>
    <row r="75" spans="2:15"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</row>
    <row r="76" spans="2:15"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</row>
    <row r="77" spans="2:15"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</row>
    <row r="78" spans="2:15"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</row>
    <row r="79" spans="2:15"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</row>
    <row r="80" spans="2:15"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</row>
    <row r="81" spans="2:15"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</row>
    <row r="82" spans="2:15"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</row>
    <row r="83" spans="2:15"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</row>
    <row r="84" spans="2:15"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</row>
    <row r="85" spans="2:15"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</row>
    <row r="86" spans="2:15"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</row>
    <row r="87" spans="2:15"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</row>
    <row r="88" spans="2:15"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</row>
    <row r="89" spans="2:15"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</row>
    <row r="90" spans="2:15"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</row>
    <row r="91" spans="2:15"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</row>
    <row r="92" spans="2:15"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</row>
    <row r="93" spans="2:15"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</row>
    <row r="94" spans="2:15"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</row>
    <row r="95" spans="2:15"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</row>
    <row r="96" spans="2:15"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</row>
    <row r="97" spans="2:15"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</row>
    <row r="98" spans="2:15"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</row>
    <row r="99" spans="2:15"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</row>
    <row r="100" spans="2:15"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</row>
    <row r="101" spans="2:15"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</row>
    <row r="102" spans="2:15"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</row>
    <row r="103" spans="2:15"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</row>
    <row r="104" spans="2:15"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</row>
    <row r="105" spans="2:15"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</row>
    <row r="106" spans="2:15"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</row>
    <row r="107" spans="2:15"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</row>
    <row r="108" spans="2:15"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</row>
    <row r="109" spans="2:15"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</row>
    <row r="110" spans="2:15"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</row>
    <row r="111" spans="2:15"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</row>
    <row r="112" spans="2:15"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</row>
    <row r="113" spans="2:15"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</row>
    <row r="114" spans="2:15"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</row>
    <row r="115" spans="2:15"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</row>
    <row r="116" spans="2:15"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</row>
    <row r="117" spans="2:15"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</row>
    <row r="118" spans="2:15"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</row>
    <row r="119" spans="2:15"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</row>
    <row r="120" spans="2:15"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</row>
    <row r="121" spans="2:15"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</row>
    <row r="122" spans="2:15"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</row>
    <row r="123" spans="2:15"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</row>
    <row r="124" spans="2:15"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</row>
    <row r="125" spans="2:15"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</row>
    <row r="126" spans="2:15"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</row>
    <row r="127" spans="2:15"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</row>
    <row r="128" spans="2:15"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</row>
    <row r="129" spans="2:15"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</row>
    <row r="130" spans="2:15"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</row>
    <row r="131" spans="2:15"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</row>
    <row r="132" spans="2:15"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</row>
    <row r="133" spans="2:15"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</row>
    <row r="134" spans="2:15">
      <c r="C134" s="1"/>
      <c r="D134" s="1"/>
      <c r="E134" s="1"/>
    </row>
    <row r="135" spans="2:15">
      <c r="C135" s="1"/>
      <c r="D135" s="1"/>
      <c r="E135" s="1"/>
    </row>
    <row r="136" spans="2:15">
      <c r="C136" s="1"/>
      <c r="D136" s="1"/>
      <c r="E136" s="1"/>
    </row>
    <row r="137" spans="2:15">
      <c r="C137" s="1"/>
      <c r="D137" s="1"/>
      <c r="E137" s="1"/>
    </row>
    <row r="138" spans="2:15">
      <c r="C138" s="1"/>
      <c r="D138" s="1"/>
      <c r="E138" s="1"/>
    </row>
    <row r="139" spans="2:15">
      <c r="C139" s="1"/>
      <c r="D139" s="1"/>
      <c r="E139" s="1"/>
    </row>
    <row r="140" spans="2:15">
      <c r="C140" s="1"/>
      <c r="D140" s="1"/>
      <c r="E140" s="1"/>
    </row>
    <row r="141" spans="2:15">
      <c r="C141" s="1"/>
      <c r="D141" s="1"/>
      <c r="E141" s="1"/>
    </row>
    <row r="142" spans="2:15">
      <c r="C142" s="1"/>
      <c r="D142" s="1"/>
      <c r="E142" s="1"/>
    </row>
    <row r="143" spans="2:15">
      <c r="C143" s="1"/>
      <c r="D143" s="1"/>
      <c r="E143" s="1"/>
    </row>
    <row r="144" spans="2:1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2:5">
      <c r="C321" s="1"/>
      <c r="D321" s="1"/>
      <c r="E321" s="1"/>
    </row>
    <row r="322" spans="2:5">
      <c r="C322" s="1"/>
      <c r="D322" s="1"/>
      <c r="E322" s="1"/>
    </row>
    <row r="323" spans="2:5">
      <c r="C323" s="1"/>
      <c r="D323" s="1"/>
      <c r="E323" s="1"/>
    </row>
    <row r="324" spans="2:5">
      <c r="C324" s="1"/>
      <c r="D324" s="1"/>
      <c r="E324" s="1"/>
    </row>
    <row r="325" spans="2:5">
      <c r="B325" s="44"/>
      <c r="C325" s="1"/>
      <c r="D325" s="1"/>
      <c r="E325" s="1"/>
    </row>
    <row r="326" spans="2:5">
      <c r="B326" s="44"/>
      <c r="C326" s="1"/>
      <c r="D326" s="1"/>
      <c r="E326" s="1"/>
    </row>
    <row r="327" spans="2:5">
      <c r="B327" s="3"/>
      <c r="C327" s="1"/>
      <c r="D327" s="1"/>
      <c r="E327" s="1"/>
    </row>
  </sheetData>
  <sheetProtection sheet="1" objects="1" scenarios="1"/>
  <mergeCells count="2">
    <mergeCell ref="B6:O6"/>
    <mergeCell ref="B7:O7"/>
  </mergeCells>
  <phoneticPr fontId="3" type="noConversion"/>
  <dataValidations count="1">
    <dataValidation allowBlank="1" showInputMessage="1" showErrorMessage="1" sqref="A1:A1048576 B1:B36 C5:C1048576 Z42:Z1048576 AA1:XFD1048576 Z1:Z37 B38:B1048576 D1:Y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  <summary xmlns="bfcfe556-96ce-4d01-8fd6-8e85e8b36402" xsi:nil="true"/>
    <product xmlns="bfcfe556-96ce-4d01-8fd6-8e85e8b36402">Yozma</product>
    <_x05ea__x05d0__x05e8__x05d9__x05da_ xmlns="556d651a-f128-4b84-9e10-e5d878421e87">2018-04-09T07:03:44+00:00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AC070A1-B1B4-443C-95AE-F1F3DD5ABB3F}"/>
</file>

<file path=customXml/itemProps2.xml><?xml version="1.0" encoding="utf-8"?>
<ds:datastoreItem xmlns:ds="http://schemas.openxmlformats.org/officeDocument/2006/customXml" ds:itemID="{D343379C-934C-47E9-99BB-CCC19D05E2BB}"/>
</file>

<file path=customXml/itemProps3.xml><?xml version="1.0" encoding="utf-8"?>
<ds:datastoreItem xmlns:ds="http://schemas.openxmlformats.org/officeDocument/2006/customXml" ds:itemID="{80225378-B0E8-4A4E-AEBD-8C631A30D46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31</vt:i4>
      </vt:variant>
      <vt:variant>
        <vt:lpstr>טווחים בעלי שם</vt:lpstr>
      </vt:variant>
      <vt:variant>
        <vt:i4>30</vt:i4>
      </vt:variant>
    </vt:vector>
  </HeadingPairs>
  <TitlesOfParts>
    <vt:vector size="61" baseType="lpstr">
      <vt:lpstr>סכום נכסי הקרן</vt:lpstr>
      <vt:lpstr>Sheet1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'תעודות התחייבות ממשלתיות'!adi_1212</vt:lpstr>
      <vt:lpstr>'לא סחיר - אופציות'!print_adi</vt:lpstr>
      <vt:lpstr>Sheet1!Print_Area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'לא סחיר- תעודות התחייבות ממשלתי'!Print_Area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ב- עמיתים או מבוטחים-תאריך עדכון 3.9.2017- החל מדיווח בגין רבעון רביעי 2017</dc:title>
  <dc:creator>גיא</dc:creator>
  <cp:lastModifiedBy>גלית פרץ</cp:lastModifiedBy>
  <cp:lastPrinted>2017-05-01T10:11:51Z</cp:lastPrinted>
  <dcterms:created xsi:type="dcterms:W3CDTF">2005-07-19T07:39:38Z</dcterms:created>
  <dcterms:modified xsi:type="dcterms:W3CDTF">2018-04-09T06:31:26Z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  <property fmtid="{D5CDD505-2E9C-101B-9397-08002B2CF9AE}" pid="20" name="kb4cc1381c4248d7a2dfa3f1be0c86c0">
    <vt:lpwstr/>
  </property>
  <property fmtid="{D5CDD505-2E9C-101B-9397-08002B2CF9AE}" pid="22" name="aa1c885e8039426686f6c49672b09953">
    <vt:lpwstr/>
  </property>
  <property fmtid="{D5CDD505-2E9C-101B-9397-08002B2CF9AE}" pid="23" name="e09eddfac2354f9ab04a226e27f86f1f">
    <vt:lpwstr/>
  </property>
  <property fmtid="{D5CDD505-2E9C-101B-9397-08002B2CF9AE}" pid="24" name="b76e59bb9f5947a781773f53cc6e9460">
    <vt:lpwstr/>
  </property>
  <property fmtid="{D5CDD505-2E9C-101B-9397-08002B2CF9AE}" pid="25" name="n612d9597dc7466f957352ce79be86f3">
    <vt:lpwstr/>
  </property>
  <property fmtid="{D5CDD505-2E9C-101B-9397-08002B2CF9AE}" pid="26" name="ia53b9f18d984e01914f4b79710425b7">
    <vt:lpwstr/>
  </property>
  <property fmtid="{D5CDD505-2E9C-101B-9397-08002B2CF9AE}" pid="27" name="xd_Signature">
    <vt:bool>false</vt:bool>
  </property>
  <property fmtid="{D5CDD505-2E9C-101B-9397-08002B2CF9AE}" pid="28" name="xd_ProgID">
    <vt:lpwstr/>
  </property>
  <property fmtid="{D5CDD505-2E9C-101B-9397-08002B2CF9AE}" pid="29" name="_SourceUrl">
    <vt:lpwstr/>
  </property>
  <property fmtid="{D5CDD505-2E9C-101B-9397-08002B2CF9AE}" pid="30" name="_SharedFileIndex">
    <vt:lpwstr/>
  </property>
  <property fmtid="{D5CDD505-2E9C-101B-9397-08002B2CF9AE}" pid="31" name="TemplateUrl">
    <vt:lpwstr/>
  </property>
</Properties>
</file>