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J13" i="81"/>
  <c r="J12" i="81"/>
  <c r="I10" i="81"/>
  <c r="I11" i="81"/>
  <c r="J34" i="58" l="1"/>
  <c r="J17" i="58" l="1"/>
  <c r="K25" i="64" l="1"/>
  <c r="I21" i="63"/>
  <c r="C11" i="84" l="1"/>
  <c r="C10" i="84" s="1"/>
  <c r="C23" i="84"/>
  <c r="O22" i="78" l="1"/>
  <c r="O139" i="78" l="1"/>
  <c r="O138" i="78" s="1"/>
  <c r="O133" i="78"/>
  <c r="O19" i="78"/>
  <c r="O13" i="78"/>
  <c r="O12" i="78" s="1"/>
  <c r="O11" i="78" s="1"/>
  <c r="J11" i="63"/>
  <c r="J16" i="63"/>
  <c r="J17" i="63"/>
  <c r="K11" i="62"/>
  <c r="K12" i="62"/>
  <c r="K13" i="62"/>
  <c r="K115" i="62"/>
  <c r="K116" i="62"/>
  <c r="K138" i="62"/>
  <c r="S90" i="61"/>
  <c r="O90" i="61"/>
  <c r="S66" i="61"/>
  <c r="O66" i="61"/>
  <c r="J30" i="58"/>
  <c r="J12" i="58"/>
  <c r="J33" i="58"/>
  <c r="C37" i="88"/>
  <c r="C35" i="88"/>
  <c r="C34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J11" i="58" l="1"/>
  <c r="J10" i="58" s="1"/>
  <c r="O10" i="78"/>
  <c r="C12" i="88"/>
  <c r="P20" i="78"/>
  <c r="P25" i="78"/>
  <c r="P81" i="78"/>
  <c r="P40" i="78"/>
  <c r="P72" i="78"/>
  <c r="P80" i="78"/>
  <c r="P133" i="78"/>
  <c r="P138" i="78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3" i="58" l="1"/>
  <c r="K44" i="58"/>
  <c r="P104" i="78"/>
  <c r="P147" i="78"/>
  <c r="P139" i="78"/>
  <c r="P112" i="78"/>
  <c r="P48" i="78"/>
  <c r="P89" i="78"/>
  <c r="P128" i="78"/>
  <c r="P64" i="78"/>
  <c r="P32" i="78"/>
  <c r="P121" i="78"/>
  <c r="P120" i="78"/>
  <c r="P88" i="78"/>
  <c r="P56" i="78"/>
  <c r="P24" i="78"/>
  <c r="P113" i="78"/>
  <c r="P49" i="78"/>
  <c r="P96" i="78"/>
  <c r="P57" i="78"/>
  <c r="P129" i="78"/>
  <c r="P97" i="78"/>
  <c r="P65" i="78"/>
  <c r="P33" i="78"/>
  <c r="P105" i="78"/>
  <c r="P73" i="78"/>
  <c r="P41" i="78"/>
  <c r="P116" i="78"/>
  <c r="P100" i="78"/>
  <c r="P84" i="78"/>
  <c r="P68" i="78"/>
  <c r="P52" i="78"/>
  <c r="P36" i="78"/>
  <c r="P19" i="78"/>
  <c r="P134" i="78"/>
  <c r="P117" i="78"/>
  <c r="P101" i="78"/>
  <c r="P85" i="78"/>
  <c r="P69" i="78"/>
  <c r="P53" i="78"/>
  <c r="P37" i="78"/>
  <c r="P16" i="78"/>
  <c r="P142" i="78"/>
  <c r="P124" i="78"/>
  <c r="P108" i="78"/>
  <c r="P92" i="78"/>
  <c r="P76" i="78"/>
  <c r="P60" i="78"/>
  <c r="P44" i="78"/>
  <c r="P28" i="78"/>
  <c r="P143" i="78"/>
  <c r="P125" i="78"/>
  <c r="P109" i="78"/>
  <c r="P93" i="78"/>
  <c r="P77" i="78"/>
  <c r="P61" i="78"/>
  <c r="P45" i="78"/>
  <c r="P29" i="78"/>
  <c r="P146" i="78"/>
  <c r="P145" i="78"/>
  <c r="P136" i="78"/>
  <c r="P127" i="78"/>
  <c r="P119" i="78"/>
  <c r="P111" i="78"/>
  <c r="P103" i="78"/>
  <c r="P95" i="78"/>
  <c r="P87" i="78"/>
  <c r="P79" i="78"/>
  <c r="P71" i="78"/>
  <c r="P63" i="78"/>
  <c r="P55" i="78"/>
  <c r="P47" i="78"/>
  <c r="P39" i="78"/>
  <c r="P31" i="78"/>
  <c r="P15" i="78"/>
  <c r="P141" i="78"/>
  <c r="P115" i="78"/>
  <c r="P91" i="78"/>
  <c r="P75" i="78"/>
  <c r="P51" i="78"/>
  <c r="P35" i="78"/>
  <c r="P13" i="78"/>
  <c r="P144" i="78"/>
  <c r="P135" i="78"/>
  <c r="P126" i="78"/>
  <c r="P118" i="78"/>
  <c r="P110" i="78"/>
  <c r="P102" i="78"/>
  <c r="P94" i="78"/>
  <c r="P86" i="78"/>
  <c r="P78" i="78"/>
  <c r="P70" i="78"/>
  <c r="P62" i="78"/>
  <c r="P54" i="78"/>
  <c r="P46" i="78"/>
  <c r="P38" i="78"/>
  <c r="P30" i="78"/>
  <c r="P22" i="78"/>
  <c r="P14" i="78"/>
  <c r="P10" i="78"/>
  <c r="P131" i="78"/>
  <c r="P99" i="78"/>
  <c r="P59" i="78"/>
  <c r="P18" i="78"/>
  <c r="P148" i="78"/>
  <c r="P140" i="78"/>
  <c r="P130" i="78"/>
  <c r="P122" i="78"/>
  <c r="P114" i="78"/>
  <c r="P106" i="78"/>
  <c r="P98" i="78"/>
  <c r="P90" i="78"/>
  <c r="P82" i="78"/>
  <c r="P74" i="78"/>
  <c r="P66" i="78"/>
  <c r="P58" i="78"/>
  <c r="P50" i="78"/>
  <c r="P42" i="78"/>
  <c r="P34" i="78"/>
  <c r="P26" i="78"/>
  <c r="P17" i="78"/>
  <c r="P12" i="78"/>
  <c r="P23" i="78"/>
  <c r="C33" i="88"/>
  <c r="P123" i="78"/>
  <c r="P107" i="78"/>
  <c r="P83" i="78"/>
  <c r="P67" i="78"/>
  <c r="P43" i="78"/>
  <c r="P27" i="78"/>
  <c r="P11" i="78"/>
  <c r="K20" i="58"/>
  <c r="K40" i="58"/>
  <c r="K22" i="58"/>
  <c r="K25" i="58"/>
  <c r="K27" i="58"/>
  <c r="K12" i="58"/>
  <c r="K31" i="58"/>
  <c r="K14" i="58"/>
  <c r="K35" i="58"/>
  <c r="K17" i="58"/>
  <c r="K24" i="58"/>
  <c r="K43" i="58"/>
  <c r="K10" i="58"/>
  <c r="K30" i="58"/>
  <c r="K41" i="58"/>
  <c r="K33" i="58"/>
  <c r="K26" i="58"/>
  <c r="C11" i="88"/>
  <c r="K23" i="58"/>
  <c r="K37" i="58"/>
  <c r="K19" i="58"/>
  <c r="K38" i="58"/>
  <c r="K42" i="58"/>
  <c r="K34" i="58"/>
  <c r="K15" i="58"/>
  <c r="K36" i="58"/>
  <c r="K18" i="58"/>
  <c r="K39" i="58"/>
  <c r="K21" i="58"/>
  <c r="K11" i="58"/>
  <c r="C42" i="88" l="1"/>
  <c r="L44" i="58" l="1"/>
  <c r="K13" i="81"/>
  <c r="I25" i="80"/>
  <c r="I20" i="80"/>
  <c r="I16" i="80"/>
  <c r="I12" i="80"/>
  <c r="O11" i="79"/>
  <c r="K11" i="81"/>
  <c r="I10" i="80"/>
  <c r="K12" i="81"/>
  <c r="I24" i="80"/>
  <c r="I19" i="80"/>
  <c r="I15" i="80"/>
  <c r="I11" i="80"/>
  <c r="I18" i="80"/>
  <c r="K10" i="81"/>
  <c r="I22" i="80"/>
  <c r="I17" i="80"/>
  <c r="I13" i="80"/>
  <c r="O12" i="79"/>
  <c r="O10" i="79"/>
  <c r="I23" i="80"/>
  <c r="I14" i="80"/>
  <c r="O13" i="79"/>
  <c r="Q134" i="78"/>
  <c r="Q146" i="78"/>
  <c r="Q142" i="78"/>
  <c r="Q138" i="78"/>
  <c r="Q127" i="78"/>
  <c r="Q123" i="78"/>
  <c r="Q119" i="78"/>
  <c r="Q115" i="78"/>
  <c r="Q111" i="78"/>
  <c r="Q107" i="78"/>
  <c r="Q103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K47" i="76"/>
  <c r="K43" i="76"/>
  <c r="K39" i="76"/>
  <c r="K35" i="76"/>
  <c r="K31" i="76"/>
  <c r="K27" i="76"/>
  <c r="K22" i="76"/>
  <c r="K18" i="76"/>
  <c r="K13" i="76"/>
  <c r="L14" i="74"/>
  <c r="K43" i="73"/>
  <c r="K39" i="73"/>
  <c r="K35" i="73"/>
  <c r="K31" i="73"/>
  <c r="K27" i="73"/>
  <c r="K22" i="73"/>
  <c r="K17" i="73"/>
  <c r="K12" i="73"/>
  <c r="M34" i="72"/>
  <c r="M30" i="72"/>
  <c r="M26" i="72"/>
  <c r="M22" i="72"/>
  <c r="M17" i="72"/>
  <c r="M13" i="72"/>
  <c r="K30" i="73"/>
  <c r="K20" i="73"/>
  <c r="K16" i="73"/>
  <c r="K11" i="73"/>
  <c r="M29" i="72"/>
  <c r="M25" i="72"/>
  <c r="M21" i="72"/>
  <c r="M12" i="72"/>
  <c r="Q136" i="78"/>
  <c r="Q148" i="78"/>
  <c r="Q144" i="78"/>
  <c r="Q130" i="78"/>
  <c r="Q125" i="78"/>
  <c r="Q121" i="78"/>
  <c r="Q117" i="78"/>
  <c r="Q109" i="78"/>
  <c r="Q105" i="78"/>
  <c r="Q101" i="78"/>
  <c r="Q93" i="78"/>
  <c r="Q89" i="78"/>
  <c r="Q81" i="78"/>
  <c r="Q77" i="78"/>
  <c r="Q69" i="78"/>
  <c r="Q61" i="78"/>
  <c r="Q133" i="78"/>
  <c r="Q145" i="78"/>
  <c r="Q141" i="78"/>
  <c r="Q131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7" i="78"/>
  <c r="Q13" i="78"/>
  <c r="K50" i="76"/>
  <c r="K46" i="76"/>
  <c r="K42" i="76"/>
  <c r="K38" i="76"/>
  <c r="K34" i="76"/>
  <c r="K30" i="76"/>
  <c r="K26" i="76"/>
  <c r="K21" i="76"/>
  <c r="K17" i="76"/>
  <c r="K12" i="76"/>
  <c r="L13" i="74"/>
  <c r="K42" i="73"/>
  <c r="K38" i="73"/>
  <c r="K34" i="73"/>
  <c r="K26" i="73"/>
  <c r="M33" i="72"/>
  <c r="M16" i="72"/>
  <c r="Q140" i="78"/>
  <c r="Q113" i="78"/>
  <c r="Q97" i="78"/>
  <c r="Q85" i="78"/>
  <c r="Q73" i="78"/>
  <c r="Q65" i="78"/>
  <c r="Q147" i="78"/>
  <c r="Q128" i="78"/>
  <c r="Q112" i="78"/>
  <c r="Q96" i="78"/>
  <c r="Q80" i="78"/>
  <c r="Q64" i="78"/>
  <c r="Q53" i="78"/>
  <c r="Q45" i="78"/>
  <c r="Q37" i="78"/>
  <c r="Q29" i="78"/>
  <c r="Q20" i="78"/>
  <c r="Q12" i="78"/>
  <c r="K45" i="76"/>
  <c r="K37" i="76"/>
  <c r="K29" i="76"/>
  <c r="K20" i="76"/>
  <c r="K11" i="76"/>
  <c r="K41" i="73"/>
  <c r="K33" i="73"/>
  <c r="K25" i="73"/>
  <c r="K14" i="73"/>
  <c r="M32" i="72"/>
  <c r="M24" i="72"/>
  <c r="M15" i="72"/>
  <c r="Q143" i="78"/>
  <c r="Q124" i="78"/>
  <c r="Q108" i="78"/>
  <c r="Q92" i="78"/>
  <c r="Q76" i="78"/>
  <c r="Q60" i="78"/>
  <c r="Q52" i="78"/>
  <c r="Q44" i="78"/>
  <c r="Q36" i="78"/>
  <c r="Q28" i="78"/>
  <c r="Q11" i="78"/>
  <c r="K44" i="76"/>
  <c r="K28" i="76"/>
  <c r="K19" i="76"/>
  <c r="K40" i="73"/>
  <c r="K32" i="73"/>
  <c r="K13" i="73"/>
  <c r="M23" i="72"/>
  <c r="Q139" i="78"/>
  <c r="Q120" i="78"/>
  <c r="Q104" i="78"/>
  <c r="Q88" i="78"/>
  <c r="Q72" i="78"/>
  <c r="Q57" i="78"/>
  <c r="Q49" i="78"/>
  <c r="Q41" i="78"/>
  <c r="Q33" i="78"/>
  <c r="Q25" i="78"/>
  <c r="Q16" i="78"/>
  <c r="K49" i="76"/>
  <c r="K41" i="76"/>
  <c r="K33" i="76"/>
  <c r="K25" i="76"/>
  <c r="K16" i="76"/>
  <c r="L12" i="74"/>
  <c r="K37" i="73"/>
  <c r="K29" i="73"/>
  <c r="K19" i="73"/>
  <c r="M36" i="72"/>
  <c r="M28" i="72"/>
  <c r="M20" i="72"/>
  <c r="M11" i="72"/>
  <c r="Q135" i="78"/>
  <c r="Q129" i="78"/>
  <c r="Q116" i="78"/>
  <c r="Q100" i="78"/>
  <c r="Q84" i="78"/>
  <c r="Q68" i="78"/>
  <c r="Q56" i="78"/>
  <c r="Q48" i="78"/>
  <c r="Q40" i="78"/>
  <c r="Q32" i="78"/>
  <c r="Q24" i="78"/>
  <c r="Q15" i="78"/>
  <c r="K48" i="76"/>
  <c r="K40" i="76"/>
  <c r="K32" i="76"/>
  <c r="K24" i="76"/>
  <c r="K14" i="76"/>
  <c r="L11" i="74"/>
  <c r="K36" i="73"/>
  <c r="K28" i="73"/>
  <c r="K18" i="73"/>
  <c r="M35" i="72"/>
  <c r="M27" i="72"/>
  <c r="M19" i="72"/>
  <c r="Q19" i="78"/>
  <c r="K36" i="76"/>
  <c r="L15" i="74"/>
  <c r="K23" i="73"/>
  <c r="M31" i="72"/>
  <c r="M14" i="72"/>
  <c r="S38" i="71"/>
  <c r="S33" i="71"/>
  <c r="S28" i="71"/>
  <c r="S24" i="71"/>
  <c r="S19" i="71"/>
  <c r="S15" i="71"/>
  <c r="S11" i="71"/>
  <c r="P97" i="69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K18" i="67"/>
  <c r="K14" i="67"/>
  <c r="L15" i="65"/>
  <c r="L11" i="65"/>
  <c r="O22" i="64"/>
  <c r="O18" i="64"/>
  <c r="O14" i="64"/>
  <c r="N65" i="63"/>
  <c r="N61" i="63"/>
  <c r="N57" i="63"/>
  <c r="N53" i="63"/>
  <c r="N49" i="63"/>
  <c r="N45" i="63"/>
  <c r="N41" i="63"/>
  <c r="N37" i="63"/>
  <c r="N33" i="63"/>
  <c r="N29" i="63"/>
  <c r="N25" i="63"/>
  <c r="N21" i="63"/>
  <c r="N17" i="63"/>
  <c r="N12" i="63"/>
  <c r="O206" i="62"/>
  <c r="O202" i="62"/>
  <c r="O198" i="62"/>
  <c r="O194" i="62"/>
  <c r="O190" i="62"/>
  <c r="O186" i="62"/>
  <c r="O182" i="62"/>
  <c r="O178" i="62"/>
  <c r="O174" i="62"/>
  <c r="O170" i="62"/>
  <c r="O166" i="62"/>
  <c r="O162" i="62"/>
  <c r="O158" i="62"/>
  <c r="O154" i="62"/>
  <c r="O150" i="62"/>
  <c r="O146" i="62"/>
  <c r="O142" i="62"/>
  <c r="O138" i="62"/>
  <c r="O133" i="62"/>
  <c r="O129" i="62"/>
  <c r="O125" i="62"/>
  <c r="O121" i="62"/>
  <c r="O117" i="62"/>
  <c r="O112" i="62"/>
  <c r="O108" i="62"/>
  <c r="O104" i="62"/>
  <c r="O100" i="62"/>
  <c r="O96" i="62"/>
  <c r="O92" i="62"/>
  <c r="O87" i="62"/>
  <c r="O83" i="62"/>
  <c r="O79" i="62"/>
  <c r="O75" i="62"/>
  <c r="O71" i="62"/>
  <c r="O67" i="62"/>
  <c r="S37" i="71"/>
  <c r="S31" i="71"/>
  <c r="S25" i="71"/>
  <c r="S18" i="71"/>
  <c r="S13" i="71"/>
  <c r="P98" i="69"/>
  <c r="P92" i="69"/>
  <c r="P87" i="69"/>
  <c r="P82" i="69"/>
  <c r="P76" i="69"/>
  <c r="P71" i="69"/>
  <c r="P66" i="69"/>
  <c r="P60" i="69"/>
  <c r="P55" i="69"/>
  <c r="P50" i="69"/>
  <c r="P44" i="69"/>
  <c r="P39" i="69"/>
  <c r="P34" i="69"/>
  <c r="P28" i="69"/>
  <c r="P23" i="69"/>
  <c r="P18" i="69"/>
  <c r="P12" i="69"/>
  <c r="K16" i="67"/>
  <c r="K11" i="67"/>
  <c r="O25" i="64"/>
  <c r="O20" i="64"/>
  <c r="O15" i="64"/>
  <c r="N64" i="63"/>
  <c r="N59" i="63"/>
  <c r="N54" i="63"/>
  <c r="N48" i="63"/>
  <c r="N43" i="63"/>
  <c r="N38" i="63"/>
  <c r="N32" i="63"/>
  <c r="N27" i="63"/>
  <c r="N22" i="63"/>
  <c r="N16" i="63"/>
  <c r="O203" i="62"/>
  <c r="O197" i="62"/>
  <c r="O192" i="62"/>
  <c r="O187" i="62"/>
  <c r="O181" i="62"/>
  <c r="O176" i="62"/>
  <c r="O171" i="62"/>
  <c r="O165" i="62"/>
  <c r="O160" i="62"/>
  <c r="O155" i="62"/>
  <c r="O149" i="62"/>
  <c r="O144" i="62"/>
  <c r="O139" i="62"/>
  <c r="O132" i="62"/>
  <c r="O127" i="62"/>
  <c r="O122" i="62"/>
  <c r="O116" i="62"/>
  <c r="O110" i="62"/>
  <c r="O105" i="62"/>
  <c r="O99" i="62"/>
  <c r="O94" i="62"/>
  <c r="O89" i="62"/>
  <c r="O82" i="62"/>
  <c r="O77" i="62"/>
  <c r="O72" i="62"/>
  <c r="O66" i="62"/>
  <c r="O62" i="62"/>
  <c r="O58" i="62"/>
  <c r="O54" i="62"/>
  <c r="O50" i="62"/>
  <c r="O46" i="62"/>
  <c r="O41" i="62"/>
  <c r="O37" i="62"/>
  <c r="O33" i="62"/>
  <c r="O29" i="62"/>
  <c r="O25" i="62"/>
  <c r="O21" i="62"/>
  <c r="O17" i="62"/>
  <c r="O13" i="62"/>
  <c r="U151" i="61"/>
  <c r="U147" i="61"/>
  <c r="U143" i="61"/>
  <c r="U139" i="61"/>
  <c r="U135" i="61"/>
  <c r="U131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32" i="59"/>
  <c r="R28" i="59"/>
  <c r="R23" i="59"/>
  <c r="R19" i="59"/>
  <c r="R15" i="59"/>
  <c r="R11" i="59"/>
  <c r="S36" i="71"/>
  <c r="S30" i="71"/>
  <c r="S22" i="71"/>
  <c r="S17" i="71"/>
  <c r="S12" i="71"/>
  <c r="P96" i="69"/>
  <c r="P91" i="69"/>
  <c r="P86" i="69"/>
  <c r="P80" i="69"/>
  <c r="P75" i="69"/>
  <c r="P70" i="69"/>
  <c r="P64" i="69"/>
  <c r="P59" i="69"/>
  <c r="P54" i="69"/>
  <c r="P48" i="69"/>
  <c r="P43" i="69"/>
  <c r="P38" i="69"/>
  <c r="P32" i="69"/>
  <c r="P27" i="69"/>
  <c r="P22" i="69"/>
  <c r="P16" i="69"/>
  <c r="P11" i="69"/>
  <c r="K15" i="67"/>
  <c r="L14" i="65"/>
  <c r="O24" i="64"/>
  <c r="O19" i="64"/>
  <c r="O13" i="64"/>
  <c r="N63" i="63"/>
  <c r="N58" i="63"/>
  <c r="N52" i="63"/>
  <c r="N47" i="63"/>
  <c r="N42" i="63"/>
  <c r="N36" i="63"/>
  <c r="N31" i="63"/>
  <c r="N26" i="63"/>
  <c r="N20" i="63"/>
  <c r="N14" i="63"/>
  <c r="O207" i="62"/>
  <c r="O201" i="62"/>
  <c r="O196" i="62"/>
  <c r="O191" i="62"/>
  <c r="O185" i="62"/>
  <c r="O180" i="62"/>
  <c r="O175" i="62"/>
  <c r="O169" i="62"/>
  <c r="O164" i="62"/>
  <c r="O159" i="62"/>
  <c r="O153" i="62"/>
  <c r="O148" i="62"/>
  <c r="O143" i="62"/>
  <c r="O136" i="62"/>
  <c r="O131" i="62"/>
  <c r="S34" i="71"/>
  <c r="S21" i="71"/>
  <c r="P100" i="69"/>
  <c r="P90" i="69"/>
  <c r="P79" i="69"/>
  <c r="P68" i="69"/>
  <c r="P58" i="69"/>
  <c r="P47" i="69"/>
  <c r="P36" i="69"/>
  <c r="P26" i="69"/>
  <c r="P15" i="69"/>
  <c r="K13" i="67"/>
  <c r="O23" i="64"/>
  <c r="O12" i="64"/>
  <c r="N56" i="63"/>
  <c r="N46" i="63"/>
  <c r="N35" i="63"/>
  <c r="N24" i="63"/>
  <c r="N13" i="63"/>
  <c r="O204" i="62"/>
  <c r="O193" i="62"/>
  <c r="O183" i="62"/>
  <c r="O172" i="62"/>
  <c r="O161" i="62"/>
  <c r="O151" i="62"/>
  <c r="O140" i="62"/>
  <c r="O128" i="62"/>
  <c r="O120" i="62"/>
  <c r="O113" i="62"/>
  <c r="O106" i="62"/>
  <c r="O98" i="62"/>
  <c r="O91" i="62"/>
  <c r="O84" i="62"/>
  <c r="O76" i="62"/>
  <c r="O69" i="62"/>
  <c r="O63" i="62"/>
  <c r="O57" i="62"/>
  <c r="O52" i="62"/>
  <c r="O47" i="62"/>
  <c r="O40" i="62"/>
  <c r="O35" i="62"/>
  <c r="O30" i="62"/>
  <c r="O24" i="62"/>
  <c r="O19" i="62"/>
  <c r="O14" i="62"/>
  <c r="U150" i="61"/>
  <c r="U145" i="61"/>
  <c r="U140" i="61"/>
  <c r="U134" i="61"/>
  <c r="U129" i="61"/>
  <c r="U123" i="61"/>
  <c r="U117" i="61"/>
  <c r="U112" i="61"/>
  <c r="U107" i="61"/>
  <c r="U101" i="61"/>
  <c r="U96" i="61"/>
  <c r="U91" i="61"/>
  <c r="U85" i="61"/>
  <c r="U80" i="61"/>
  <c r="U75" i="61"/>
  <c r="U69" i="61"/>
  <c r="U64" i="61"/>
  <c r="U59" i="61"/>
  <c r="U53" i="61"/>
  <c r="U48" i="61"/>
  <c r="U43" i="61"/>
  <c r="U37" i="61"/>
  <c r="U32" i="61"/>
  <c r="U27" i="61"/>
  <c r="U21" i="61"/>
  <c r="U16" i="61"/>
  <c r="U11" i="61"/>
  <c r="R26" i="59"/>
  <c r="R21" i="59"/>
  <c r="R16" i="59"/>
  <c r="S32" i="71"/>
  <c r="S20" i="71"/>
  <c r="P99" i="69"/>
  <c r="P88" i="69"/>
  <c r="P78" i="69"/>
  <c r="P67" i="69"/>
  <c r="P56" i="69"/>
  <c r="P46" i="69"/>
  <c r="P35" i="69"/>
  <c r="P24" i="69"/>
  <c r="P14" i="69"/>
  <c r="K12" i="67"/>
  <c r="O21" i="64"/>
  <c r="O11" i="64"/>
  <c r="N55" i="63"/>
  <c r="N44" i="63"/>
  <c r="N34" i="63"/>
  <c r="N23" i="63"/>
  <c r="N11" i="63"/>
  <c r="O200" i="62"/>
  <c r="O189" i="62"/>
  <c r="O179" i="62"/>
  <c r="O168" i="62"/>
  <c r="O157" i="62"/>
  <c r="O147" i="62"/>
  <c r="O135" i="62"/>
  <c r="O126" i="62"/>
  <c r="O119" i="62"/>
  <c r="O111" i="62"/>
  <c r="O103" i="62"/>
  <c r="O97" i="62"/>
  <c r="O90" i="62"/>
  <c r="O81" i="62"/>
  <c r="O74" i="62"/>
  <c r="O68" i="62"/>
  <c r="O61" i="62"/>
  <c r="O56" i="62"/>
  <c r="O51" i="62"/>
  <c r="O45" i="62"/>
  <c r="O39" i="62"/>
  <c r="O34" i="62"/>
  <c r="O28" i="62"/>
  <c r="O23" i="62"/>
  <c r="O18" i="62"/>
  <c r="O12" i="62"/>
  <c r="U155" i="61"/>
  <c r="U149" i="61"/>
  <c r="U144" i="61"/>
  <c r="U138" i="61"/>
  <c r="U133" i="61"/>
  <c r="U127" i="61"/>
  <c r="U121" i="61"/>
  <c r="U116" i="61"/>
  <c r="U111" i="61"/>
  <c r="U105" i="61"/>
  <c r="U100" i="61"/>
  <c r="U95" i="61"/>
  <c r="U89" i="61"/>
  <c r="U84" i="61"/>
  <c r="U79" i="61"/>
  <c r="U73" i="61"/>
  <c r="U68" i="61"/>
  <c r="U63" i="61"/>
  <c r="U57" i="61"/>
  <c r="U52" i="61"/>
  <c r="U47" i="61"/>
  <c r="U41" i="61"/>
  <c r="U36" i="61"/>
  <c r="U31" i="61"/>
  <c r="U25" i="61"/>
  <c r="U20" i="61"/>
  <c r="U15" i="61"/>
  <c r="R31" i="59"/>
  <c r="R25" i="59"/>
  <c r="R20" i="59"/>
  <c r="R14" i="59"/>
  <c r="S27" i="71"/>
  <c r="S16" i="71"/>
  <c r="P95" i="69"/>
  <c r="P84" i="69"/>
  <c r="P74" i="69"/>
  <c r="P63" i="69"/>
  <c r="P52" i="69"/>
  <c r="P42" i="69"/>
  <c r="P31" i="69"/>
  <c r="P20" i="69"/>
  <c r="K19" i="67"/>
  <c r="L13" i="65"/>
  <c r="O17" i="64"/>
  <c r="N62" i="63"/>
  <c r="N51" i="63"/>
  <c r="N40" i="63"/>
  <c r="N30" i="63"/>
  <c r="N19" i="63"/>
  <c r="O199" i="62"/>
  <c r="O188" i="62"/>
  <c r="O177" i="62"/>
  <c r="O167" i="62"/>
  <c r="O156" i="62"/>
  <c r="O145" i="62"/>
  <c r="O134" i="62"/>
  <c r="O124" i="62"/>
  <c r="O118" i="62"/>
  <c r="O109" i="62"/>
  <c r="O102" i="62"/>
  <c r="O95" i="62"/>
  <c r="O86" i="62"/>
  <c r="O80" i="62"/>
  <c r="O73" i="62"/>
  <c r="O65" i="62"/>
  <c r="O60" i="62"/>
  <c r="O55" i="62"/>
  <c r="O49" i="62"/>
  <c r="O44" i="62"/>
  <c r="O38" i="62"/>
  <c r="O32" i="62"/>
  <c r="O27" i="62"/>
  <c r="O22" i="62"/>
  <c r="O16" i="62"/>
  <c r="O11" i="62"/>
  <c r="U154" i="61"/>
  <c r="U148" i="61"/>
  <c r="U142" i="61"/>
  <c r="U137" i="61"/>
  <c r="U132" i="61"/>
  <c r="U125" i="61"/>
  <c r="U120" i="61"/>
  <c r="U115" i="61"/>
  <c r="U109" i="61"/>
  <c r="U104" i="61"/>
  <c r="U99" i="61"/>
  <c r="U93" i="61"/>
  <c r="U88" i="61"/>
  <c r="U83" i="61"/>
  <c r="U77" i="61"/>
  <c r="U72" i="61"/>
  <c r="U67" i="61"/>
  <c r="U61" i="61"/>
  <c r="U56" i="61"/>
  <c r="U51" i="61"/>
  <c r="U45" i="61"/>
  <c r="U40" i="61"/>
  <c r="U35" i="61"/>
  <c r="U29" i="61"/>
  <c r="U24" i="61"/>
  <c r="U19" i="61"/>
  <c r="U13" i="61"/>
  <c r="R30" i="59"/>
  <c r="R24" i="59"/>
  <c r="R18" i="59"/>
  <c r="R13" i="59"/>
  <c r="S39" i="71"/>
  <c r="S26" i="71"/>
  <c r="S14" i="71"/>
  <c r="P94" i="69"/>
  <c r="P83" i="69"/>
  <c r="P72" i="69"/>
  <c r="P62" i="69"/>
  <c r="P51" i="69"/>
  <c r="P40" i="69"/>
  <c r="P30" i="69"/>
  <c r="P19" i="69"/>
  <c r="K17" i="67"/>
  <c r="L12" i="65"/>
  <c r="O16" i="64"/>
  <c r="N60" i="63"/>
  <c r="N50" i="63"/>
  <c r="N39" i="63"/>
  <c r="N28" i="63"/>
  <c r="N18" i="63"/>
  <c r="O205" i="62"/>
  <c r="O195" i="62"/>
  <c r="O184" i="62"/>
  <c r="O173" i="62"/>
  <c r="O163" i="62"/>
  <c r="O152" i="62"/>
  <c r="O141" i="62"/>
  <c r="O130" i="62"/>
  <c r="O123" i="62"/>
  <c r="O115" i="62"/>
  <c r="O107" i="62"/>
  <c r="O101" i="62"/>
  <c r="O93" i="62"/>
  <c r="O85" i="62"/>
  <c r="O78" i="62"/>
  <c r="O70" i="62"/>
  <c r="O64" i="62"/>
  <c r="O59" i="62"/>
  <c r="O53" i="62"/>
  <c r="O48" i="62"/>
  <c r="O42" i="62"/>
  <c r="O36" i="62"/>
  <c r="O31" i="62"/>
  <c r="O26" i="62"/>
  <c r="O20" i="62"/>
  <c r="O15" i="62"/>
  <c r="U152" i="61"/>
  <c r="U146" i="61"/>
  <c r="U141" i="61"/>
  <c r="U136" i="61"/>
  <c r="U130" i="61"/>
  <c r="U124" i="61"/>
  <c r="U119" i="61"/>
  <c r="U113" i="61"/>
  <c r="U108" i="61"/>
  <c r="U103" i="61"/>
  <c r="U97" i="61"/>
  <c r="U92" i="61"/>
  <c r="U87" i="61"/>
  <c r="U81" i="61"/>
  <c r="U76" i="61"/>
  <c r="U71" i="61"/>
  <c r="U65" i="61"/>
  <c r="U60" i="61"/>
  <c r="U55" i="61"/>
  <c r="U49" i="61"/>
  <c r="U44" i="61"/>
  <c r="U39" i="61"/>
  <c r="U33" i="61"/>
  <c r="U28" i="61"/>
  <c r="U23" i="61"/>
  <c r="U17" i="61"/>
  <c r="U12" i="61"/>
  <c r="R29" i="59"/>
  <c r="R22" i="59"/>
  <c r="R17" i="59"/>
  <c r="R12" i="59"/>
  <c r="D23" i="88"/>
  <c r="L36" i="58"/>
  <c r="L17" i="58"/>
  <c r="D21" i="88"/>
  <c r="L30" i="58"/>
  <c r="L12" i="58"/>
  <c r="D11" i="88"/>
  <c r="D26" i="88"/>
  <c r="L27" i="58"/>
  <c r="L11" i="58"/>
  <c r="D17" i="88"/>
  <c r="L37" i="58"/>
  <c r="L18" i="58"/>
  <c r="D37" i="88"/>
  <c r="D15" i="88"/>
  <c r="L21" i="58"/>
  <c r="L31" i="58"/>
  <c r="L13" i="58"/>
  <c r="D13" i="88"/>
  <c r="L25" i="58"/>
  <c r="D34" i="88"/>
  <c r="D16" i="88"/>
  <c r="L41" i="58"/>
  <c r="L24" i="58"/>
  <c r="D42" i="88"/>
  <c r="D38" i="88"/>
  <c r="L33" i="58"/>
  <c r="L14" i="58"/>
  <c r="D24" i="88"/>
  <c r="D10" i="88"/>
  <c r="D29" i="88"/>
  <c r="L43" i="58"/>
  <c r="D35" i="88"/>
  <c r="L42" i="58"/>
  <c r="L20" i="58"/>
  <c r="D28" i="88"/>
  <c r="L39" i="58"/>
  <c r="L38" i="58"/>
  <c r="L19" i="58"/>
  <c r="D33" i="88"/>
  <c r="D31" i="88"/>
  <c r="L26" i="58"/>
  <c r="L10" i="58"/>
  <c r="D12" i="88"/>
  <c r="L40" i="58"/>
  <c r="L35" i="58"/>
  <c r="L15" i="58"/>
  <c r="D18" i="88"/>
  <c r="L34" i="58"/>
  <c r="D27" i="88"/>
  <c r="L23" i="58"/>
  <c r="L22" i="58"/>
  <c r="D19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71231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4" si="21">
        <n x="1" s="1"/>
        <n x="2" s="1"/>
        <n x="19"/>
        <n x="20"/>
      </t>
    </mdx>
    <mdx n="0" f="v">
      <t c="4" si="21">
        <n x="1" s="1"/>
        <n x="2" s="1"/>
        <n x="22"/>
        <n x="20"/>
      </t>
    </mdx>
    <mdx n="0" f="v">
      <t c="4" si="21">
        <n x="1" s="1"/>
        <n x="2" s="1"/>
        <n x="23"/>
        <n x="20"/>
      </t>
    </mdx>
    <mdx n="0" f="v">
      <t c="4" si="21">
        <n x="1" s="1"/>
        <n x="2" s="1"/>
        <n x="24"/>
        <n x="20"/>
      </t>
    </mdx>
    <mdx n="0" f="v">
      <t c="4" si="21">
        <n x="1" s="1"/>
        <n x="2" s="1"/>
        <n x="25"/>
        <n x="20"/>
      </t>
    </mdx>
    <mdx n="0" f="v">
      <t c="4" si="21">
        <n x="1" s="1"/>
        <n x="2" s="1"/>
        <n x="26"/>
        <n x="20"/>
      </t>
    </mdx>
    <mdx n="0" f="v">
      <t c="4" si="21">
        <n x="1" s="1"/>
        <n x="2" s="1"/>
        <n x="27"/>
        <n x="20"/>
      </t>
    </mdx>
    <mdx n="0" f="v">
      <t c="4" si="21">
        <n x="1" s="1"/>
        <n x="2" s="1"/>
        <n x="28"/>
        <n x="20"/>
      </t>
    </mdx>
    <mdx n="0" f="v">
      <t c="4" si="21">
        <n x="1" s="1"/>
        <n x="2" s="1"/>
        <n x="29"/>
        <n x="20"/>
      </t>
    </mdx>
    <mdx n="0" f="v">
      <t c="4" si="21">
        <n x="1" s="1"/>
        <n x="2" s="1"/>
        <n x="30"/>
        <n x="20"/>
      </t>
    </mdx>
    <mdx n="0" f="v">
      <t c="4" si="21">
        <n x="1" s="1"/>
        <n x="2" s="1"/>
        <n x="31"/>
        <n x="20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<sst xmlns="http://schemas.openxmlformats.org/spreadsheetml/2006/main" count="6417" uniqueCount="1857">
  <si>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</si>
  <si>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</si>
  <si>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</si>
  <si>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</si>
  <si>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</si>
  <si>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</si>
  <si>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</si>
  <si>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</si>
  <si>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</si>
  <si>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</si>
  <si>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</si>
  <si>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</si>
  <si>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</si>
  <si>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</si>
  <si>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</si>
  <si>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</si>
  <si>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</si>
  <si>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</si>
  <si>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</si>
  <si>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</si>
  <si>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</si>
  <si>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</si>
  <si>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</si>
  <si>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</si>
  <si>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</si>
  <si>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</si>
  <si>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</si>
  <si>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</si>
  <si>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</si>
  <si>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</si>
  <si>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</si>
  <si>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</si>
  <si>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</si>
  <si>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</si>
  <si>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</si>
  <si>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</si>
  <si>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</si>
  <si>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</si>
  <si>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</si>
  <si>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</si>
  <si>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</si>
  <si>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</si>
  <si>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</si>
  <si>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</si>
  <si>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</si>
  <si>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</si>
  <si>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</si>
  <si>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</si>
  <si>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</si>
  <si>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</si>
  <si>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</si>
  <si>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</si>
  <si>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</si>
  <si>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</si>
  <si>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</si>
  <si>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</si>
  <si>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</si>
  <si>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</si>
  <si>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</si>
  <si>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</si>
  <si>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</si>
  <si>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</si>
  <si>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</si>
  <si>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</si>
  <si>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</si>
  <si>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</si>
  <si>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</si>
  <si>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</si>
  <si>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</si>
  <si>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</si>
  <si>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</si>
  <si>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</si>
  <si>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</si>
  <si>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</si>
  <si>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</si>
  <si>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</si>
  <si>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</si>
  <si>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</si>
  <si>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</si>
  <si>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</si>
  <si>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</si>
  <si>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</si>
  <si>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</si>
  <si>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</si>
  <si>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</si>
  <si>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</si>
  <si>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</si>
  <si>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</si>
  <si>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</si>
  <si>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</si>
  <si>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</si>
  <si>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</si>
  <si>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</si>
  <si>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</si>
  <si>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</si>
  <si>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</si>
  <si>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</si>
  <si>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</si>
  <si>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</si>
  <si>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</si>
  <si>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</si>
  <si>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</si>
  <si>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</si>
  <si>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</si>
  <si>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</si>
  <si>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</si>
  <si>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</si>
  <si>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</si>
  <si>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</si>
  <si>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</si>
  <si>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</si>
  <si>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</si>
  <si>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</si>
  <si>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</si>
  <si>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</si>
  <si>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</si>
  <si>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</si>
  <si>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</si>
  <si>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</si>
  <si>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</si>
  <si>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</si>
  <si>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</si>
  <si>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</si>
  <si>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</si>
  <si>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</si>
  <si>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</si>
  <si>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</si>
  <si>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</si>
  <si>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</si>
  <si>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</si>
  <si>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</si>
  <si>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</si>
  <si>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</si>
  <si>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</si>
  <si>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</si>
  <si>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</si>
  <si>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</si>
  <si>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</si>
  <si>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</si>
  <si>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</si>
  <si>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</si>
  <si>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</si>
  <si>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</si>
  <si>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</si>
  <si>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</si>
  <si>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</si>
  <si>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</si>
  <si>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</si>
  <si>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</si>
  <si>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</si>
  <si>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</si>
  <si>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</si>
  <si>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</si>
  <si>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</si>
  <si>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</si>
  <si>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</si>
  <si>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</si>
  <si>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</si>
  <si>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</si>
  <si>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</si>
  <si>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</si>
  <si>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</si>
  <si>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</si>
  <si>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</si>
  <si>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</si>
  <si>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</si>
  <si>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</si>
  <si>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</si>
  <si>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</si>
  <si>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</si>
  <si>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</si>
  <si>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</si>
  <si>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</si>
  <si>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</si>
  <si>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</si>
  <si>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</si>
  <si>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</si>
  <si>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</si>
  <si>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</si>
  <si>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</si>
  <si>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</si>
  <si>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</si>
  <si>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</si>
  <si>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</si>
  <si>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</si>
  <si>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</si>
  <si>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</si>
  <si>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</si>
  <si>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</si>
  <si>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</si>
  <si>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</si>
  <si>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</si>
  <si>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</si>
  <si>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</si>
  <si>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</si>
  <si>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</si>
  <si>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</si>
  <si>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</si>
  <si>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</si>
  <si>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</si>
  <si>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</si>
  <si>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</si>
  <si>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</si>
  <si>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</si>
  <si>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</si>
  <si>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</si>
  <si>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</si>
  <si>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</si>
  <si>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</si>
  <si>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</si>
  <si>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</si>
  <si>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</si>
  <si>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</si>
  <si>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</si>
  <si>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</si>
  <si>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</si>
  <si>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</si>
  <si>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</si>
  <si>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</si>
  <si>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</si>
  <si>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</si>
  <si>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</si>
  <si>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</si>
  <si>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</si>
  <si>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</si>
  <si>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</si>
  <si>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</si>
  <si>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</si>
  <si>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</si>
  <si>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</si>
  <si>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</si>
  <si>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</si>
  <si>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</si>
  <si>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</si>
  <si>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</si>
  <si>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</si>
  <si>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</si>
  <si>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</si>
  <si>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</si>
  <si>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</si>
  <si>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</si>
  <si>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</si>
  <si>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</si>
  <si>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</si>
  <si>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</si>
  <si>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</si>
  <si>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</si>
  <si>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</si>
  <si>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</si>
  <si>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</si>
  <si>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</si>
  <si>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</si>
  <si>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</si>
  <si>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</si>
  <si>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</si>
  <si>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</si>
  <si>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</si>
  <si>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</si>
  <si>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</si>
  <si>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</si>
  <si>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</si>
  <si>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</si>
  <si>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</si>
  <si>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</si>
  <si>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</si>
  <si>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</si>
  <si>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</si>
  <si>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</si>
  <si>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</si>
  <si>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</si>
  <si>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</si>
  <si>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</si>
  <si>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</si>
  <si>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</si>
  <si>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</si>
  <si>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</si>
  <si>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</si>
  <si>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</si>
  <si>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</si>
  <si>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</si>
  <si>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</si>
  <si>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</si>
  <si>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</si>
  <si>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</si>
  <si>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</si>
  <si>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</si>
  <si>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</si>
  <si>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</si>
  <si>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</si>
  <si>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</si>
  <si>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</si>
  <si>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</si>
  <si>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</si>
  <si>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</si>
  <si>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שקלי 1018</t>
  </si>
  <si>
    <t>1136548</t>
  </si>
  <si>
    <t>ממשלתי שקלי 327</t>
  </si>
  <si>
    <t>1139344</t>
  </si>
  <si>
    <t>ממשלתי שקלי 421</t>
  </si>
  <si>
    <t>1138130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</si>
  <si>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</si>
  <si>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</si>
  <si>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</si>
  <si>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</si>
  <si>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</si>
  <si>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</si>
  <si>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</si>
  <si>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</si>
  <si>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</si>
  <si>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</si>
  <si>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</si>
  <si>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</si>
  <si>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</si>
  <si>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</si>
  <si>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</si>
  <si>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</si>
  <si>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</si>
  <si>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</si>
  <si>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</si>
  <si>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</si>
  <si>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</si>
  <si>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</si>
  <si>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</si>
  <si>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</si>
  <si>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</si>
  <si>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</si>
  <si>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</si>
  <si>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</si>
  <si>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</si>
  <si>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</si>
  <si>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</si>
  <si>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</si>
  <si>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</si>
  <si>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</si>
  <si>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</si>
  <si>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</si>
  <si>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</si>
  <si>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</si>
  <si>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</si>
  <si>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</si>
  <si>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</si>
  <si>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</si>
  <si>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</si>
  <si>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</si>
  <si>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</si>
  <si>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</si>
  <si>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</si>
  <si>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</si>
  <si>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</si>
  <si>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</si>
  <si>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</si>
  <si>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</si>
  <si>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</si>
  <si>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</si>
  <si>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</si>
  <si>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</si>
  <si>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</si>
  <si>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</si>
  <si>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</si>
  <si>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</si>
  <si>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</si>
  <si>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</si>
  <si>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</si>
  <si>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</si>
  <si>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</si>
  <si>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</si>
  <si>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</si>
  <si>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</si>
  <si>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</si>
  <si>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</si>
  <si>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</si>
  <si>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</si>
  <si>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</si>
  <si>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</si>
  <si>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</si>
  <si>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</si>
  <si>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</si>
  <si>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</si>
  <si>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</si>
  <si>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</si>
  <si>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</si>
  <si>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</si>
  <si>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</si>
  <si>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</si>
  <si>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</si>
  <si>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</si>
  <si>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</si>
  <si>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</si>
  <si>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</si>
  <si>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</si>
  <si>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</si>
  <si>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</si>
  <si>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</si>
  <si>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</si>
  <si>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</si>
  <si>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</si>
  <si>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</si>
  <si>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</si>
  <si>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</si>
  <si>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</si>
  <si>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</si>
  <si>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</si>
  <si>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</si>
  <si>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</si>
  <si>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</si>
  <si>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</si>
  <si>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</si>
  <si>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</si>
  <si>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</si>
  <si>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</si>
  <si>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</si>
  <si>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</si>
  <si>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</si>
  <si>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</si>
  <si>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</si>
  <si>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</si>
  <si>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</si>
  <si>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</si>
  <si>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</si>
  <si>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</si>
  <si>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</si>
  <si>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</si>
  <si>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</si>
  <si>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</si>
  <si>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</si>
  <si>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</si>
  <si>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</si>
  <si>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</si>
  <si>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</si>
  <si>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</si>
  <si>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</si>
  <si>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הראל הנפקות 6</t>
  </si>
  <si>
    <t>1126069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</si>
  <si>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</si>
  <si>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</si>
  <si>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</si>
  <si>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</si>
  <si>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</si>
  <si>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</si>
  <si>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</si>
  <si>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</si>
  <si>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</si>
  <si>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</si>
  <si>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</si>
  <si>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</si>
  <si>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</si>
  <si>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</si>
  <si>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</si>
  <si>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</si>
  <si>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</si>
  <si>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</si>
  <si>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</si>
  <si>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</si>
  <si>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</si>
  <si>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</si>
  <si>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</si>
  <si>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</si>
  <si>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</si>
  <si>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</si>
  <si>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</si>
  <si>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</si>
  <si>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</si>
  <si>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</si>
  <si>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</si>
  <si>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</si>
  <si>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</si>
  <si>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</si>
  <si>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</si>
  <si>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</si>
  <si>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</si>
  <si>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</si>
  <si>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</si>
  <si>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</si>
  <si>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</si>
  <si>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</si>
  <si>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</si>
  <si>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</si>
  <si>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</si>
  <si>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</si>
  <si>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</si>
  <si>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</si>
  <si>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</si>
  <si>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</si>
  <si>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</si>
  <si>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</si>
  <si>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</si>
  <si>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</si>
  <si>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</si>
  <si>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</si>
  <si>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</si>
  <si>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</si>
  <si>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</si>
  <si>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</si>
  <si>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</si>
  <si>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</si>
  <si>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</si>
  <si>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</si>
  <si>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</si>
  <si>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</si>
  <si>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</si>
  <si>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</si>
  <si>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</si>
  <si>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</si>
  <si>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</si>
  <si>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</si>
  <si>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</si>
  <si>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</si>
  <si>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</si>
  <si>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</si>
  <si>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</si>
  <si>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</si>
  <si>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</si>
  <si>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</si>
  <si>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</si>
  <si>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</si>
  <si>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</si>
  <si>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אגח ה</t>
  </si>
  <si>
    <t>1130467</t>
  </si>
  <si>
    <t>513765859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</si>
  <si>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</si>
  <si>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</si>
  <si>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</si>
  <si>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</si>
  <si>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</si>
  <si>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</si>
  <si>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</si>
  <si>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</si>
  <si>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</si>
  <si>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</si>
  <si>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</si>
  <si>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</si>
  <si>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</si>
  <si>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</si>
  <si>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</si>
  <si>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</si>
  <si>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</si>
  <si>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</si>
  <si>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</si>
  <si>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</si>
  <si>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</si>
  <si>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</si>
  <si>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</si>
  <si>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</si>
  <si>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</si>
  <si>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</si>
  <si>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</si>
  <si>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</si>
  <si>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</si>
  <si>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</si>
  <si>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</si>
  <si>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</si>
  <si>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</si>
  <si>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</si>
  <si>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</si>
  <si>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</si>
  <si>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</si>
  <si>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</si>
  <si>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</si>
  <si>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</si>
  <si>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</si>
  <si>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</si>
  <si>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</si>
  <si>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</si>
  <si>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</si>
  <si>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</si>
  <si>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</si>
  <si>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</si>
  <si>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</si>
  <si>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</si>
  <si>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</si>
  <si>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</si>
  <si>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</si>
  <si>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</si>
  <si>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</si>
  <si>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</si>
  <si>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</si>
  <si>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</si>
  <si>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</si>
  <si>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</si>
  <si>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</si>
  <si>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</si>
  <si>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</si>
  <si>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</si>
  <si>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</si>
  <si>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</si>
  <si>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</si>
  <si>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</si>
  <si>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אדרי אל אגח ב</t>
  </si>
  <si>
    <t>1123371</t>
  </si>
  <si>
    <t>513910091</t>
  </si>
  <si>
    <t>CCC.IL</t>
  </si>
  <si>
    <t>קרדן אןוי אגח א</t>
  </si>
  <si>
    <t>1105535</t>
  </si>
  <si>
    <t>NV1239114</t>
  </si>
  <si>
    <t>קרדן אןוי אגח ב</t>
  </si>
  <si>
    <t>1113034</t>
  </si>
  <si>
    <t>פועלים הנפקות אגח 29</t>
  </si>
  <si>
    <t>1940485</t>
  </si>
  <si>
    <t>בנק לאומי שה סדרה 201</t>
  </si>
  <si>
    <t>6040158</t>
  </si>
  <si>
    <t>גב ים ח*</t>
  </si>
  <si>
    <t>7590151</t>
  </si>
  <si>
    <t>דקסיה ישראל הנפקות אגח יא</t>
  </si>
  <si>
    <t>1134154</t>
  </si>
  <si>
    <t>חשמל אגח 26</t>
  </si>
  <si>
    <t>6000202</t>
  </si>
  <si>
    <t>כללביט אגח י</t>
  </si>
  <si>
    <t>1136068</t>
  </si>
  <si>
    <t>קרסו אגח א</t>
  </si>
  <si>
    <t>1136464</t>
  </si>
  <si>
    <t>514065283</t>
  </si>
  <si>
    <t>טמפו משק  אגח א</t>
  </si>
  <si>
    <t>1118306</t>
  </si>
  <si>
    <t>520032848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</si>
  <si>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</si>
  <si>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</si>
  <si>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</si>
  <si>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</si>
  <si>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</si>
  <si>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</si>
  <si>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</si>
  <si>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קרסו אגח ב</t>
  </si>
  <si>
    <t>1139591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</si>
  <si>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</si>
  <si>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</si>
  <si>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</si>
  <si>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</si>
  <si>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</si>
  <si>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</si>
  <si>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</si>
  <si>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</si>
  <si>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</si>
  <si>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</si>
  <si>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</si>
  <si>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</si>
  <si>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</si>
  <si>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</si>
  <si>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אלבר 14</t>
  </si>
  <si>
    <t>1132562</t>
  </si>
  <si>
    <t>512025891</t>
  </si>
  <si>
    <t>בזן 4</t>
  </si>
  <si>
    <t>2590362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</si>
  <si>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</si>
  <si>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</si>
  <si>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</si>
  <si>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</si>
  <si>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</si>
  <si>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</si>
  <si>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</si>
  <si>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</si>
  <si>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</si>
  <si>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</si>
  <si>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</si>
  <si>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</si>
  <si>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</si>
  <si>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</si>
  <si>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</si>
  <si>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</si>
  <si>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</si>
  <si>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</si>
  <si>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</si>
  <si>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</si>
  <si>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</si>
  <si>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</si>
  <si>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</si>
  <si>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</si>
  <si>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</si>
  <si>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</si>
  <si>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</si>
  <si>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</si>
  <si>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</si>
  <si>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</si>
  <si>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</si>
  <si>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</si>
  <si>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</si>
  <si>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</si>
  <si>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</si>
  <si>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</si>
  <si>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</si>
  <si>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</si>
  <si>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</si>
  <si>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</si>
  <si>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</si>
  <si>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</si>
  <si>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</si>
  <si>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</si>
  <si>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</si>
  <si>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</si>
  <si>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</si>
  <si>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</si>
  <si>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</si>
  <si>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</si>
  <si>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</si>
  <si>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</si>
  <si>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</si>
  <si>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</si>
  <si>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</si>
  <si>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</si>
  <si>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</si>
  <si>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</si>
  <si>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</si>
  <si>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</si>
  <si>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</si>
  <si>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</si>
  <si>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</si>
  <si>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</si>
  <si>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</si>
  <si>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</si>
  <si>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</si>
  <si>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</si>
  <si>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</si>
  <si>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</si>
  <si>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</si>
  <si>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</si>
  <si>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</si>
  <si>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</si>
  <si>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</si>
  <si>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</si>
  <si>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</si>
  <si>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</si>
  <si>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</si>
  <si>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</si>
  <si>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</si>
  <si>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</si>
  <si>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</si>
  <si>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</si>
  <si>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</si>
  <si>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</si>
  <si>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</si>
  <si>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</si>
  <si>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</si>
  <si>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</si>
  <si>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</si>
  <si>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</si>
  <si>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</si>
  <si>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</si>
  <si>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</si>
  <si>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ENERGY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</si>
  <si>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</si>
  <si>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</si>
  <si>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</si>
  <si>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</si>
  <si>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</si>
  <si>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</si>
  <si>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</si>
  <si>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</si>
  <si>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</si>
  <si>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</si>
  <si>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</si>
  <si>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</si>
  <si>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</si>
  <si>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</si>
  <si>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</si>
  <si>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</si>
  <si>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</si>
  <si>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</si>
  <si>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</si>
  <si>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</si>
  <si>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</si>
  <si>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</si>
  <si>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</si>
  <si>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</si>
  <si>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</si>
  <si>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</si>
  <si>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</si>
  <si>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</si>
  <si>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</si>
  <si>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</si>
  <si>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</si>
  <si>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</si>
  <si>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</si>
  <si>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</si>
  <si>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</si>
  <si>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</si>
  <si>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</si>
  <si>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</si>
  <si>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</si>
  <si>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</si>
  <si>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</si>
  <si>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</si>
  <si>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</si>
  <si>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</si>
  <si>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</si>
  <si>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</si>
  <si>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</si>
  <si>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</si>
  <si>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</si>
  <si>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</si>
  <si>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</si>
  <si>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</si>
  <si>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</si>
  <si>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</si>
  <si>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</si>
  <si>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</si>
  <si>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</si>
  <si>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</si>
  <si>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</si>
  <si>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</si>
  <si>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</si>
  <si>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</si>
  <si>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</si>
  <si>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</si>
  <si>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</si>
  <si>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</si>
  <si>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</si>
  <si>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</si>
  <si>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</si>
  <si>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</si>
  <si>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</si>
  <si>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</si>
  <si>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</si>
  <si>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</si>
  <si>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</si>
  <si>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</si>
  <si>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</si>
  <si>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</si>
  <si>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</si>
  <si>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</si>
  <si>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</si>
  <si>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</si>
  <si>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</si>
  <si>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</si>
  <si>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</si>
  <si>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</si>
  <si>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</si>
  <si>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</si>
  <si>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</si>
  <si>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</si>
  <si>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</si>
  <si>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</si>
  <si>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</si>
  <si>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</si>
  <si>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</si>
  <si>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</si>
  <si>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</si>
  <si>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</si>
  <si>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</si>
  <si>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</si>
  <si>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</si>
  <si>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</si>
  <si>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</si>
  <si>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</si>
  <si>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</si>
  <si>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</si>
  <si>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</si>
  <si>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</si>
  <si>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</si>
  <si>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</si>
  <si>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</si>
  <si>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</si>
  <si>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</si>
  <si>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</si>
  <si>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</si>
  <si>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</si>
  <si>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</si>
  <si>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</si>
  <si>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</si>
  <si>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</si>
  <si>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</si>
  <si>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</si>
  <si>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</si>
  <si>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</si>
  <si>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</si>
  <si>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</si>
  <si>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</si>
  <si>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</si>
  <si>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</si>
  <si>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</si>
  <si>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</si>
  <si>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</si>
  <si>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</si>
  <si>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</si>
  <si>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</si>
  <si>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אלוט תקשורת*</t>
  </si>
  <si>
    <t>1099654</t>
  </si>
  <si>
    <t>512394776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</si>
  <si>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</si>
  <si>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</si>
  <si>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</si>
  <si>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</si>
  <si>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</si>
  <si>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</si>
  <si>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</si>
  <si>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</si>
  <si>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</si>
  <si>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</si>
  <si>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</si>
  <si>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</si>
  <si>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</si>
  <si>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</si>
  <si>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</si>
  <si>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</si>
  <si>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</si>
  <si>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</si>
  <si>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</si>
  <si>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</si>
  <si>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</si>
  <si>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מדיגוס</t>
  </si>
  <si>
    <t>1096171</t>
  </si>
  <si>
    <t>512866971</t>
  </si>
  <si>
    <t>מדיקל קומפרישין סיסטם*</t>
  </si>
  <si>
    <t>1096890</t>
  </si>
  <si>
    <t>512565730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</si>
  <si>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</si>
  <si>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</si>
  <si>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</si>
  <si>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</si>
  <si>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</si>
  <si>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</si>
  <si>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</si>
  <si>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</si>
  <si>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</si>
  <si>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</si>
  <si>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</si>
  <si>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</si>
  <si>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</si>
  <si>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</si>
  <si>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</si>
  <si>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</si>
  <si>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</si>
  <si>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</si>
  <si>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</si>
  <si>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</si>
  <si>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</si>
  <si>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</si>
  <si>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</si>
  <si>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</si>
  <si>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</si>
  <si>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</si>
  <si>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</si>
  <si>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</si>
  <si>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</si>
  <si>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</si>
  <si>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</si>
  <si>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</si>
  <si>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</si>
  <si>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</si>
  <si>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</si>
  <si>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</si>
  <si>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</si>
  <si>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</si>
  <si>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</si>
  <si>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</si>
  <si>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</si>
  <si>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</si>
  <si>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</si>
  <si>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</si>
  <si>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</si>
  <si>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</si>
  <si>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</si>
  <si>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</si>
  <si>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</si>
  <si>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</si>
  <si>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</si>
  <si>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</si>
  <si>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</si>
  <si>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</si>
  <si>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</si>
  <si>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</si>
  <si>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</si>
  <si>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</si>
  <si>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</si>
  <si>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</si>
  <si>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</si>
  <si>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</si>
  <si>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</si>
  <si>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</si>
  <si>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</si>
  <si>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</si>
  <si>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</si>
  <si>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</si>
  <si>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</si>
  <si>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</si>
  <si>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</si>
  <si>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</si>
  <si>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</si>
  <si>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</si>
  <si>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</si>
  <si>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</si>
  <si>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</si>
  <si>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</si>
  <si>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</si>
  <si>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</si>
  <si>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</si>
  <si>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</si>
  <si>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</si>
  <si>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</si>
  <si>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</si>
  <si>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</si>
  <si>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</si>
  <si>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</si>
  <si>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</si>
  <si>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</si>
  <si>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</si>
  <si>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</si>
  <si>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</si>
  <si>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</si>
  <si>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</si>
  <si>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</si>
  <si>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</si>
  <si>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</si>
  <si>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</si>
  <si>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Real Estate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</si>
  <si>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</si>
  <si>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</si>
  <si>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</si>
  <si>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</si>
  <si>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</si>
  <si>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</si>
  <si>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</si>
  <si>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</si>
  <si>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 MOLLER MAERSK A/S B</t>
  </si>
  <si>
    <t>DK0010244508</t>
  </si>
  <si>
    <t>Transportation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</si>
  <si>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</si>
  <si>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</si>
  <si>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</si>
  <si>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</si>
  <si>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</si>
  <si>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</si>
  <si>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</si>
  <si>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</si>
  <si>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</si>
  <si>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</si>
  <si>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</si>
  <si>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</si>
  <si>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</si>
  <si>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</si>
  <si>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</si>
  <si>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</si>
  <si>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</si>
  <si>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</si>
  <si>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</si>
  <si>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</si>
  <si>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</si>
  <si>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</si>
  <si>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</si>
  <si>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</si>
  <si>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</si>
  <si>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</si>
  <si>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</si>
  <si>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</si>
  <si>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</si>
  <si>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</si>
  <si>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</si>
  <si>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</si>
  <si>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</si>
  <si>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</si>
  <si>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</si>
  <si>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</si>
  <si>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</si>
  <si>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</si>
  <si>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</si>
  <si>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</si>
  <si>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</si>
  <si>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</si>
  <si>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</si>
  <si>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</si>
  <si>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</si>
  <si>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</si>
  <si>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</si>
  <si>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</si>
  <si>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</si>
  <si>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</si>
  <si>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</si>
  <si>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</si>
  <si>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</si>
  <si>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</si>
  <si>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</si>
  <si>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</si>
  <si>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</si>
  <si>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</si>
  <si>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</si>
  <si>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</si>
  <si>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</si>
  <si>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</si>
  <si>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</si>
  <si>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</si>
  <si>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</si>
  <si>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</si>
  <si>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</si>
  <si>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</si>
  <si>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</si>
  <si>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</si>
  <si>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</si>
  <si>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</si>
  <si>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</si>
  <si>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</si>
  <si>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</si>
  <si>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</si>
  <si>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</si>
  <si>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</si>
  <si>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</si>
  <si>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</si>
  <si>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</si>
  <si>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NIKE INC CL B</t>
  </si>
  <si>
    <t>US6541061031</t>
  </si>
  <si>
    <t>ORACLE CORP</t>
  </si>
  <si>
    <t>US68389X1054</t>
  </si>
  <si>
    <t>PAYPAL HOLDINGS INC</t>
  </si>
  <si>
    <t>US70450Y1038</t>
  </si>
  <si>
    <t>PFIZER INC</t>
  </si>
  <si>
    <t>US7170811035</t>
  </si>
  <si>
    <t>PRICELINE GROUP INC</t>
  </si>
  <si>
    <t>US7415034039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</si>
  <si>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</si>
  <si>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</si>
  <si>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</si>
  <si>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</si>
  <si>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</si>
  <si>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</si>
  <si>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</si>
  <si>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</si>
  <si>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</si>
  <si>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</si>
  <si>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</si>
  <si>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</si>
  <si>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</si>
  <si>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</si>
  <si>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</si>
  <si>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</si>
  <si>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</si>
  <si>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</si>
  <si>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</si>
  <si>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</si>
  <si>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</si>
  <si>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</si>
  <si>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</si>
  <si>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SYNCHRONY FINANCIAL</t>
  </si>
  <si>
    <t>US87165B1035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</si>
  <si>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</si>
  <si>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</si>
  <si>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</si>
  <si>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</si>
  <si>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</si>
  <si>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</si>
  <si>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</si>
  <si>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</si>
  <si>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</si>
  <si>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</si>
  <si>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WELLS FARGO &amp; CO</t>
  </si>
  <si>
    <t>US9497461015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</si>
  <si>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</si>
  <si>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</si>
  <si>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</si>
  <si>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</si>
  <si>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</si>
  <si>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</si>
  <si>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AMUNDI ETF MSCI EM ASIA UCIT</t>
  </si>
  <si>
    <t>FR0011018316</t>
  </si>
  <si>
    <t>AMUNDI ETF MSCI EUROPE TELEC</t>
  </si>
  <si>
    <t>FR0010713735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</si>
  <si>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</si>
  <si>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</si>
  <si>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</si>
  <si>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</si>
  <si>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</si>
  <si>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</si>
  <si>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</si>
  <si>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</si>
  <si>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</si>
  <si>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</si>
  <si>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</si>
  <si>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</si>
  <si>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</si>
  <si>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</si>
  <si>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</si>
  <si>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</si>
  <si>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</si>
  <si>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</si>
  <si>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</si>
  <si>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</si>
  <si>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</si>
  <si>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</si>
  <si>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</si>
  <si>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</si>
  <si>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</si>
  <si>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</si>
  <si>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</si>
  <si>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</si>
  <si>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</si>
  <si>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</si>
  <si>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</si>
  <si>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</si>
  <si>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</si>
  <si>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</si>
  <si>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</si>
  <si>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</si>
  <si>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</si>
  <si>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</si>
  <si>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</si>
  <si>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</si>
  <si>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</si>
  <si>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</si>
  <si>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</si>
  <si>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</si>
  <si>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</si>
  <si>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</si>
  <si>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</si>
  <si>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</si>
  <si>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</si>
  <si>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</si>
  <si>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ISHR EUR600 IND GDS&amp;SERV (DE)</t>
  </si>
  <si>
    <t>DE000A0H08J9</t>
  </si>
  <si>
    <t>Lyxor ETF STOXX Europe 600 Banks</t>
  </si>
  <si>
    <t>FR0010345371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</si>
  <si>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</si>
  <si>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</si>
  <si>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</si>
  <si>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</si>
  <si>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</si>
  <si>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</si>
  <si>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</si>
  <si>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</si>
  <si>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</si>
  <si>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</si>
  <si>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</si>
  <si>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</si>
  <si>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</si>
  <si>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</si>
  <si>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</si>
  <si>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</si>
  <si>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</si>
  <si>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</si>
  <si>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</si>
  <si>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</si>
  <si>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</si>
  <si>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</si>
  <si>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</si>
  <si>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</si>
  <si>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</si>
  <si>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</si>
  <si>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</si>
  <si>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</si>
  <si>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</si>
  <si>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</si>
  <si>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</si>
  <si>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</si>
  <si>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</si>
  <si>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</si>
  <si>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</si>
  <si>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</si>
  <si>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</si>
  <si>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</si>
  <si>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</si>
  <si>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</si>
  <si>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</si>
  <si>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</si>
  <si>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</si>
  <si>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</si>
  <si>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</si>
  <si>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</si>
  <si>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</si>
  <si>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</si>
  <si>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</si>
  <si>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</si>
  <si>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</si>
  <si>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</si>
  <si>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</si>
  <si>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</si>
  <si>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</si>
  <si>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</si>
  <si>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</si>
  <si>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</si>
  <si>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</si>
  <si>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</si>
  <si>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</si>
  <si>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</si>
  <si>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</si>
  <si>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</si>
  <si>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</si>
  <si>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</si>
  <si>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</t>
  </si>
  <si>
    <t>1135979</t>
  </si>
  <si>
    <t>EMINI RUSSELL 2000 MAR18</t>
  </si>
  <si>
    <t>RTYH8</t>
  </si>
  <si>
    <t>ל.ר.</t>
  </si>
  <si>
    <t>EURO STOXX 50 MAR18</t>
  </si>
  <si>
    <t>VGH8</t>
  </si>
  <si>
    <t>EURO STOXX BANK MAR18</t>
  </si>
  <si>
    <t>CAH8</t>
  </si>
  <si>
    <t>FTSE 100 IDX FUT MAR18</t>
  </si>
  <si>
    <t>Z H8</t>
  </si>
  <si>
    <t>S&amp;P500 EMINI FUT MAR 18</t>
  </si>
  <si>
    <t>ESH8</t>
  </si>
  <si>
    <t>STOXX 600 BANK MAR18</t>
  </si>
  <si>
    <t>BJH8</t>
  </si>
  <si>
    <t>TOPIX INDX FUTR MAR18</t>
  </si>
  <si>
    <t>TPH8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</si>
  <si>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</si>
  <si>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</si>
  <si>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</si>
  <si>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</si>
  <si>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</si>
  <si>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</si>
  <si>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</si>
  <si>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</si>
  <si>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8702 % 4.8  2018</t>
  </si>
  <si>
    <t>98720000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</si>
  <si>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</si>
  <si>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</si>
  <si>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</si>
  <si>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</si>
  <si>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</si>
  <si>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</si>
  <si>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</si>
  <si>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</si>
  <si>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</si>
  <si>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</si>
  <si>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8691 %4.8 2018</t>
  </si>
  <si>
    <t>98691000</t>
  </si>
  <si>
    <t>ערד 8699 % 4.8  2018</t>
  </si>
  <si>
    <t>98699000</t>
  </si>
  <si>
    <t>ערד 8704 % 4.8</t>
  </si>
  <si>
    <t>98704000</t>
  </si>
  <si>
    <t>ערד 8786_1/2027</t>
  </si>
  <si>
    <t>71116487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</si>
  <si>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</si>
  <si>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</si>
  <si>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</si>
  <si>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</si>
  <si>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</si>
  <si>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</si>
  <si>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</si>
  <si>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</si>
  <si>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</si>
  <si>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</si>
  <si>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</si>
  <si>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</si>
  <si>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</si>
  <si>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</si>
  <si>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</si>
  <si>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</si>
  <si>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</si>
  <si>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</si>
  <si>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</si>
  <si>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</si>
  <si>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</si>
  <si>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</si>
  <si>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</si>
  <si>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</si>
  <si>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</si>
  <si>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</si>
  <si>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</si>
  <si>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</si>
  <si>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</si>
  <si>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</si>
  <si>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</si>
  <si>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</si>
  <si>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8816</t>
  </si>
  <si>
    <t>98816000</t>
  </si>
  <si>
    <t>ערד 8817</t>
  </si>
  <si>
    <t>98817000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</si>
  <si>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</si>
  <si>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</si>
  <si>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</si>
  <si>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</si>
  <si>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</si>
  <si>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</si>
  <si>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</si>
  <si>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</si>
  <si>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</si>
  <si>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</si>
  <si>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</si>
  <si>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</si>
  <si>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</si>
  <si>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</si>
  <si>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</si>
  <si>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</si>
  <si>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</si>
  <si>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</si>
  <si>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</si>
  <si>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</si>
  <si>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</si>
  <si>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</si>
  <si>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</si>
  <si>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</si>
  <si>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</si>
  <si>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</si>
  <si>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</si>
  <si>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</si>
  <si>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</si>
  <si>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</si>
  <si>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</si>
  <si>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</si>
  <si>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</si>
  <si>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</si>
  <si>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</si>
  <si>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</si>
  <si>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</si>
  <si>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</si>
  <si>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</si>
  <si>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</si>
  <si>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</si>
  <si>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</si>
  <si>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</si>
  <si>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</si>
  <si>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</si>
  <si>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</si>
  <si>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</si>
  <si>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</si>
  <si>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</si>
  <si>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</si>
  <si>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</si>
  <si>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</si>
  <si>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</si>
  <si>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</si>
  <si>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</si>
  <si>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</si>
  <si>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</si>
  <si>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</si>
  <si>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</si>
  <si>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</si>
  <si>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8856</t>
  </si>
  <si>
    <t>88560000</t>
  </si>
  <si>
    <t>ערד 8857</t>
  </si>
  <si>
    <t>88570000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</si>
  <si>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</si>
  <si>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</si>
  <si>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</si>
  <si>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</si>
  <si>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</si>
  <si>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</si>
  <si>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</si>
  <si>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</si>
  <si>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</si>
  <si>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</si>
  <si>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</si>
  <si>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</si>
  <si>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</si>
  <si>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</si>
  <si>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</si>
  <si>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</si>
  <si>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</si>
  <si>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</si>
  <si>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</si>
  <si>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</si>
  <si>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</si>
  <si>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</si>
  <si>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</si>
  <si>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</si>
  <si>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</si>
  <si>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</si>
  <si>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8776 2026 4.8%</t>
  </si>
  <si>
    <t>8287765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</si>
  <si>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</si>
  <si>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</si>
  <si>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</si>
  <si>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</si>
  <si>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</si>
  <si>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</si>
  <si>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</si>
  <si>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</si>
  <si>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</si>
  <si>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</si>
  <si>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</si>
  <si>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</si>
  <si>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</si>
  <si>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</si>
  <si>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</si>
  <si>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</si>
  <si>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</si>
  <si>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</si>
  <si>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</si>
  <si>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</si>
  <si>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</si>
  <si>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</si>
  <si>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</si>
  <si>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</si>
  <si>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</si>
  <si>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</si>
  <si>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</si>
  <si>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</si>
  <si>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</si>
  <si>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</si>
  <si>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</si>
  <si>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</si>
  <si>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</si>
  <si>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</si>
  <si>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</si>
  <si>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</si>
  <si>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</si>
  <si>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</si>
  <si>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</si>
  <si>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</si>
  <si>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</si>
  <si>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</si>
  <si>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</si>
  <si>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</si>
  <si>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</si>
  <si>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</si>
  <si>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</si>
  <si>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</si>
  <si>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</si>
  <si>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</si>
  <si>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</si>
  <si>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</si>
  <si>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</si>
  <si>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</si>
  <si>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</si>
  <si>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</si>
  <si>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</si>
  <si>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</si>
  <si>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</si>
  <si>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</si>
  <si>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TRANSED PARTNERS 3.951 09/50 12/37</t>
  </si>
  <si>
    <t>CA89366TAA57</t>
  </si>
  <si>
    <t>אלון דלק מניה לא סחירה</t>
  </si>
  <si>
    <t>אנלייט Enlight מניה לא סחירה*</t>
  </si>
  <si>
    <t>550266274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</si>
  <si>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</si>
  <si>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</si>
  <si>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</si>
  <si>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</si>
  <si>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</si>
  <si>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</si>
  <si>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</si>
  <si>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</si>
  <si>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</si>
  <si>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</si>
  <si>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</si>
  <si>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</si>
  <si>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</si>
  <si>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</si>
  <si>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</si>
  <si>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</si>
  <si>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</si>
  <si>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</si>
  <si>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</si>
  <si>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</si>
  <si>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</si>
  <si>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</si>
  <si>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Other</t>
  </si>
  <si>
    <t>Sacramento 353*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</si>
  <si>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</si>
  <si>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</si>
  <si>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</si>
  <si>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</si>
  <si>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</si>
  <si>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</si>
  <si>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</si>
  <si>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</si>
  <si>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</si>
  <si>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</si>
  <si>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</si>
  <si>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</si>
  <si>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</si>
  <si>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>Apollo Natural Resources Partners II LP</t>
  </si>
  <si>
    <t>Ares PCS LP*</t>
  </si>
  <si>
    <t>co investment Anesthesia</t>
  </si>
  <si>
    <t>CRECH V</t>
  </si>
  <si>
    <t>Crescent MPVIIC LP</t>
  </si>
  <si>
    <t>Cruise.co.uk Holdings Ltd</t>
  </si>
  <si>
    <t>Dover Street IX LP</t>
  </si>
  <si>
    <t>HarbourVest Co Inv DNLD</t>
  </si>
  <si>
    <t>Harbourvest co inv perston</t>
  </si>
  <si>
    <t>harbourvest Sec gridiron</t>
  </si>
  <si>
    <t>INCLINE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</si>
  <si>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</si>
  <si>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</si>
  <si>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</si>
  <si>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</si>
  <si>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</si>
  <si>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</si>
  <si>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</si>
  <si>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</si>
  <si>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</si>
  <si>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</si>
  <si>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</si>
  <si>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</si>
  <si>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</si>
  <si>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10001868</t>
  </si>
  <si>
    <t>₪ / מט"ח</t>
  </si>
  <si>
    <t>+ILS/-USD 3.483 13-03-18 (10) --110.5</t>
  </si>
  <si>
    <t>10002421</t>
  </si>
  <si>
    <t>+ILS/-USD 3.4835 09-01-18 (10) --95</t>
  </si>
  <si>
    <t>10002374</t>
  </si>
  <si>
    <t>+ILS/-USD 3.4984 15-03-18 (10) --141</t>
  </si>
  <si>
    <t>10002407</t>
  </si>
  <si>
    <t>+ILS/-USD 3.5108 14-02-18 (10) --112.5</t>
  </si>
  <si>
    <t>10002396</t>
  </si>
  <si>
    <t>+ILS/-USD 3.5122 18-01-18 (12) --98</t>
  </si>
  <si>
    <t>10002380</t>
  </si>
  <si>
    <t>+ILS/-USD 3.5153 22-03-18 (10) --147</t>
  </si>
  <si>
    <t>10002411</t>
  </si>
  <si>
    <t>+EUR/-USD 1.2003 17-04-18 (10) +99.1</t>
  </si>
  <si>
    <t>10002424</t>
  </si>
  <si>
    <t>+JPY/-USD 112.07 10-01-18 (26) -0.6</t>
  </si>
  <si>
    <t>10002349</t>
  </si>
  <si>
    <t>+JPY/-USD 112.08 10-01-18 (10) --27</t>
  </si>
  <si>
    <t>10002404</t>
  </si>
  <si>
    <t>+JPY/-USD 112.55 10-01-18 (26) --63</t>
  </si>
  <si>
    <t>10002344</t>
  </si>
  <si>
    <t>+USD/-EUR 1.1667 05-02-18 (12) +62.3</t>
  </si>
  <si>
    <t>10002386</t>
  </si>
  <si>
    <t>+USD/-EUR 1.1686 22-01-18 (10) +55.7</t>
  </si>
  <si>
    <t>10002381</t>
  </si>
  <si>
    <t>+USD/-EUR 1.181 22-01-18 (10) +64</t>
  </si>
  <si>
    <t>10002365</t>
  </si>
  <si>
    <t>+USD/-EUR 1.1811 22-01-18 (10) +66</t>
  </si>
  <si>
    <t>10002356</t>
  </si>
  <si>
    <t>+USD/-EUR 1.1894 17-04-18 (10) +100.6</t>
  </si>
  <si>
    <t>10002408</t>
  </si>
  <si>
    <t>+USD/-EUR 1.1909 14-03-18 (10) +69</t>
  </si>
  <si>
    <t>10002415</t>
  </si>
  <si>
    <t>+USD/-EUR 1.1916 07-03-18 (10) +73.15</t>
  </si>
  <si>
    <t>10002398</t>
  </si>
  <si>
    <t>+USD/-EUR 1.1954 07-03-18 (10) +73.2</t>
  </si>
  <si>
    <t>10002402</t>
  </si>
  <si>
    <t>+USD/-EUR 1.196 17-04-18 (10) +96</t>
  </si>
  <si>
    <t>10002422</t>
  </si>
  <si>
    <t>+USD/-EUR 1.1983 17-04-18 (10) +95</t>
  </si>
  <si>
    <t>10002419</t>
  </si>
  <si>
    <t>+USD/-GBP 1.3379 12-03-18 (10) +46.1</t>
  </si>
  <si>
    <t>10002400</t>
  </si>
  <si>
    <t>+USD/-GBP 1.345 12-03-18 (10) +42.1</t>
  </si>
  <si>
    <t>10002425</t>
  </si>
  <si>
    <t>+USD/-GBP 1.3454 12-03-18 (10) +55</t>
  </si>
  <si>
    <t>10002412</t>
  </si>
  <si>
    <t>+USD/-GBP 1.3548 08-01-18 (10) +45.45</t>
  </si>
  <si>
    <t>10002340</t>
  </si>
  <si>
    <t>+USD/-GBP 1.3606 08-01-18 (10) +46.4</t>
  </si>
  <si>
    <t>10002324</t>
  </si>
  <si>
    <t>+USD/-GBP 1.3606 08-01-18 (12) +46.4</t>
  </si>
  <si>
    <t>10002326</t>
  </si>
  <si>
    <t>+USD/-JPY 112.147 10-01-18 (10) --30.3</t>
  </si>
  <si>
    <t>10002397</t>
  </si>
  <si>
    <t>+USD/-JPY 112.15 10-01-18 (26) --62</t>
  </si>
  <si>
    <t>10002343</t>
  </si>
  <si>
    <t>+USD/-JPY 112.24 10-01-18 (10) --26</t>
  </si>
  <si>
    <t>10002413</t>
  </si>
  <si>
    <t>+USD/-JPY 112.678 26-02-18 (10) -0.6</t>
  </si>
  <si>
    <t>10002391</t>
  </si>
  <si>
    <t>+USD/-JPY 112.826 26-02-18 (10) --51.4</t>
  </si>
  <si>
    <t>10002423</t>
  </si>
  <si>
    <t>+USD/-JPY 113.21 10-01-18 (10) --37</t>
  </si>
  <si>
    <t>10002388</t>
  </si>
  <si>
    <t/>
  </si>
  <si>
    <t>דולר ניו-זילנד</t>
  </si>
  <si>
    <t>כתר נורבגי</t>
  </si>
  <si>
    <t>בנק הפועלים בע"מ</t>
  </si>
  <si>
    <t>בנק לאומי לישראל בע"מ</t>
  </si>
  <si>
    <t>יו בנק</t>
  </si>
  <si>
    <t>פועלים סהר</t>
  </si>
  <si>
    <t>דירוג פנימי</t>
  </si>
  <si>
    <t>UBS</t>
  </si>
  <si>
    <t>Aa3</t>
  </si>
  <si>
    <t>MOODY'S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</si>
  <si>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</si>
  <si>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</si>
  <si>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</si>
  <si>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</si>
  <si>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</si>
  <si>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</si>
  <si>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</si>
  <si>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</si>
  <si>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92321020</t>
  </si>
  <si>
    <t>לא</t>
  </si>
  <si>
    <t>455531</t>
  </si>
  <si>
    <t>AA</t>
  </si>
  <si>
    <t>14811160</t>
  </si>
  <si>
    <t>14760843</t>
  </si>
  <si>
    <t>472710</t>
  </si>
  <si>
    <t>AA-</t>
  </si>
  <si>
    <t>454099</t>
  </si>
  <si>
    <t>90145563</t>
  </si>
  <si>
    <t>455954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</si>
  <si>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</si>
  <si>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</si>
  <si>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</si>
  <si>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</si>
  <si>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</si>
  <si>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</si>
  <si>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</si>
  <si>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</si>
  <si>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</si>
  <si>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</si>
  <si>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</si>
  <si>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</si>
  <si>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</si>
  <si>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A+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</si>
  <si>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</si>
  <si>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</si>
  <si>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</si>
  <si>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</si>
  <si>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</si>
  <si>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</si>
  <si>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</si>
  <si>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</si>
  <si>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</si>
  <si>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</si>
  <si>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</si>
  <si>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</si>
  <si>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</si>
  <si>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</si>
  <si>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</si>
  <si>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</si>
  <si>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</si>
  <si>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</si>
  <si>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</si>
  <si>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</si>
  <si>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</si>
  <si>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</si>
  <si>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</si>
  <si>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</si>
  <si>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</si>
  <si>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</si>
  <si>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</si>
  <si>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</si>
  <si>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</si>
  <si>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</si>
  <si>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</si>
  <si>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</si>
  <si>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</si>
  <si>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</si>
  <si>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485289</t>
  </si>
  <si>
    <t>458870</t>
  </si>
  <si>
    <t>458869</t>
  </si>
  <si>
    <t>91102700</t>
  </si>
  <si>
    <t>A</t>
  </si>
  <si>
    <t>91040000</t>
  </si>
  <si>
    <t>91050010</t>
  </si>
  <si>
    <t>91050008</t>
  </si>
  <si>
    <t>91050009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</si>
  <si>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</si>
  <si>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</si>
  <si>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</si>
  <si>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</si>
  <si>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</si>
  <si>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</si>
  <si>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</si>
  <si>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</si>
  <si>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</si>
  <si>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</si>
  <si>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</si>
  <si>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</si>
  <si>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</si>
  <si>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</si>
  <si>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</si>
  <si>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</si>
  <si>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90145362</t>
  </si>
  <si>
    <t>90141407</t>
  </si>
  <si>
    <t>90800100</t>
  </si>
  <si>
    <t>D</t>
  </si>
  <si>
    <t>90840003</t>
  </si>
  <si>
    <t>90840002</t>
  </si>
  <si>
    <t>90840000</t>
  </si>
  <si>
    <t>A-</t>
  </si>
  <si>
    <t>123456</t>
  </si>
  <si>
    <t>Moodys</t>
  </si>
  <si>
    <t>491438</t>
  </si>
  <si>
    <t>147852369</t>
  </si>
  <si>
    <t>490784</t>
  </si>
  <si>
    <t>487447</t>
  </si>
  <si>
    <t>852852</t>
  </si>
  <si>
    <t>487557</t>
  </si>
  <si>
    <t>987654</t>
  </si>
  <si>
    <t>487556</t>
  </si>
  <si>
    <t>474437</t>
  </si>
  <si>
    <t>123456789</t>
  </si>
  <si>
    <t>474436</t>
  </si>
  <si>
    <t>987654321</t>
  </si>
  <si>
    <t>פקדון טפחות 6.22% 09.01.2018</t>
  </si>
  <si>
    <t>נדלן מקרקעין להשכרה - מגדל צ'מפיון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</si>
  <si>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</si>
  <si>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</si>
  <si>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</si>
  <si>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</si>
  <si>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</si>
  <si>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</si>
  <si>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</si>
  <si>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</si>
  <si>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</si>
  <si>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</si>
  <si>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</si>
  <si>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</si>
  <si>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</si>
  <si>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</si>
  <si>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</si>
  <si>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</si>
  <si>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מגדלי הסיבים פת-עלות-לא מניב</t>
  </si>
  <si>
    <t>נדלן פסגות ירושלים</t>
  </si>
  <si>
    <t>מרכז מסחרי, שכונת רוממה, ירושלים</t>
  </si>
  <si>
    <t>נדלן טרמינל  פארק אור יהודה בניין B</t>
  </si>
  <si>
    <t>אלון דלק אגח א רמ חש 01/17</t>
  </si>
  <si>
    <t>1139930</t>
  </si>
  <si>
    <t>Citymark Building*</t>
  </si>
  <si>
    <t>סה"כ יתרות התחייבות להשקעה</t>
  </si>
  <si>
    <t>אנלייט</t>
  </si>
  <si>
    <t>Orbimed  II</t>
  </si>
  <si>
    <t>סה"כ בחו"ל</t>
  </si>
  <si>
    <t>THOMA BRAVO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</si>
  <si>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</si>
  <si>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</si>
  <si>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</si>
  <si>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</si>
  <si>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</si>
  <si>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</si>
  <si>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</si>
  <si>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</si>
  <si>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</si>
  <si>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waterton</t>
  </si>
  <si>
    <t>Apollo Fund IX</t>
  </si>
  <si>
    <t>incline</t>
  </si>
  <si>
    <t>HARBOURVEST pamlico</t>
  </si>
  <si>
    <t>SVB</t>
  </si>
  <si>
    <t>מובטחות משכנתא-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</si>
  <si>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</si>
  <si>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</si>
  <si>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</si>
  <si>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</si>
  <si>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</si>
  <si>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</si>
  <si>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</si>
  <si>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</si>
  <si>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</si>
  <si>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</si>
  <si>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</si>
  <si>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</si>
  <si>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</si>
  <si>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</si>
  <si>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</si>
  <si>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</si>
  <si>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</si>
  <si>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</si>
  <si>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אחרים-גורם 104</t>
  </si>
  <si>
    <t>בבטחונות אחרים - גורם 41</t>
  </si>
  <si>
    <t>בבטחונות אחרים - גורם 38</t>
  </si>
  <si>
    <t>בבטחונות אחרים - גורם 98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</si>
  <si>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</si>
  <si>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</si>
  <si>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</si>
  <si>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</si>
  <si>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</si>
  <si>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</si>
  <si>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</si>
  <si>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</si>
  <si>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</si>
  <si>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105</t>
  </si>
  <si>
    <t>בשיעבוד כלי רכב - גורם 68</t>
  </si>
  <si>
    <t>בשיעבוד כלי רכב-גורם 01</t>
  </si>
  <si>
    <t>בבטחונות אחרים-גורם 109</t>
  </si>
  <si>
    <t>בבטחונות אחרים - גורם 95</t>
  </si>
  <si>
    <t>בבטחונות אחרים - גורם 91</t>
  </si>
  <si>
    <t>בבטחונות אחרים - גורם 86</t>
  </si>
  <si>
    <t>בבטחונות אחרים - גורם 79</t>
  </si>
  <si>
    <t>בבטחונות אחרים-גורם 93</t>
  </si>
  <si>
    <t>גורם 105</t>
  </si>
  <si>
    <t>גורם 80</t>
  </si>
  <si>
    <t>גורם 38</t>
  </si>
  <si>
    <t>גורם 98</t>
  </si>
  <si>
    <t>גורם 77</t>
  </si>
  <si>
    <t>גורם 67</t>
  </si>
  <si>
    <t>גורם 49</t>
  </si>
  <si>
    <t>גורם 104</t>
  </si>
  <si>
    <t>גורם 95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</si>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</sst>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03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0" borderId="0" applyNumberFormat="0" applyFill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11" borderId="37" applyNumberFormat="0" applyAlignment="0" applyProtection="0"/>
    <xf numFmtId="0" fontId="41" fillId="12" borderId="38" applyNumberFormat="0" applyAlignment="0" applyProtection="0"/>
    <xf numFmtId="0" fontId="42" fillId="12" borderId="37" applyNumberFormat="0" applyAlignment="0" applyProtection="0"/>
    <xf numFmtId="0" fontId="43" fillId="0" borderId="39" applyNumberFormat="0" applyFill="0" applyAlignment="0" applyProtection="0"/>
    <xf numFmtId="0" fontId="44" fillId="13" borderId="40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2" applyNumberFormat="0" applyFill="0" applyAlignment="0" applyProtection="0"/>
    <xf numFmtId="0" fontId="4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8" fillId="3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43" borderId="0" applyNumberFormat="0" applyBorder="0" applyAlignment="0" applyProtection="0"/>
    <xf numFmtId="0" fontId="49" fillId="44" borderId="0" applyNumberFormat="0" applyBorder="0" applyAlignment="0" applyProtection="0"/>
    <xf numFmtId="0" fontId="50" fillId="16" borderId="0" applyNumberFormat="0" applyBorder="0" applyAlignment="0" applyProtection="0"/>
    <xf numFmtId="0" fontId="50" fillId="20" borderId="0" applyNumberFormat="0" applyBorder="0" applyAlignment="0" applyProtection="0"/>
    <xf numFmtId="0" fontId="50" fillId="24" borderId="0" applyNumberFormat="0" applyBorder="0" applyAlignment="0" applyProtection="0"/>
    <xf numFmtId="0" fontId="50" fillId="28" borderId="0" applyNumberFormat="0" applyBorder="0" applyAlignment="0" applyProtection="0"/>
    <xf numFmtId="0" fontId="50" fillId="32" borderId="0" applyNumberFormat="0" applyBorder="0" applyAlignment="0" applyProtection="0"/>
    <xf numFmtId="0" fontId="50" fillId="36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2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50" fillId="17" borderId="0" applyNumberFormat="0" applyBorder="0" applyAlignment="0" applyProtection="0"/>
    <xf numFmtId="0" fontId="50" fillId="21" borderId="0" applyNumberFormat="0" applyBorder="0" applyAlignment="0" applyProtection="0"/>
    <xf numFmtId="0" fontId="50" fillId="25" borderId="0" applyNumberFormat="0" applyBorder="0" applyAlignment="0" applyProtection="0"/>
    <xf numFmtId="0" fontId="50" fillId="29" borderId="0" applyNumberFormat="0" applyBorder="0" applyAlignment="0" applyProtection="0"/>
    <xf numFmtId="0" fontId="50" fillId="33" borderId="0" applyNumberFormat="0" applyBorder="0" applyAlignment="0" applyProtection="0"/>
    <xf numFmtId="0" fontId="50" fillId="37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49" fillId="54" borderId="0" applyNumberFormat="0" applyBorder="0" applyAlignment="0" applyProtection="0"/>
    <xf numFmtId="0" fontId="49" fillId="55" borderId="0" applyNumberFormat="0" applyBorder="0" applyAlignment="0" applyProtection="0"/>
    <xf numFmtId="0" fontId="51" fillId="56" borderId="0" applyNumberFormat="0" applyBorder="0" applyAlignment="0" applyProtection="0"/>
    <xf numFmtId="0" fontId="51" fillId="57" borderId="0" applyNumberFormat="0" applyBorder="0" applyAlignment="0" applyProtection="0"/>
    <xf numFmtId="0" fontId="51" fillId="58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63" borderId="0" applyNumberFormat="0" applyBorder="0" applyAlignment="0" applyProtection="0"/>
    <xf numFmtId="0" fontId="49" fillId="64" borderId="0" applyNumberFormat="0" applyBorder="0" applyAlignment="0" applyProtection="0"/>
    <xf numFmtId="0" fontId="49" fillId="65" borderId="0" applyNumberFormat="0" applyBorder="0" applyAlignment="0" applyProtection="0"/>
    <xf numFmtId="0" fontId="51" fillId="66" borderId="0" applyNumberFormat="0" applyBorder="0" applyAlignment="0" applyProtection="0"/>
    <xf numFmtId="0" fontId="51" fillId="61" borderId="0" applyNumberFormat="0" applyBorder="0" applyAlignment="0" applyProtection="0"/>
    <xf numFmtId="0" fontId="51" fillId="50" borderId="0" applyNumberFormat="0" applyBorder="0" applyAlignment="0" applyProtection="0"/>
    <xf numFmtId="0" fontId="49" fillId="65" borderId="0" applyNumberFormat="0" applyBorder="0" applyAlignment="0" applyProtection="0"/>
    <xf numFmtId="0" fontId="49" fillId="66" borderId="0" applyNumberFormat="0" applyBorder="0" applyAlignment="0" applyProtection="0"/>
    <xf numFmtId="0" fontId="51" fillId="66" borderId="0" applyNumberFormat="0" applyBorder="0" applyAlignment="0" applyProtection="0"/>
    <xf numFmtId="0" fontId="51" fillId="67" borderId="0" applyNumberFormat="0" applyBorder="0" applyAlignment="0" applyProtection="0"/>
    <xf numFmtId="0" fontId="51" fillId="51" borderId="0" applyNumberFormat="0" applyBorder="0" applyAlignment="0" applyProtection="0"/>
    <xf numFmtId="0" fontId="49" fillId="54" borderId="0" applyNumberFormat="0" applyBorder="0" applyAlignment="0" applyProtection="0"/>
    <xf numFmtId="0" fontId="49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68" borderId="0" applyNumberFormat="0" applyBorder="0" applyAlignment="0" applyProtection="0"/>
    <xf numFmtId="0" fontId="51" fillId="69" borderId="0" applyNumberFormat="0" applyBorder="0" applyAlignment="0" applyProtection="0"/>
    <xf numFmtId="0" fontId="49" fillId="70" borderId="0" applyNumberFormat="0" applyBorder="0" applyAlignment="0" applyProtection="0"/>
    <xf numFmtId="0" fontId="49" fillId="60" borderId="0" applyNumberFormat="0" applyBorder="0" applyAlignment="0" applyProtection="0"/>
    <xf numFmtId="0" fontId="51" fillId="71" borderId="0" applyNumberFormat="0" applyBorder="0" applyAlignment="0" applyProtection="0"/>
    <xf numFmtId="0" fontId="51" fillId="72" borderId="0" applyNumberFormat="0" applyBorder="0" applyAlignment="0" applyProtection="0"/>
    <xf numFmtId="0" fontId="52" fillId="40" borderId="0" applyNumberFormat="0" applyBorder="0" applyAlignment="0" applyProtection="0"/>
    <xf numFmtId="0" fontId="53" fillId="73" borderId="43" applyNumberFormat="0" applyAlignment="0" applyProtection="0"/>
    <xf numFmtId="0" fontId="54" fillId="74" borderId="44" applyNumberFormat="0" applyAlignment="0" applyProtection="0"/>
    <xf numFmtId="164" fontId="1" fillId="0" borderId="0" applyFont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41" borderId="0" applyNumberFormat="0" applyBorder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60" fillId="0" borderId="47" applyNumberFormat="0" applyFill="0" applyAlignment="0" applyProtection="0"/>
    <xf numFmtId="0" fontId="60" fillId="0" borderId="0" applyNumberFormat="0" applyFill="0" applyBorder="0" applyAlignment="0" applyProtection="0"/>
    <xf numFmtId="0" fontId="61" fillId="44" borderId="43" applyNumberFormat="0" applyAlignment="0" applyProtection="0"/>
    <xf numFmtId="0" fontId="62" fillId="0" borderId="48" applyNumberFormat="0" applyFill="0" applyAlignment="0" applyProtection="0"/>
    <xf numFmtId="0" fontId="63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9" borderId="49" applyNumberFormat="0" applyFont="0" applyAlignment="0" applyProtection="0"/>
    <xf numFmtId="0" fontId="65" fillId="73" borderId="50" applyNumberFormat="0" applyAlignment="0" applyProtection="0"/>
    <xf numFmtId="4" fontId="66" fillId="78" borderId="51" applyNumberFormat="0" applyProtection="0">
      <alignment vertical="center"/>
    </xf>
    <xf numFmtId="4" fontId="67" fillId="78" borderId="51" applyNumberFormat="0" applyProtection="0">
      <alignment vertical="center"/>
    </xf>
    <xf numFmtId="4" fontId="66" fillId="78" borderId="51" applyNumberFormat="0" applyProtection="0">
      <alignment horizontal="left" vertical="center" indent="1"/>
    </xf>
    <xf numFmtId="0" fontId="66" fillId="78" borderId="51" applyNumberFormat="0" applyProtection="0">
      <alignment horizontal="left" vertical="top" indent="1"/>
    </xf>
    <xf numFmtId="4" fontId="66" fillId="80" borderId="0" applyNumberFormat="0" applyProtection="0">
      <alignment horizontal="left" vertical="center" indent="1"/>
    </xf>
    <xf numFmtId="4" fontId="68" fillId="40" borderId="51" applyNumberFormat="0" applyProtection="0">
      <alignment horizontal="right" vertical="center"/>
    </xf>
    <xf numFmtId="4" fontId="68" fillId="46" borderId="51" applyNumberFormat="0" applyProtection="0">
      <alignment horizontal="right" vertical="center"/>
    </xf>
    <xf numFmtId="4" fontId="68" fillId="58" borderId="51" applyNumberFormat="0" applyProtection="0">
      <alignment horizontal="right" vertical="center"/>
    </xf>
    <xf numFmtId="4" fontId="68" fillId="48" borderId="51" applyNumberFormat="0" applyProtection="0">
      <alignment horizontal="right" vertical="center"/>
    </xf>
    <xf numFmtId="4" fontId="68" fillId="52" borderId="51" applyNumberFormat="0" applyProtection="0">
      <alignment horizontal="right" vertical="center"/>
    </xf>
    <xf numFmtId="4" fontId="68" fillId="69" borderId="51" applyNumberFormat="0" applyProtection="0">
      <alignment horizontal="right" vertical="center"/>
    </xf>
    <xf numFmtId="4" fontId="68" fillId="63" borderId="51" applyNumberFormat="0" applyProtection="0">
      <alignment horizontal="right" vertical="center"/>
    </xf>
    <xf numFmtId="4" fontId="68" fillId="81" borderId="51" applyNumberFormat="0" applyProtection="0">
      <alignment horizontal="right" vertical="center"/>
    </xf>
    <xf numFmtId="4" fontId="68" fillId="47" borderId="51" applyNumberFormat="0" applyProtection="0">
      <alignment horizontal="right" vertical="center"/>
    </xf>
    <xf numFmtId="4" fontId="66" fillId="82" borderId="52" applyNumberFormat="0" applyProtection="0">
      <alignment horizontal="left" vertical="center" indent="1"/>
    </xf>
    <xf numFmtId="4" fontId="68" fillId="83" borderId="0" applyNumberFormat="0" applyProtection="0">
      <alignment horizontal="left" vertical="center" indent="1"/>
    </xf>
    <xf numFmtId="4" fontId="69" fillId="84" borderId="0" applyNumberFormat="0" applyProtection="0">
      <alignment horizontal="left" vertical="center" indent="1"/>
    </xf>
    <xf numFmtId="4" fontId="68" fillId="80" borderId="51" applyNumberFormat="0" applyProtection="0">
      <alignment horizontal="right" vertical="center"/>
    </xf>
    <xf numFmtId="4" fontId="68" fillId="83" borderId="0" applyNumberFormat="0" applyProtection="0">
      <alignment horizontal="left" vertical="center" indent="1"/>
    </xf>
    <xf numFmtId="4" fontId="68" fillId="80" borderId="0" applyNumberFormat="0" applyProtection="0">
      <alignment horizontal="left" vertical="center" indent="1"/>
    </xf>
    <xf numFmtId="0" fontId="2" fillId="84" borderId="51" applyNumberFormat="0" applyProtection="0">
      <alignment horizontal="left" vertical="center" indent="1"/>
    </xf>
    <xf numFmtId="0" fontId="2" fillId="84" borderId="51" applyNumberFormat="0" applyProtection="0">
      <alignment horizontal="left" vertical="top" indent="1"/>
    </xf>
    <xf numFmtId="0" fontId="2" fillId="80" borderId="51" applyNumberFormat="0" applyProtection="0">
      <alignment horizontal="left" vertical="center" indent="1"/>
    </xf>
    <xf numFmtId="0" fontId="2" fillId="80" borderId="51" applyNumberFormat="0" applyProtection="0">
      <alignment horizontal="left" vertical="top" indent="1"/>
    </xf>
    <xf numFmtId="0" fontId="2" fillId="45" borderId="51" applyNumberFormat="0" applyProtection="0">
      <alignment horizontal="left" vertical="center" indent="1"/>
    </xf>
    <xf numFmtId="0" fontId="2" fillId="45" borderId="51" applyNumberFormat="0" applyProtection="0">
      <alignment horizontal="left" vertical="top" indent="1"/>
    </xf>
    <xf numFmtId="0" fontId="2" fillId="83" borderId="51" applyNumberFormat="0" applyProtection="0">
      <alignment horizontal="left" vertical="center" indent="1"/>
    </xf>
    <xf numFmtId="0" fontId="2" fillId="83" borderId="51" applyNumberFormat="0" applyProtection="0">
      <alignment horizontal="left" vertical="top" indent="1"/>
    </xf>
    <xf numFmtId="0" fontId="2" fillId="85" borderId="33" applyNumberFormat="0">
      <protection locked="0"/>
    </xf>
    <xf numFmtId="4" fontId="68" fillId="79" borderId="51" applyNumberFormat="0" applyProtection="0">
      <alignment vertical="center"/>
    </xf>
    <xf numFmtId="4" fontId="70" fillId="79" borderId="51" applyNumberFormat="0" applyProtection="0">
      <alignment vertical="center"/>
    </xf>
    <xf numFmtId="4" fontId="68" fillId="79" borderId="51" applyNumberFormat="0" applyProtection="0">
      <alignment horizontal="left" vertical="center" indent="1"/>
    </xf>
    <xf numFmtId="0" fontId="68" fillId="79" borderId="51" applyNumberFormat="0" applyProtection="0">
      <alignment horizontal="left" vertical="top" indent="1"/>
    </xf>
    <xf numFmtId="4" fontId="68" fillId="83" borderId="51" applyNumberFormat="0" applyProtection="0">
      <alignment horizontal="right" vertical="center"/>
    </xf>
    <xf numFmtId="4" fontId="70" fillId="83" borderId="51" applyNumberFormat="0" applyProtection="0">
      <alignment horizontal="right" vertical="center"/>
    </xf>
    <xf numFmtId="4" fontId="68" fillId="80" borderId="51" applyNumberFormat="0" applyProtection="0">
      <alignment horizontal="left" vertical="center" indent="1"/>
    </xf>
    <xf numFmtId="0" fontId="68" fillId="80" borderId="51" applyNumberFormat="0" applyProtection="0">
      <alignment horizontal="left" vertical="top" indent="1"/>
    </xf>
    <xf numFmtId="4" fontId="71" fillId="86" borderId="0" applyNumberFormat="0" applyProtection="0">
      <alignment horizontal="left" vertical="center" indent="1"/>
    </xf>
    <xf numFmtId="4" fontId="72" fillId="83" borderId="51" applyNumberFormat="0" applyProtection="0">
      <alignment horizontal="right" vertical="center"/>
    </xf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50" fillId="14" borderId="41" applyNumberFormat="0" applyFont="0" applyAlignment="0" applyProtection="0"/>
    <xf numFmtId="0" fontId="50" fillId="14" borderId="41" applyNumberFormat="0" applyFont="0" applyAlignment="0" applyProtection="0"/>
    <xf numFmtId="0" fontId="64" fillId="0" borderId="0"/>
    <xf numFmtId="0" fontId="2" fillId="79" borderId="49" applyNumberFormat="0" applyFont="0" applyAlignment="0" applyProtection="0"/>
    <xf numFmtId="0" fontId="2" fillId="79" borderId="49" applyNumberFormat="0" applyFont="0" applyAlignment="0" applyProtection="0"/>
    <xf numFmtId="0" fontId="2" fillId="79" borderId="49" applyNumberFormat="0" applyFont="0" applyAlignment="0" applyProtection="0"/>
    <xf numFmtId="0" fontId="2" fillId="79" borderId="49" applyNumberFormat="0" applyFont="0" applyAlignment="0" applyProtection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2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6" borderId="0" applyNumberFormat="0" applyBorder="0" applyAlignment="0" applyProtection="0"/>
    <xf numFmtId="0" fontId="76" fillId="47" borderId="0" applyNumberFormat="0" applyBorder="0" applyAlignment="0" applyProtection="0"/>
    <xf numFmtId="0" fontId="76" fillId="42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78" fillId="40" borderId="0" applyNumberFormat="0" applyBorder="0" applyAlignment="0" applyProtection="0"/>
    <xf numFmtId="0" fontId="79" fillId="73" borderId="43" applyNumberFormat="0" applyAlignment="0" applyProtection="0"/>
    <xf numFmtId="0" fontId="80" fillId="74" borderId="44" applyNumberFormat="0" applyAlignment="0" applyProtection="0"/>
    <xf numFmtId="164" fontId="2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2" fillId="41" borderId="0" applyNumberFormat="0" applyBorder="0" applyAlignment="0" applyProtection="0"/>
    <xf numFmtId="0" fontId="83" fillId="0" borderId="45" applyNumberFormat="0" applyFill="0" applyAlignment="0" applyProtection="0"/>
    <xf numFmtId="0" fontId="84" fillId="0" borderId="46" applyNumberFormat="0" applyFill="0" applyAlignment="0" applyProtection="0"/>
    <xf numFmtId="0" fontId="85" fillId="0" borderId="47" applyNumberFormat="0" applyFill="0" applyAlignment="0" applyProtection="0"/>
    <xf numFmtId="0" fontId="85" fillId="0" borderId="0" applyNumberFormat="0" applyFill="0" applyBorder="0" applyAlignment="0" applyProtection="0"/>
    <xf numFmtId="0" fontId="86" fillId="44" borderId="43" applyNumberFormat="0" applyAlignment="0" applyProtection="0"/>
    <xf numFmtId="0" fontId="87" fillId="0" borderId="48" applyNumberFormat="0" applyFill="0" applyAlignment="0" applyProtection="0"/>
    <xf numFmtId="0" fontId="88" fillId="78" borderId="0" applyNumberFormat="0" applyBorder="0" applyAlignment="0" applyProtection="0"/>
    <xf numFmtId="0" fontId="89" fillId="73" borderId="50" applyNumberFormat="0" applyAlignment="0" applyProtection="0"/>
    <xf numFmtId="0" fontId="90" fillId="0" borderId="0" applyNumberFormat="0" applyFill="0" applyBorder="0" applyAlignment="0" applyProtection="0"/>
    <xf numFmtId="0" fontId="91" fillId="0" borderId="53" applyNumberFormat="0" applyFill="0" applyAlignment="0" applyProtection="0"/>
    <xf numFmtId="0" fontId="92" fillId="0" borderId="0" applyNumberFormat="0" applyFill="0" applyBorder="0" applyAlignment="0" applyProtection="0"/>
    <xf numFmtId="0" fontId="2" fillId="0" borderId="0"/>
    <xf numFmtId="0" fontId="68" fillId="80" borderId="0" applyNumberFormat="0" applyBorder="0" applyAlignment="0" applyProtection="0"/>
    <xf numFmtId="0" fontId="68" fillId="46" borderId="0" applyNumberFormat="0" applyBorder="0" applyAlignment="0" applyProtection="0"/>
    <xf numFmtId="0" fontId="68" fillId="79" borderId="0" applyNumberFormat="0" applyBorder="0" applyAlignment="0" applyProtection="0"/>
    <xf numFmtId="0" fontId="68" fillId="85" borderId="0" applyNumberFormat="0" applyBorder="0" applyAlignment="0" applyProtection="0"/>
    <xf numFmtId="0" fontId="68" fillId="45" borderId="0" applyNumberFormat="0" applyBorder="0" applyAlignment="0" applyProtection="0"/>
    <xf numFmtId="0" fontId="68" fillId="40" borderId="0" applyNumberFormat="0" applyBorder="0" applyAlignment="0" applyProtection="0"/>
    <xf numFmtId="0" fontId="68" fillId="84" borderId="0" applyNumberFormat="0" applyBorder="0" applyAlignment="0" applyProtection="0"/>
    <xf numFmtId="0" fontId="68" fillId="46" borderId="0" applyNumberFormat="0" applyBorder="0" applyAlignment="0" applyProtection="0"/>
    <xf numFmtId="0" fontId="68" fillId="63" borderId="0" applyNumberFormat="0" applyBorder="0" applyAlignment="0" applyProtection="0"/>
    <xf numFmtId="0" fontId="68" fillId="73" borderId="0" applyNumberFormat="0" applyBorder="0" applyAlignment="0" applyProtection="0"/>
    <xf numFmtId="0" fontId="68" fillId="84" borderId="0" applyNumberFormat="0" applyBorder="0" applyAlignment="0" applyProtection="0"/>
    <xf numFmtId="0" fontId="68" fillId="44" borderId="0" applyNumberFormat="0" applyBorder="0" applyAlignment="0" applyProtection="0"/>
    <xf numFmtId="0" fontId="93" fillId="84" borderId="0" applyNumberFormat="0" applyBorder="0" applyAlignment="0" applyProtection="0"/>
    <xf numFmtId="0" fontId="93" fillId="46" borderId="0" applyNumberFormat="0" applyBorder="0" applyAlignment="0" applyProtection="0"/>
    <xf numFmtId="0" fontId="93" fillId="63" borderId="0" applyNumberFormat="0" applyBorder="0" applyAlignment="0" applyProtection="0"/>
    <xf numFmtId="0" fontId="93" fillId="73" borderId="0" applyNumberFormat="0" applyBorder="0" applyAlignment="0" applyProtection="0"/>
    <xf numFmtId="0" fontId="93" fillId="84" borderId="0" applyNumberFormat="0" applyBorder="0" applyAlignment="0" applyProtection="0"/>
    <xf numFmtId="0" fontId="93" fillId="44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94" fillId="60" borderId="0" applyNumberFormat="0" applyBorder="0" applyAlignment="0" applyProtection="0"/>
    <xf numFmtId="0" fontId="95" fillId="87" borderId="43" applyNumberFormat="0" applyAlignment="0" applyProtection="0"/>
    <xf numFmtId="0" fontId="54" fillId="61" borderId="44" applyNumberFormat="0" applyAlignment="0" applyProtection="0"/>
    <xf numFmtId="170" fontId="2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57" fillId="88" borderId="0" applyNumberFormat="0" applyBorder="0" applyAlignment="0" applyProtection="0"/>
    <xf numFmtId="0" fontId="97" fillId="0" borderId="54" applyNumberFormat="0" applyFill="0" applyAlignment="0" applyProtection="0"/>
    <xf numFmtId="0" fontId="98" fillId="0" borderId="46" applyNumberFormat="0" applyFill="0" applyAlignment="0" applyProtection="0"/>
    <xf numFmtId="0" fontId="99" fillId="0" borderId="55" applyNumberFormat="0" applyFill="0" applyAlignment="0" applyProtection="0"/>
    <xf numFmtId="0" fontId="99" fillId="0" borderId="0" applyNumberFormat="0" applyFill="0" applyBorder="0" applyAlignment="0" applyProtection="0"/>
    <xf numFmtId="0" fontId="100" fillId="71" borderId="43" applyNumberFormat="0" applyAlignment="0" applyProtection="0"/>
    <xf numFmtId="0" fontId="101" fillId="0" borderId="56" applyNumberFormat="0" applyFill="0" applyAlignment="0" applyProtection="0"/>
    <xf numFmtId="0" fontId="63" fillId="71" borderId="0" applyNumberFormat="0" applyBorder="0" applyAlignment="0" applyProtection="0"/>
    <xf numFmtId="0" fontId="2" fillId="70" borderId="49" applyNumberFormat="0" applyFont="0" applyAlignment="0" applyProtection="0"/>
    <xf numFmtId="0" fontId="65" fillId="87" borderId="50" applyNumberFormat="0" applyAlignment="0" applyProtection="0"/>
    <xf numFmtId="0" fontId="73" fillId="0" borderId="0" applyNumberFormat="0" applyFill="0" applyBorder="0" applyAlignment="0" applyProtection="0"/>
    <xf numFmtId="0" fontId="55" fillId="0" borderId="57" applyNumberFormat="0" applyFill="0" applyAlignment="0" applyProtection="0"/>
    <xf numFmtId="0" fontId="75" fillId="0" borderId="0" applyNumberFormat="0" applyFill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1" fillId="7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68" borderId="0" applyNumberFormat="0" applyBorder="0" applyAlignment="0" applyProtection="0"/>
    <xf numFmtId="0" fontId="1" fillId="0" borderId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72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9" fontId="2" fillId="0" borderId="0" applyFont="0" applyFill="0" applyBorder="0" applyAlignment="0" applyProtection="0"/>
    <xf numFmtId="0" fontId="51" fillId="61" borderId="0" applyNumberFormat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0" fontId="2" fillId="0" borderId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8" fillId="18" borderId="0" applyNumberFormat="0" applyBorder="0" applyAlignment="0" applyProtection="0"/>
    <xf numFmtId="0" fontId="48" fillId="22" borderId="0" applyNumberFormat="0" applyBorder="0" applyAlignment="0" applyProtection="0"/>
    <xf numFmtId="0" fontId="48" fillId="26" borderId="0" applyNumberFormat="0" applyBorder="0" applyAlignment="0" applyProtection="0"/>
    <xf numFmtId="0" fontId="48" fillId="30" borderId="0" applyNumberFormat="0" applyBorder="0" applyAlignment="0" applyProtection="0"/>
    <xf numFmtId="0" fontId="48" fillId="34" borderId="0" applyNumberFormat="0" applyBorder="0" applyAlignment="0" applyProtection="0"/>
    <xf numFmtId="0" fontId="48" fillId="38" borderId="0" applyNumberFormat="0" applyBorder="0" applyAlignment="0" applyProtection="0"/>
    <xf numFmtId="0" fontId="79" fillId="73" borderId="4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44" borderId="43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79" borderId="49" applyNumberFormat="0" applyFont="0" applyAlignment="0" applyProtection="0"/>
    <xf numFmtId="0" fontId="89" fillId="73" borderId="50" applyNumberFormat="0" applyAlignment="0" applyProtection="0"/>
    <xf numFmtId="0" fontId="91" fillId="0" borderId="53" applyNumberFormat="0" applyFill="0" applyAlignment="0" applyProtection="0"/>
    <xf numFmtId="0" fontId="48" fillId="15" borderId="0" applyNumberFormat="0" applyBorder="0" applyAlignment="0" applyProtection="0"/>
    <xf numFmtId="0" fontId="48" fillId="19" borderId="0" applyNumberFormat="0" applyBorder="0" applyAlignment="0" applyProtection="0"/>
    <xf numFmtId="0" fontId="48" fillId="23" borderId="0" applyNumberFormat="0" applyBorder="0" applyAlignment="0" applyProtection="0"/>
    <xf numFmtId="0" fontId="48" fillId="27" borderId="0" applyNumberFormat="0" applyBorder="0" applyAlignment="0" applyProtection="0"/>
    <xf numFmtId="0" fontId="48" fillId="31" borderId="0" applyNumberFormat="0" applyBorder="0" applyAlignment="0" applyProtection="0"/>
    <xf numFmtId="0" fontId="48" fillId="35" borderId="0" applyNumberFormat="0" applyBorder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76" fillId="79" borderId="49" applyNumberFormat="0" applyFont="0" applyAlignment="0" applyProtection="0"/>
    <xf numFmtId="0" fontId="1" fillId="14" borderId="41" applyNumberFormat="0" applyFont="0" applyAlignment="0" applyProtection="0"/>
    <xf numFmtId="0" fontId="42" fillId="12" borderId="37" applyNumberFormat="0" applyAlignment="0" applyProtection="0"/>
    <xf numFmtId="0" fontId="79" fillId="73" borderId="43" applyNumberFormat="0" applyAlignment="0" applyProtection="0"/>
    <xf numFmtId="0" fontId="37" fillId="8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9" fillId="10" borderId="0" applyNumberFormat="0" applyBorder="0" applyAlignment="0" applyProtection="0"/>
    <xf numFmtId="0" fontId="47" fillId="0" borderId="42" applyNumberFormat="0" applyFill="0" applyAlignment="0" applyProtection="0"/>
    <xf numFmtId="0" fontId="91" fillId="0" borderId="53" applyNumberFormat="0" applyFill="0" applyAlignment="0" applyProtection="0"/>
    <xf numFmtId="0" fontId="41" fillId="12" borderId="38" applyNumberFormat="0" applyAlignment="0" applyProtection="0"/>
    <xf numFmtId="0" fontId="89" fillId="73" borderId="50" applyNumberFormat="0" applyAlignment="0" applyProtection="0"/>
    <xf numFmtId="0" fontId="40" fillId="11" borderId="37" applyNumberFormat="0" applyAlignment="0" applyProtection="0"/>
    <xf numFmtId="0" fontId="86" fillId="44" borderId="43" applyNumberFormat="0" applyAlignment="0" applyProtection="0"/>
    <xf numFmtId="0" fontId="38" fillId="9" borderId="0" applyNumberFormat="0" applyBorder="0" applyAlignment="0" applyProtection="0"/>
    <xf numFmtId="0" fontId="44" fillId="13" borderId="40" applyNumberFormat="0" applyAlignment="0" applyProtection="0"/>
    <xf numFmtId="0" fontId="43" fillId="0" borderId="39" applyNumberFormat="0" applyFill="0" applyAlignment="0" applyProtection="0"/>
    <xf numFmtId="0" fontId="2" fillId="0" borderId="0"/>
    <xf numFmtId="0" fontId="2" fillId="14" borderId="41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91" fillId="0" borderId="53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4" applyNumberFormat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7" fillId="49" borderId="0" applyNumberFormat="0" applyBorder="0" applyAlignment="0" applyProtection="0"/>
    <xf numFmtId="0" fontId="77" fillId="51" borderId="0" applyNumberFormat="0" applyBorder="0" applyAlignment="0" applyProtection="0"/>
    <xf numFmtId="0" fontId="77" fillId="63" borderId="0" applyNumberFormat="0" applyBorder="0" applyAlignment="0" applyProtection="0"/>
    <xf numFmtId="0" fontId="85" fillId="0" borderId="0" applyNumberFormat="0" applyFill="0" applyBorder="0" applyAlignment="0" applyProtection="0"/>
    <xf numFmtId="0" fontId="2" fillId="79" borderId="49" applyNumberFormat="0" applyFont="0" applyAlignment="0" applyProtection="0"/>
    <xf numFmtId="0" fontId="89" fillId="73" borderId="50" applyNumberFormat="0" applyAlignment="0" applyProtection="0"/>
    <xf numFmtId="0" fontId="84" fillId="0" borderId="46" applyNumberFormat="0" applyFill="0" applyAlignment="0" applyProtection="0"/>
    <xf numFmtId="0" fontId="2" fillId="0" borderId="0"/>
    <xf numFmtId="0" fontId="51" fillId="61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76" fillId="40" borderId="0" applyNumberFormat="0" applyBorder="0" applyAlignment="0" applyProtection="0"/>
    <xf numFmtId="0" fontId="76" fillId="45" borderId="0" applyNumberFormat="0" applyBorder="0" applyAlignment="0" applyProtection="0"/>
    <xf numFmtId="0" fontId="76" fillId="45" borderId="0" applyNumberFormat="0" applyBorder="0" applyAlignment="0" applyProtection="0"/>
    <xf numFmtId="0" fontId="77" fillId="47" borderId="0" applyNumberFormat="0" applyBorder="0" applyAlignment="0" applyProtection="0"/>
    <xf numFmtId="0" fontId="77" fillId="53" borderId="0" applyNumberFormat="0" applyBorder="0" applyAlignment="0" applyProtection="0"/>
    <xf numFmtId="0" fontId="77" fillId="51" borderId="0" applyNumberFormat="0" applyBorder="0" applyAlignment="0" applyProtection="0"/>
    <xf numFmtId="0" fontId="82" fillId="41" borderId="0" applyNumberFormat="0" applyBorder="0" applyAlignment="0" applyProtection="0"/>
    <xf numFmtId="0" fontId="87" fillId="0" borderId="48" applyNumberFormat="0" applyFill="0" applyAlignment="0" applyProtection="0"/>
    <xf numFmtId="0" fontId="90" fillId="0" borderId="0" applyNumberFormat="0" applyFill="0" applyBorder="0" applyAlignment="0" applyProtection="0"/>
    <xf numFmtId="0" fontId="76" fillId="42" borderId="0" applyNumberFormat="0" applyBorder="0" applyAlignment="0" applyProtection="0"/>
    <xf numFmtId="0" fontId="76" fillId="44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8" borderId="0" applyNumberFormat="0" applyBorder="0" applyAlignment="0" applyProtection="0"/>
    <xf numFmtId="0" fontId="77" fillId="46" borderId="0" applyNumberFormat="0" applyBorder="0" applyAlignment="0" applyProtection="0"/>
    <xf numFmtId="0" fontId="77" fillId="50" borderId="0" applyNumberFormat="0" applyBorder="0" applyAlignment="0" applyProtection="0"/>
    <xf numFmtId="0" fontId="77" fillId="52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69" borderId="0" applyNumberFormat="0" applyBorder="0" applyAlignment="0" applyProtection="0"/>
    <xf numFmtId="0" fontId="79" fillId="73" borderId="43" applyNumberFormat="0" applyAlignment="0" applyProtection="0"/>
    <xf numFmtId="0" fontId="81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5" fillId="0" borderId="47" applyNumberFormat="0" applyFill="0" applyAlignment="0" applyProtection="0"/>
    <xf numFmtId="0" fontId="86" fillId="44" borderId="43" applyNumberFormat="0" applyAlignment="0" applyProtection="0"/>
    <xf numFmtId="0" fontId="88" fillId="78" borderId="0" applyNumberFormat="0" applyBorder="0" applyAlignment="0" applyProtection="0"/>
    <xf numFmtId="0" fontId="91" fillId="0" borderId="53" applyNumberFormat="0" applyFill="0" applyAlignment="0" applyProtection="0"/>
    <xf numFmtId="0" fontId="92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1" fillId="68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57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2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61" borderId="0" applyNumberFormat="0" applyBorder="0" applyAlignment="0" applyProtection="0"/>
    <xf numFmtId="0" fontId="51" fillId="72" borderId="0" applyNumberFormat="0" applyBorder="0" applyAlignment="0" applyProtection="0"/>
    <xf numFmtId="0" fontId="51" fillId="67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62" borderId="0" applyNumberFormat="0" applyBorder="0" applyAlignment="0" applyProtection="0"/>
    <xf numFmtId="0" fontId="51" fillId="68" borderId="0" applyNumberFormat="0" applyBorder="0" applyAlignment="0" applyProtection="0"/>
    <xf numFmtId="0" fontId="51" fillId="57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2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6" borderId="0" applyNumberFormat="0" applyBorder="0" applyAlignment="0" applyProtection="0"/>
    <xf numFmtId="0" fontId="76" fillId="47" borderId="0" applyNumberFormat="0" applyBorder="0" applyAlignment="0" applyProtection="0"/>
    <xf numFmtId="0" fontId="76" fillId="42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171" fontId="2" fillId="0" borderId="0" applyFont="0" applyFill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1" fillId="57" borderId="0" applyNumberFormat="0" applyBorder="0" applyAlignment="0" applyProtection="0"/>
    <xf numFmtId="0" fontId="82" fillId="41" borderId="0" applyNumberFormat="0" applyBorder="0" applyAlignment="0" applyProtection="0"/>
    <xf numFmtId="0" fontId="9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4" fillId="0" borderId="46" applyNumberFormat="0" applyFill="0" applyAlignment="0" applyProtection="0"/>
    <xf numFmtId="0" fontId="85" fillId="0" borderId="47" applyNumberFormat="0" applyFill="0" applyAlignment="0" applyProtection="0"/>
    <xf numFmtId="0" fontId="85" fillId="0" borderId="0" applyNumberFormat="0" applyFill="0" applyBorder="0" applyAlignment="0" applyProtection="0"/>
    <xf numFmtId="0" fontId="88" fillId="78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4" applyNumberFormat="0" applyAlignment="0" applyProtection="0"/>
    <xf numFmtId="0" fontId="87" fillId="0" borderId="48" applyNumberFormat="0" applyFill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68" fillId="83" borderId="0" applyNumberFormat="0" applyProtection="0">
      <alignment horizontal="left" vertical="center" indent="1"/>
    </xf>
    <xf numFmtId="4" fontId="68" fillId="80" borderId="0" applyNumberFormat="0" applyProtection="0">
      <alignment horizontal="left" vertical="center" indent="1"/>
    </xf>
    <xf numFmtId="0" fontId="2" fillId="84" borderId="51" applyNumberFormat="0" applyProtection="0">
      <alignment horizontal="left" vertical="center" indent="1"/>
    </xf>
    <xf numFmtId="0" fontId="2" fillId="84" borderId="51" applyNumberFormat="0" applyProtection="0">
      <alignment horizontal="left" vertical="top" indent="1"/>
    </xf>
    <xf numFmtId="0" fontId="2" fillId="80" borderId="51" applyNumberFormat="0" applyProtection="0">
      <alignment horizontal="left" vertical="center" indent="1"/>
    </xf>
    <xf numFmtId="0" fontId="2" fillId="80" borderId="51" applyNumberFormat="0" applyProtection="0">
      <alignment horizontal="left" vertical="top" indent="1"/>
    </xf>
    <xf numFmtId="0" fontId="2" fillId="45" borderId="51" applyNumberFormat="0" applyProtection="0">
      <alignment horizontal="left" vertical="center" indent="1"/>
    </xf>
    <xf numFmtId="0" fontId="2" fillId="45" borderId="51" applyNumberFormat="0" applyProtection="0">
      <alignment horizontal="left" vertical="top" indent="1"/>
    </xf>
    <xf numFmtId="0" fontId="2" fillId="83" borderId="51" applyNumberFormat="0" applyProtection="0">
      <alignment horizontal="left" vertical="center" indent="1"/>
    </xf>
    <xf numFmtId="0" fontId="2" fillId="83" borderId="51" applyNumberFormat="0" applyProtection="0">
      <alignment horizontal="left" vertical="top" indent="1"/>
    </xf>
    <xf numFmtId="0" fontId="2" fillId="85" borderId="33" applyNumberFormat="0">
      <protection locked="0"/>
    </xf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1" fillId="0" borderId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2" fillId="0" borderId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9" fontId="2" fillId="0" borderId="0" applyFont="0" applyFill="0" applyBorder="0" applyAlignment="0" applyProtection="0"/>
    <xf numFmtId="0" fontId="51" fillId="57" borderId="0" applyNumberFormat="0" applyBorder="0" applyAlignment="0" applyProtection="0"/>
    <xf numFmtId="164" fontId="2" fillId="0" borderId="0" applyFont="0" applyFill="0" applyBorder="0" applyAlignment="0" applyProtection="0"/>
    <xf numFmtId="0" fontId="91" fillId="0" borderId="53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91" fillId="0" borderId="53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57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57" borderId="0" applyNumberFormat="0" applyBorder="0" applyAlignment="0" applyProtection="0"/>
    <xf numFmtId="0" fontId="51" fillId="57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Border="0" applyAlignment="0" applyProtection="0"/>
    <xf numFmtId="0" fontId="51" fillId="62" borderId="0" applyNumberFormat="0" applyBorder="0" applyAlignment="0" applyProtection="0"/>
    <xf numFmtId="0" fontId="51" fillId="72" borderId="0" applyNumberFormat="0" applyBorder="0" applyAlignment="0" applyProtection="0"/>
    <xf numFmtId="0" fontId="51" fillId="61" borderId="0" applyNumberFormat="0" applyBorder="0" applyAlignment="0" applyProtection="0"/>
    <xf numFmtId="0" fontId="51" fillId="7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2" fillId="0" borderId="0"/>
    <xf numFmtId="0" fontId="51" fillId="67" borderId="0" applyNumberFormat="0" applyBorder="0" applyAlignment="0" applyProtection="0"/>
    <xf numFmtId="9" fontId="2" fillId="0" borderId="0" applyFont="0" applyFill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164" fontId="2" fillId="0" borderId="0" applyFont="0" applyFill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51" fillId="68" borderId="0" applyNumberFormat="0" applyBorder="0" applyAlignment="0" applyProtection="0"/>
    <xf numFmtId="0" fontId="51" fillId="67" borderId="0" applyNumberFormat="0" applyBorder="0" applyAlignment="0" applyProtection="0"/>
    <xf numFmtId="0" fontId="51" fillId="61" borderId="0" applyNumberFormat="0" applyBorder="0" applyAlignment="0" applyProtection="0"/>
    <xf numFmtId="0" fontId="51" fillId="62" borderId="0" applyNumberFormat="0" applyBorder="0" applyAlignment="0" applyProtection="0"/>
    <xf numFmtId="0" fontId="51" fillId="57" borderId="0" applyNumberFormat="0" applyBorder="0" applyAlignment="0" applyProtection="0"/>
    <xf numFmtId="164" fontId="2" fillId="0" borderId="0" applyFont="0" applyFill="0" applyBorder="0" applyAlignment="0" applyProtection="0"/>
    <xf numFmtId="0" fontId="51" fillId="57" borderId="0" applyNumberFormat="0" applyBorder="0" applyAlignment="0" applyProtection="0"/>
    <xf numFmtId="0" fontId="51" fillId="62" borderId="0" applyNumberFormat="0" applyBorder="0" applyAlignment="0" applyProtection="0"/>
    <xf numFmtId="0" fontId="51" fillId="61" borderId="0" applyNumberFormat="0" applyBorder="0" applyAlignment="0" applyProtection="0"/>
    <xf numFmtId="0" fontId="51" fillId="67" borderId="0" applyNumberFormat="0" applyBorder="0" applyAlignment="0" applyProtection="0"/>
    <xf numFmtId="0" fontId="51" fillId="68" borderId="0" applyNumberFormat="0" applyBorder="0" applyAlignment="0" applyProtection="0"/>
    <xf numFmtId="0" fontId="51" fillId="7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3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9" fontId="6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/>
    <xf numFmtId="0" fontId="28" fillId="0" borderId="0" xfId="0" applyFont="1" applyFill="1" applyBorder="1" applyAlignment="1"/>
    <xf numFmtId="1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/>
    <xf numFmtId="49" fontId="30" fillId="0" borderId="0" xfId="0" applyNumberFormat="1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readingOrder="2"/>
    </xf>
    <xf numFmtId="0" fontId="28" fillId="0" borderId="0" xfId="16" applyFont="1" applyFill="1" applyBorder="1" applyAlignment="1">
      <alignment horizontal="right" indent="3"/>
    </xf>
    <xf numFmtId="10" fontId="28" fillId="0" borderId="0" xfId="15" applyNumberFormat="1" applyFont="1" applyFill="1" applyBorder="1" applyAlignment="1">
      <alignment horizontal="right"/>
    </xf>
    <xf numFmtId="10" fontId="0" fillId="0" borderId="0" xfId="0" applyNumberFormat="1" applyFill="1" applyBorder="1"/>
    <xf numFmtId="0" fontId="0" fillId="0" borderId="33" xfId="0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32" fillId="0" borderId="3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33" xfId="0" applyFont="1" applyFill="1" applyBorder="1" applyAlignment="1">
      <alignment horizontal="right"/>
    </xf>
    <xf numFmtId="0" fontId="28" fillId="0" borderId="0" xfId="194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right" readingOrder="2"/>
    </xf>
  </cellXfs>
  <cellStyles count="803">
    <cellStyle name="20% - Accent1" xfId="64"/>
    <cellStyle name="20% - Accent1 2" xfId="239"/>
    <cellStyle name="20% - Accent1 3" xfId="472"/>
    <cellStyle name="20% - Accent1 4" xfId="197"/>
    <cellStyle name="20% - Accent2" xfId="65"/>
    <cellStyle name="20% - Accent2 2" xfId="240"/>
    <cellStyle name="20% - Accent2 3" xfId="487"/>
    <cellStyle name="20% - Accent2 4" xfId="198"/>
    <cellStyle name="20% - Accent3" xfId="66"/>
    <cellStyle name="20% - Accent3 2" xfId="241"/>
    <cellStyle name="20% - Accent3 3" xfId="473"/>
    <cellStyle name="20% - Accent3 4" xfId="199"/>
    <cellStyle name="20% - Accent4" xfId="67"/>
    <cellStyle name="20% - Accent4 2" xfId="242"/>
    <cellStyle name="20% - Accent4 3" xfId="496"/>
    <cellStyle name="20% - Accent4 4" xfId="200"/>
    <cellStyle name="20% - Accent5" xfId="68"/>
    <cellStyle name="20% - Accent5 2" xfId="243"/>
    <cellStyle name="20% - Accent5 3" xfId="474"/>
    <cellStyle name="20% - Accent5 4" xfId="201"/>
    <cellStyle name="20% - Accent6" xfId="69"/>
    <cellStyle name="20% - Accent6 2" xfId="244"/>
    <cellStyle name="20% - Accent6 3" xfId="497"/>
    <cellStyle name="20% - Accent6 4" xfId="202"/>
    <cellStyle name="20% - הדגשה1" xfId="34" builtinId="30" customBuiltin="1"/>
    <cellStyle name="20% - הדגשה1 2" xfId="70"/>
    <cellStyle name="20% - הדגשה1 2 2" xfId="325"/>
    <cellStyle name="20% - הדגשה1 2 3" xfId="324"/>
    <cellStyle name="20% - הדגשה1 3" xfId="326"/>
    <cellStyle name="20% - הדגשה1 3 2" xfId="327"/>
    <cellStyle name="20% - הדגשה1 4" xfId="328"/>
    <cellStyle name="20% - הדגשה1 5" xfId="561"/>
    <cellStyle name="20% - הדגשה2" xfId="38" builtinId="34" customBuiltin="1"/>
    <cellStyle name="20% - הדגשה2 2" xfId="71"/>
    <cellStyle name="20% - הדגשה2 2 2" xfId="330"/>
    <cellStyle name="20% - הדגשה2 2 3" xfId="329"/>
    <cellStyle name="20% - הדגשה2 3" xfId="331"/>
    <cellStyle name="20% - הדגשה2 3 2" xfId="332"/>
    <cellStyle name="20% - הדגשה2 4" xfId="333"/>
    <cellStyle name="20% - הדגשה2 5" xfId="562"/>
    <cellStyle name="20% - הדגשה3" xfId="42" builtinId="38" customBuiltin="1"/>
    <cellStyle name="20% - הדגשה3 2" xfId="72"/>
    <cellStyle name="20% - הדגשה3 2 2" xfId="335"/>
    <cellStyle name="20% - הדגשה3 2 3" xfId="334"/>
    <cellStyle name="20% - הדגשה3 3" xfId="336"/>
    <cellStyle name="20% - הדגשה3 3 2" xfId="337"/>
    <cellStyle name="20% - הדגשה3 4" xfId="338"/>
    <cellStyle name="20% - הדגשה3 5" xfId="563"/>
    <cellStyle name="20% - הדגשה4" xfId="46" builtinId="42" customBuiltin="1"/>
    <cellStyle name="20% - הדגשה4 2" xfId="73"/>
    <cellStyle name="20% - הדגשה4 2 2" xfId="340"/>
    <cellStyle name="20% - הדגשה4 2 3" xfId="339"/>
    <cellStyle name="20% - הדגשה4 3" xfId="341"/>
    <cellStyle name="20% - הדגשה4 3 2" xfId="342"/>
    <cellStyle name="20% - הדגשה4 4" xfId="343"/>
    <cellStyle name="20% - הדגשה4 5" xfId="564"/>
    <cellStyle name="20% - הדגשה5" xfId="50" builtinId="46" customBuiltin="1"/>
    <cellStyle name="20% - הדגשה5 2" xfId="74"/>
    <cellStyle name="20% - הדגשה5 2 2" xfId="345"/>
    <cellStyle name="20% - הדגשה5 2 3" xfId="344"/>
    <cellStyle name="20% - הדגשה5 3" xfId="346"/>
    <cellStyle name="20% - הדגשה5 3 2" xfId="347"/>
    <cellStyle name="20% - הדגשה5 4" xfId="348"/>
    <cellStyle name="20% - הדגשה5 5" xfId="565"/>
    <cellStyle name="20% - הדגשה6" xfId="54" builtinId="50" customBuiltin="1"/>
    <cellStyle name="20% - הדגשה6 2" xfId="75"/>
    <cellStyle name="20% - הדגשה6 2 2" xfId="350"/>
    <cellStyle name="20% - הדגשה6 2 3" xfId="349"/>
    <cellStyle name="20% - הדגשה6 3" xfId="351"/>
    <cellStyle name="20% - הדגשה6 3 2" xfId="352"/>
    <cellStyle name="20% - הדגשה6 4" xfId="353"/>
    <cellStyle name="20% - הדגשה6 5" xfId="566"/>
    <cellStyle name="40% - Accent1" xfId="76"/>
    <cellStyle name="40% - Accent1 2" xfId="245"/>
    <cellStyle name="40% - Accent1 3" xfId="488"/>
    <cellStyle name="40% - Accent1 4" xfId="203"/>
    <cellStyle name="40% - Accent2" xfId="77"/>
    <cellStyle name="40% - Accent2 2" xfId="246"/>
    <cellStyle name="40% - Accent2 3" xfId="498"/>
    <cellStyle name="40% - Accent2 4" xfId="204"/>
    <cellStyle name="40% - Accent3" xfId="78"/>
    <cellStyle name="40% - Accent3 2" xfId="247"/>
    <cellStyle name="40% - Accent3 3" xfId="475"/>
    <cellStyle name="40% - Accent3 4" xfId="205"/>
    <cellStyle name="40% - Accent4" xfId="79"/>
    <cellStyle name="40% - Accent4 2" xfId="248"/>
    <cellStyle name="40% - Accent4 3" xfId="499"/>
    <cellStyle name="40% - Accent4 4" xfId="206"/>
    <cellStyle name="40% - Accent5" xfId="80"/>
    <cellStyle name="40% - Accent5 2" xfId="249"/>
    <cellStyle name="40% - Accent5 3" xfId="489"/>
    <cellStyle name="40% - Accent5 4" xfId="207"/>
    <cellStyle name="40% - Accent6" xfId="81"/>
    <cellStyle name="40% - Accent6 2" xfId="250"/>
    <cellStyle name="40% - Accent6 3" xfId="500"/>
    <cellStyle name="40% - Accent6 4" xfId="208"/>
    <cellStyle name="40% - הדגשה1" xfId="35" builtinId="31" customBuiltin="1"/>
    <cellStyle name="40% - הדגשה1 2" xfId="82"/>
    <cellStyle name="40% - הדגשה1 2 2" xfId="355"/>
    <cellStyle name="40% - הדגשה1 2 3" xfId="354"/>
    <cellStyle name="40% - הדגשה1 3" xfId="356"/>
    <cellStyle name="40% - הדגשה1 3 2" xfId="357"/>
    <cellStyle name="40% - הדגשה1 4" xfId="358"/>
    <cellStyle name="40% - הדגשה1 5" xfId="567"/>
    <cellStyle name="40% - הדגשה2" xfId="39" builtinId="35" customBuiltin="1"/>
    <cellStyle name="40% - הדגשה2 2" xfId="83"/>
    <cellStyle name="40% - הדגשה2 2 2" xfId="360"/>
    <cellStyle name="40% - הדגשה2 2 3" xfId="359"/>
    <cellStyle name="40% - הדגשה2 3" xfId="361"/>
    <cellStyle name="40% - הדגשה2 3 2" xfId="362"/>
    <cellStyle name="40% - הדגשה2 4" xfId="363"/>
    <cellStyle name="40% - הדגשה2 5" xfId="568"/>
    <cellStyle name="40% - הדגשה3" xfId="43" builtinId="39" customBuiltin="1"/>
    <cellStyle name="40% - הדגשה3 2" xfId="84"/>
    <cellStyle name="40% - הדגשה3 2 2" xfId="365"/>
    <cellStyle name="40% - הדגשה3 2 3" xfId="364"/>
    <cellStyle name="40% - הדגשה3 3" xfId="366"/>
    <cellStyle name="40% - הדגשה3 3 2" xfId="367"/>
    <cellStyle name="40% - הדגשה3 4" xfId="368"/>
    <cellStyle name="40% - הדגשה3 5" xfId="569"/>
    <cellStyle name="40% - הדגשה4" xfId="47" builtinId="43" customBuiltin="1"/>
    <cellStyle name="40% - הדגשה4 2" xfId="85"/>
    <cellStyle name="40% - הדגשה4 2 2" xfId="370"/>
    <cellStyle name="40% - הדגשה4 2 3" xfId="369"/>
    <cellStyle name="40% - הדגשה4 3" xfId="371"/>
    <cellStyle name="40% - הדגשה4 3 2" xfId="372"/>
    <cellStyle name="40% - הדגשה4 4" xfId="373"/>
    <cellStyle name="40% - הדגשה4 5" xfId="570"/>
    <cellStyle name="40% - הדגשה5" xfId="51" builtinId="47" customBuiltin="1"/>
    <cellStyle name="40% - הדגשה5 2" xfId="86"/>
    <cellStyle name="40% - הדגשה5 2 2" xfId="375"/>
    <cellStyle name="40% - הדגשה5 2 3" xfId="374"/>
    <cellStyle name="40% - הדגשה5 3" xfId="376"/>
    <cellStyle name="40% - הדגשה5 3 2" xfId="377"/>
    <cellStyle name="40% - הדגשה5 4" xfId="378"/>
    <cellStyle name="40% - הדגשה5 5" xfId="571"/>
    <cellStyle name="40% - הדגשה6" xfId="55" builtinId="51" customBuiltin="1"/>
    <cellStyle name="40% - הדגשה6 2" xfId="87"/>
    <cellStyle name="40% - הדגשה6 2 2" xfId="380"/>
    <cellStyle name="40% - הדגשה6 2 3" xfId="379"/>
    <cellStyle name="40% - הדגשה6 3" xfId="381"/>
    <cellStyle name="40% - הדגשה6 3 2" xfId="382"/>
    <cellStyle name="40% - הדגשה6 4" xfId="383"/>
    <cellStyle name="40% - הדגשה6 5" xfId="572"/>
    <cellStyle name="60% - Accent1" xfId="88"/>
    <cellStyle name="60% - Accent1 2" xfId="251"/>
    <cellStyle name="60% - Accent1 3" xfId="476"/>
    <cellStyle name="60% - Accent1 4" xfId="209"/>
    <cellStyle name="60% - Accent2" xfId="89"/>
    <cellStyle name="60% - Accent2 2" xfId="252"/>
    <cellStyle name="60% - Accent2 3" xfId="501"/>
    <cellStyle name="60% - Accent2 4" xfId="210"/>
    <cellStyle name="60% - Accent3" xfId="90"/>
    <cellStyle name="60% - Accent3 2" xfId="253"/>
    <cellStyle name="60% - Accent3 3" xfId="490"/>
    <cellStyle name="60% - Accent3 4" xfId="211"/>
    <cellStyle name="60% - Accent4" xfId="91"/>
    <cellStyle name="60% - Accent4 2" xfId="254"/>
    <cellStyle name="60% - Accent4 3" xfId="502"/>
    <cellStyle name="60% - Accent4 4" xfId="212"/>
    <cellStyle name="60% - Accent5" xfId="92"/>
    <cellStyle name="60% - Accent5 2" xfId="255"/>
    <cellStyle name="60% - Accent5 3" xfId="477"/>
    <cellStyle name="60% - Accent5 4" xfId="213"/>
    <cellStyle name="60% - Accent6" xfId="93"/>
    <cellStyle name="60% - Accent6 2" xfId="256"/>
    <cellStyle name="60% - Accent6 3" xfId="503"/>
    <cellStyle name="60% - Accent6 4" xfId="214"/>
    <cellStyle name="60% - הדגשה1" xfId="36" builtinId="32" customBuiltin="1"/>
    <cellStyle name="60% - הדגשה1 2" xfId="385"/>
    <cellStyle name="60% - הדגשה1 3" xfId="573"/>
    <cellStyle name="60% - הדגשה2" xfId="40" builtinId="36" customBuiltin="1"/>
    <cellStyle name="60% - הדגשה2 2" xfId="386"/>
    <cellStyle name="60% - הדגשה2 3" xfId="574"/>
    <cellStyle name="60% - הדגשה3" xfId="44" builtinId="40" customBuiltin="1"/>
    <cellStyle name="60% - הדגשה3 2" xfId="387"/>
    <cellStyle name="60% - הדגשה3 3" xfId="575"/>
    <cellStyle name="60% - הדגשה4" xfId="48" builtinId="44" customBuiltin="1"/>
    <cellStyle name="60% - הדגשה4 2" xfId="388"/>
    <cellStyle name="60% - הדגשה4 3" xfId="576"/>
    <cellStyle name="60% - הדגשה5" xfId="52" builtinId="48" customBuiltin="1"/>
    <cellStyle name="60% - הדגשה5 2" xfId="389"/>
    <cellStyle name="60% - הדגשה5 3" xfId="577"/>
    <cellStyle name="60% - הדגשה6" xfId="56" builtinId="52" customBuiltin="1"/>
    <cellStyle name="60% - הדגשה6 2" xfId="390"/>
    <cellStyle name="60% - הדגשה6 3" xfId="578"/>
    <cellStyle name="Accent1" xfId="94"/>
    <cellStyle name="Accent1 - 20%" xfId="95"/>
    <cellStyle name="Accent1 - 40%" xfId="96"/>
    <cellStyle name="Accent1 - 60%" xfId="97"/>
    <cellStyle name="Accent1 10" xfId="526"/>
    <cellStyle name="Accent1 11" xfId="548"/>
    <cellStyle name="Accent1 12" xfId="530"/>
    <cellStyle name="Accent1 13" xfId="544"/>
    <cellStyle name="Accent1 14" xfId="523"/>
    <cellStyle name="Accent1 15" xfId="579"/>
    <cellStyle name="Accent1 16" xfId="596"/>
    <cellStyle name="Accent1 17" xfId="624"/>
    <cellStyle name="Accent1 18" xfId="635"/>
    <cellStyle name="Accent1 19" xfId="639"/>
    <cellStyle name="Accent1 2" xfId="257"/>
    <cellStyle name="Accent1 20" xfId="656"/>
    <cellStyle name="Accent1 21" xfId="698"/>
    <cellStyle name="Accent1 22" xfId="704"/>
    <cellStyle name="Accent1 23" xfId="733"/>
    <cellStyle name="Accent1 24" xfId="711"/>
    <cellStyle name="Accent1 25" xfId="730"/>
    <cellStyle name="Accent1 26" xfId="710"/>
    <cellStyle name="Accent1 27" xfId="729"/>
    <cellStyle name="Accent1 28" xfId="740"/>
    <cellStyle name="Accent1 29" xfId="748"/>
    <cellStyle name="Accent1 3" xfId="281"/>
    <cellStyle name="Accent1 30" xfId="765"/>
    <cellStyle name="Accent1 31" xfId="746"/>
    <cellStyle name="Accent1 32" xfId="770"/>
    <cellStyle name="Accent1 33" xfId="788"/>
    <cellStyle name="Accent1 34" xfId="772"/>
    <cellStyle name="Accent1 35" xfId="790"/>
    <cellStyle name="Accent1 36" xfId="215"/>
    <cellStyle name="Accent1 4" xfId="296"/>
    <cellStyle name="Accent1 4 2" xfId="491"/>
    <cellStyle name="Accent1 5" xfId="314"/>
    <cellStyle name="Accent1 5 2" xfId="516"/>
    <cellStyle name="Accent1 6" xfId="303"/>
    <cellStyle name="Accent1 7" xfId="316"/>
    <cellStyle name="Accent1 8" xfId="461"/>
    <cellStyle name="Accent1 9" xfId="469"/>
    <cellStyle name="Accent1_30 6 11 (3)" xfId="98"/>
    <cellStyle name="Accent2" xfId="99"/>
    <cellStyle name="Accent2 - 20%" xfId="100"/>
    <cellStyle name="Accent2 - 40%" xfId="101"/>
    <cellStyle name="Accent2 - 60%" xfId="102"/>
    <cellStyle name="Accent2 10" xfId="527"/>
    <cellStyle name="Accent2 11" xfId="547"/>
    <cellStyle name="Accent2 12" xfId="533"/>
    <cellStyle name="Accent2 13" xfId="542"/>
    <cellStyle name="Accent2 14" xfId="524"/>
    <cellStyle name="Accent2 15" xfId="580"/>
    <cellStyle name="Accent2 16" xfId="623"/>
    <cellStyle name="Accent2 17" xfId="625"/>
    <cellStyle name="Accent2 18" xfId="634"/>
    <cellStyle name="Accent2 19" xfId="640"/>
    <cellStyle name="Accent2 2" xfId="258"/>
    <cellStyle name="Accent2 20" xfId="654"/>
    <cellStyle name="Accent2 21" xfId="699"/>
    <cellStyle name="Accent2 22" xfId="705"/>
    <cellStyle name="Accent2 23" xfId="727"/>
    <cellStyle name="Accent2 24" xfId="713"/>
    <cellStyle name="Accent2 25" xfId="734"/>
    <cellStyle name="Accent2 26" xfId="712"/>
    <cellStyle name="Accent2 27" xfId="736"/>
    <cellStyle name="Accent2 28" xfId="741"/>
    <cellStyle name="Accent2 29" xfId="749"/>
    <cellStyle name="Accent2 3" xfId="282"/>
    <cellStyle name="Accent2 30" xfId="764"/>
    <cellStyle name="Accent2 31" xfId="747"/>
    <cellStyle name="Accent2 32" xfId="771"/>
    <cellStyle name="Accent2 33" xfId="787"/>
    <cellStyle name="Accent2 34" xfId="774"/>
    <cellStyle name="Accent2 35" xfId="791"/>
    <cellStyle name="Accent2 36" xfId="216"/>
    <cellStyle name="Accent2 4" xfId="297"/>
    <cellStyle name="Accent2 4 2" xfId="504"/>
    <cellStyle name="Accent2 5" xfId="313"/>
    <cellStyle name="Accent2 5 2" xfId="517"/>
    <cellStyle name="Accent2 6" xfId="304"/>
    <cellStyle name="Accent2 7" xfId="317"/>
    <cellStyle name="Accent2 8" xfId="462"/>
    <cellStyle name="Accent2 9" xfId="470"/>
    <cellStyle name="Accent2_30 6 11 (3)" xfId="103"/>
    <cellStyle name="Accent3" xfId="104"/>
    <cellStyle name="Accent3 - 20%" xfId="105"/>
    <cellStyle name="Accent3 - 40%" xfId="106"/>
    <cellStyle name="Accent3 - 60%" xfId="107"/>
    <cellStyle name="Accent3 10" xfId="529"/>
    <cellStyle name="Accent3 11" xfId="546"/>
    <cellStyle name="Accent3 12" xfId="536"/>
    <cellStyle name="Accent3 13" xfId="551"/>
    <cellStyle name="Accent3 14" xfId="525"/>
    <cellStyle name="Accent3 15" xfId="581"/>
    <cellStyle name="Accent3 16" xfId="589"/>
    <cellStyle name="Accent3 17" xfId="626"/>
    <cellStyle name="Accent3 18" xfId="633"/>
    <cellStyle name="Accent3 19" xfId="641"/>
    <cellStyle name="Accent3 2" xfId="259"/>
    <cellStyle name="Accent3 20" xfId="653"/>
    <cellStyle name="Accent3 21" xfId="700"/>
    <cellStyle name="Accent3 22" xfId="706"/>
    <cellStyle name="Accent3 23" xfId="726"/>
    <cellStyle name="Accent3 24" xfId="715"/>
    <cellStyle name="Accent3 25" xfId="728"/>
    <cellStyle name="Accent3 26" xfId="714"/>
    <cellStyle name="Accent3 27" xfId="738"/>
    <cellStyle name="Accent3 28" xfId="742"/>
    <cellStyle name="Accent3 29" xfId="751"/>
    <cellStyle name="Accent3 3" xfId="283"/>
    <cellStyle name="Accent3 30" xfId="763"/>
    <cellStyle name="Accent3 31" xfId="750"/>
    <cellStyle name="Accent3 32" xfId="773"/>
    <cellStyle name="Accent3 33" xfId="786"/>
    <cellStyle name="Accent3 34" xfId="776"/>
    <cellStyle name="Accent3 35" xfId="792"/>
    <cellStyle name="Accent3 36" xfId="217"/>
    <cellStyle name="Accent3 4" xfId="298"/>
    <cellStyle name="Accent3 4 2" xfId="478"/>
    <cellStyle name="Accent3 5" xfId="309"/>
    <cellStyle name="Accent3 5 2" xfId="518"/>
    <cellStyle name="Accent3 6" xfId="300"/>
    <cellStyle name="Accent3 7" xfId="318"/>
    <cellStyle name="Accent3 8" xfId="463"/>
    <cellStyle name="Accent3 9" xfId="484"/>
    <cellStyle name="Accent3_30 6 11 (3)" xfId="108"/>
    <cellStyle name="Accent4" xfId="109"/>
    <cellStyle name="Accent4 - 20%" xfId="110"/>
    <cellStyle name="Accent4 - 40%" xfId="111"/>
    <cellStyle name="Accent4 - 60%" xfId="112"/>
    <cellStyle name="Accent4 10" xfId="532"/>
    <cellStyle name="Accent4 11" xfId="545"/>
    <cellStyle name="Accent4 12" xfId="538"/>
    <cellStyle name="Accent4 13" xfId="550"/>
    <cellStyle name="Accent4 14" xfId="528"/>
    <cellStyle name="Accent4 15" xfId="582"/>
    <cellStyle name="Accent4 16" xfId="588"/>
    <cellStyle name="Accent4 17" xfId="627"/>
    <cellStyle name="Accent4 18" xfId="632"/>
    <cellStyle name="Accent4 19" xfId="643"/>
    <cellStyle name="Accent4 2" xfId="260"/>
    <cellStyle name="Accent4 20" xfId="651"/>
    <cellStyle name="Accent4 21" xfId="701"/>
    <cellStyle name="Accent4 22" xfId="707"/>
    <cellStyle name="Accent4 23" xfId="725"/>
    <cellStyle name="Accent4 24" xfId="716"/>
    <cellStyle name="Accent4 25" xfId="735"/>
    <cellStyle name="Accent4 26" xfId="731"/>
    <cellStyle name="Accent4 27" xfId="721"/>
    <cellStyle name="Accent4 28" xfId="743"/>
    <cellStyle name="Accent4 29" xfId="753"/>
    <cellStyle name="Accent4 3" xfId="284"/>
    <cellStyle name="Accent4 30" xfId="761"/>
    <cellStyle name="Accent4 31" xfId="752"/>
    <cellStyle name="Accent4 32" xfId="775"/>
    <cellStyle name="Accent4 33" xfId="785"/>
    <cellStyle name="Accent4 34" xfId="779"/>
    <cellStyle name="Accent4 35" xfId="793"/>
    <cellStyle name="Accent4 36" xfId="218"/>
    <cellStyle name="Accent4 4" xfId="299"/>
    <cellStyle name="Accent4 4 2" xfId="505"/>
    <cellStyle name="Accent4 5" xfId="312"/>
    <cellStyle name="Accent4 5 2" xfId="519"/>
    <cellStyle name="Accent4 6" xfId="306"/>
    <cellStyle name="Accent4 7" xfId="319"/>
    <cellStyle name="Accent4 8" xfId="464"/>
    <cellStyle name="Accent4 9" xfId="471"/>
    <cellStyle name="Accent4_30 6 11 (3)" xfId="113"/>
    <cellStyle name="Accent5" xfId="114"/>
    <cellStyle name="Accent5 - 20%" xfId="115"/>
    <cellStyle name="Accent5 - 40%" xfId="116"/>
    <cellStyle name="Accent5 - 60%" xfId="117"/>
    <cellStyle name="Accent5 10" xfId="534"/>
    <cellStyle name="Accent5 11" xfId="543"/>
    <cellStyle name="Accent5 12" xfId="549"/>
    <cellStyle name="Accent5 13" xfId="522"/>
    <cellStyle name="Accent5 14" xfId="531"/>
    <cellStyle name="Accent5 15" xfId="583"/>
    <cellStyle name="Accent5 16" xfId="587"/>
    <cellStyle name="Accent5 17" xfId="628"/>
    <cellStyle name="Accent5 18" xfId="631"/>
    <cellStyle name="Accent5 19" xfId="644"/>
    <cellStyle name="Accent5 2" xfId="261"/>
    <cellStyle name="Accent5 20" xfId="650"/>
    <cellStyle name="Accent5 21" xfId="702"/>
    <cellStyle name="Accent5 22" xfId="708"/>
    <cellStyle name="Accent5 23" xfId="723"/>
    <cellStyle name="Accent5 24" xfId="717"/>
    <cellStyle name="Accent5 25" xfId="724"/>
    <cellStyle name="Accent5 26" xfId="732"/>
    <cellStyle name="Accent5 27" xfId="720"/>
    <cellStyle name="Accent5 28" xfId="744"/>
    <cellStyle name="Accent5 29" xfId="755"/>
    <cellStyle name="Accent5 3" xfId="285"/>
    <cellStyle name="Accent5 30" xfId="759"/>
    <cellStyle name="Accent5 31" xfId="754"/>
    <cellStyle name="Accent5 32" xfId="777"/>
    <cellStyle name="Accent5 33" xfId="784"/>
    <cellStyle name="Accent5 34" xfId="780"/>
    <cellStyle name="Accent5 35" xfId="794"/>
    <cellStyle name="Accent5 36" xfId="219"/>
    <cellStyle name="Accent5 4" xfId="301"/>
    <cellStyle name="Accent5 4 2" xfId="492"/>
    <cellStyle name="Accent5 5" xfId="311"/>
    <cellStyle name="Accent5 5 2" xfId="520"/>
    <cellStyle name="Accent5 6" xfId="307"/>
    <cellStyle name="Accent5 7" xfId="320"/>
    <cellStyle name="Accent5 8" xfId="465"/>
    <cellStyle name="Accent5 9" xfId="485"/>
    <cellStyle name="Accent5_30 6 11 (3)" xfId="118"/>
    <cellStyle name="Accent6" xfId="119"/>
    <cellStyle name="Accent6 - 20%" xfId="120"/>
    <cellStyle name="Accent6 - 40%" xfId="121"/>
    <cellStyle name="Accent6 - 60%" xfId="122"/>
    <cellStyle name="Accent6 10" xfId="537"/>
    <cellStyle name="Accent6 11" xfId="541"/>
    <cellStyle name="Accent6 12" xfId="539"/>
    <cellStyle name="Accent6 13" xfId="540"/>
    <cellStyle name="Accent6 14" xfId="535"/>
    <cellStyle name="Accent6 15" xfId="584"/>
    <cellStyle name="Accent6 16" xfId="586"/>
    <cellStyle name="Accent6 17" xfId="629"/>
    <cellStyle name="Accent6 18" xfId="630"/>
    <cellStyle name="Accent6 19" xfId="645"/>
    <cellStyle name="Accent6 2" xfId="262"/>
    <cellStyle name="Accent6 20" xfId="649"/>
    <cellStyle name="Accent6 21" xfId="703"/>
    <cellStyle name="Accent6 22" xfId="709"/>
    <cellStyle name="Accent6 23" xfId="722"/>
    <cellStyle name="Accent6 24" xfId="718"/>
    <cellStyle name="Accent6 25" xfId="737"/>
    <cellStyle name="Accent6 26" xfId="719"/>
    <cellStyle name="Accent6 27" xfId="739"/>
    <cellStyle name="Accent6 28" xfId="745"/>
    <cellStyle name="Accent6 29" xfId="756"/>
    <cellStyle name="Accent6 3" xfId="286"/>
    <cellStyle name="Accent6 30" xfId="758"/>
    <cellStyle name="Accent6 31" xfId="757"/>
    <cellStyle name="Accent6 32" xfId="778"/>
    <cellStyle name="Accent6 33" xfId="783"/>
    <cellStyle name="Accent6 34" xfId="782"/>
    <cellStyle name="Accent6 35" xfId="795"/>
    <cellStyle name="Accent6 36" xfId="220"/>
    <cellStyle name="Accent6 4" xfId="305"/>
    <cellStyle name="Accent6 4 2" xfId="506"/>
    <cellStyle name="Accent6 5" xfId="310"/>
    <cellStyle name="Accent6 5 2" xfId="521"/>
    <cellStyle name="Accent6 6" xfId="295"/>
    <cellStyle name="Accent6 7" xfId="321"/>
    <cellStyle name="Accent6 8" xfId="466"/>
    <cellStyle name="Accent6 9" xfId="486"/>
    <cellStyle name="Accent6_30 6 11 (3)" xfId="123"/>
    <cellStyle name="Bad" xfId="124"/>
    <cellStyle name="Bad 2" xfId="263"/>
    <cellStyle name="Bad 3" xfId="467"/>
    <cellStyle name="Bad 4" xfId="221"/>
    <cellStyle name="Calculation" xfId="125"/>
    <cellStyle name="Calculation 2" xfId="264"/>
    <cellStyle name="Calculation 2 2" xfId="391"/>
    <cellStyle name="Calculation 3" xfId="507"/>
    <cellStyle name="Calculation 4" xfId="222"/>
    <cellStyle name="Check Cell" xfId="126"/>
    <cellStyle name="Check Cell 2" xfId="265"/>
    <cellStyle name="Check Cell 3" xfId="468"/>
    <cellStyle name="Check Cell 4" xfId="223"/>
    <cellStyle name="Comma" xfId="13" builtinId="3"/>
    <cellStyle name="Comma 10" xfId="781"/>
    <cellStyle name="Comma 11" xfId="768"/>
    <cellStyle name="Comma 12" xfId="800"/>
    <cellStyle name="Comma 13" xfId="62"/>
    <cellStyle name="Comma 2" xfId="1"/>
    <cellStyle name="Comma 2 10" xfId="796"/>
    <cellStyle name="Comma 2 11" xfId="57"/>
    <cellStyle name="Comma 2 2" xfId="288"/>
    <cellStyle name="Comma 2 2 2" xfId="393"/>
    <cellStyle name="Comma 2 2 2 2" xfId="554"/>
    <cellStyle name="Comma 2 2 2 3" xfId="689"/>
    <cellStyle name="Comma 2 2 3" xfId="682"/>
    <cellStyle name="Comma 2 2 4" xfId="678"/>
    <cellStyle name="Comma 2 3" xfId="392"/>
    <cellStyle name="Comma 2 3 2" xfId="553"/>
    <cellStyle name="Comma 2 3 3" xfId="688"/>
    <cellStyle name="Comma 2 4" xfId="452"/>
    <cellStyle name="Comma 2 4 2" xfId="677"/>
    <cellStyle name="Comma 2 4 3" xfId="694"/>
    <cellStyle name="Comma 2 5" xfId="609"/>
    <cellStyle name="Comma 2 6" xfId="657"/>
    <cellStyle name="Comma 2 7" xfId="695"/>
    <cellStyle name="Comma 2 8" xfId="789"/>
    <cellStyle name="Comma 2 9" xfId="224"/>
    <cellStyle name="Comma 3" xfId="63"/>
    <cellStyle name="Comma 3 2" xfId="294"/>
    <cellStyle name="Comma 3 2 2" xfId="515"/>
    <cellStyle name="Comma 3 3" xfId="384"/>
    <cellStyle name="Comma 3 4" xfId="610"/>
    <cellStyle name="Comma 3 5" xfId="636"/>
    <cellStyle name="Comma 3 6" xfId="266"/>
    <cellStyle name="Comma 3 7" xfId="801"/>
    <cellStyle name="Comma 4" xfId="196"/>
    <cellStyle name="Comma 5" xfId="127"/>
    <cellStyle name="Comma 5 2" xfId="459"/>
    <cellStyle name="Comma 5 3" xfId="457"/>
    <cellStyle name="Comma 5 4" xfId="293"/>
    <cellStyle name="Comma 5 5" xfId="802"/>
    <cellStyle name="Comma 6" xfId="322"/>
    <cellStyle name="Comma 7" xfId="454"/>
    <cellStyle name="Comma 8" xfId="647"/>
    <cellStyle name="Comma 9" xfId="665"/>
    <cellStyle name="Currency [0] _1" xfId="2"/>
    <cellStyle name="Emphasis 1" xfId="128"/>
    <cellStyle name="Emphasis 2" xfId="129"/>
    <cellStyle name="Emphasis 3" xfId="130"/>
    <cellStyle name="Euro" xfId="585"/>
    <cellStyle name="Euro 2" xfId="611"/>
    <cellStyle name="Explanatory Text" xfId="131"/>
    <cellStyle name="Explanatory Text 2" xfId="267"/>
    <cellStyle name="Explanatory Text 3" xfId="508"/>
    <cellStyle name="Explanatory Text 4" xfId="225"/>
    <cellStyle name="Good" xfId="132"/>
    <cellStyle name="Good 2" xfId="268"/>
    <cellStyle name="Good 3" xfId="493"/>
    <cellStyle name="Good 4" xfId="226"/>
    <cellStyle name="Heading 1" xfId="133"/>
    <cellStyle name="Heading 1 2" xfId="269"/>
    <cellStyle name="Heading 1 3" xfId="509"/>
    <cellStyle name="Heading 1 4" xfId="227"/>
    <cellStyle name="Heading 2" xfId="134"/>
    <cellStyle name="Heading 2 2" xfId="270"/>
    <cellStyle name="Heading 2 3" xfId="482"/>
    <cellStyle name="Heading 2 4" xfId="228"/>
    <cellStyle name="Heading 3" xfId="135"/>
    <cellStyle name="Heading 3 2" xfId="271"/>
    <cellStyle name="Heading 3 3" xfId="510"/>
    <cellStyle name="Heading 3 4" xfId="229"/>
    <cellStyle name="Heading 4" xfId="136"/>
    <cellStyle name="Heading 4 2" xfId="272"/>
    <cellStyle name="Heading 4 3" xfId="479"/>
    <cellStyle name="Heading 4 4" xfId="230"/>
    <cellStyle name="Hyperlink 2" xfId="3"/>
    <cellStyle name="Input" xfId="137"/>
    <cellStyle name="Input 2" xfId="273"/>
    <cellStyle name="Input 2 2" xfId="394"/>
    <cellStyle name="Input 3" xfId="511"/>
    <cellStyle name="Input 4" xfId="231"/>
    <cellStyle name="Linked Cell" xfId="138"/>
    <cellStyle name="Linked Cell 2" xfId="274"/>
    <cellStyle name="Linked Cell 3" xfId="494"/>
    <cellStyle name="Linked Cell 4" xfId="232"/>
    <cellStyle name="Neutral" xfId="139"/>
    <cellStyle name="Neutral 2" xfId="275"/>
    <cellStyle name="Neutral 3" xfId="512"/>
    <cellStyle name="Neutral 4" xfId="233"/>
    <cellStyle name="Normal" xfId="0" builtinId="0"/>
    <cellStyle name="Normal 10" xfId="194"/>
    <cellStyle name="Normal 10 2" xfId="396"/>
    <cellStyle name="Normal 10 3" xfId="395"/>
    <cellStyle name="Normal 11" xfId="4"/>
    <cellStyle name="Normal 11 2" xfId="302"/>
    <cellStyle name="Normal 11 2 2" xfId="556"/>
    <cellStyle name="Normal 11 2 2 2" xfId="675"/>
    <cellStyle name="Normal 11 2 3" xfId="693"/>
    <cellStyle name="Normal 11 2 4" xfId="684"/>
    <cellStyle name="Normal 11 3" xfId="397"/>
    <cellStyle name="Normal 11 3 2" xfId="555"/>
    <cellStyle name="Normal 11 3 3" xfId="661"/>
    <cellStyle name="Normal 11 4" xfId="456"/>
    <cellStyle name="Normal 11 4 2" xfId="676"/>
    <cellStyle name="Normal 11 5" xfId="669"/>
    <cellStyle name="Normal 11 6" xfId="668"/>
    <cellStyle name="Normal 11 7" xfId="289"/>
    <cellStyle name="Normal 11 8" xfId="797"/>
    <cellStyle name="Normal 11 9" xfId="58"/>
    <cellStyle name="Normal 12" xfId="398"/>
    <cellStyle name="Normal 13" xfId="446"/>
    <cellStyle name="Normal 14" xfId="449"/>
    <cellStyle name="Normal 15" xfId="16"/>
    <cellStyle name="Normal 15 2" xfId="448"/>
    <cellStyle name="Normal 16" xfId="460"/>
    <cellStyle name="Normal 16 2" xfId="683"/>
    <cellStyle name="Normal 17" xfId="646"/>
    <cellStyle name="Normal 18" xfId="666"/>
    <cellStyle name="Normal 19" xfId="769"/>
    <cellStyle name="Normal 2" xfId="5"/>
    <cellStyle name="Normal 2 2" xfId="140"/>
    <cellStyle name="Normal 2 2 2" xfId="141"/>
    <cellStyle name="Normal 2 2 2 2" xfId="399"/>
    <cellStyle name="Normal 2 3" xfId="453"/>
    <cellStyle name="Normal 2 4" xfId="142"/>
    <cellStyle name="Normal 2 5" xfId="766"/>
    <cellStyle name="Normal 2 6" xfId="59"/>
    <cellStyle name="Normal 2_גיליון2" xfId="189"/>
    <cellStyle name="Normal 20" xfId="195"/>
    <cellStyle name="Normal 3" xfId="6"/>
    <cellStyle name="Normal 3 2" xfId="290"/>
    <cellStyle name="Normal 3 2 2" xfId="558"/>
    <cellStyle name="Normal 3 2 2 2" xfId="674"/>
    <cellStyle name="Normal 3 2 3" xfId="642"/>
    <cellStyle name="Normal 3 2 4" xfId="660"/>
    <cellStyle name="Normal 3 3" xfId="450"/>
    <cellStyle name="Normal 3 3 2" xfId="557"/>
    <cellStyle name="Normal 3 3 3" xfId="652"/>
    <cellStyle name="Normal 3 4" xfId="659"/>
    <cellStyle name="Normal 3 4 2" xfId="696"/>
    <cellStyle name="Normal 3 4 3" xfId="681"/>
    <cellStyle name="Normal 3 5" xfId="662"/>
    <cellStyle name="Normal 3 6" xfId="238"/>
    <cellStyle name="Normal 3 7" xfId="798"/>
    <cellStyle name="Normal 3 8" xfId="60"/>
    <cellStyle name="Normal 4" xfId="12"/>
    <cellStyle name="Normal 4 2" xfId="315"/>
    <cellStyle name="Normal 4 2 2" xfId="400"/>
    <cellStyle name="Normal 4 3" xfId="323"/>
    <cellStyle name="Normal 4 4" xfId="648"/>
    <cellStyle name="Normal 4 5" xfId="664"/>
    <cellStyle name="Normal 5" xfId="401"/>
    <cellStyle name="Normal 5 2" xfId="402"/>
    <cellStyle name="Normal 5 2 2" xfId="760"/>
    <cellStyle name="Normal 5 3" xfId="483"/>
    <cellStyle name="Normal 5 3 2" xfId="686"/>
    <cellStyle name="Normal 5 4" xfId="552"/>
    <cellStyle name="Normal 5 5" xfId="685"/>
    <cellStyle name="Normal 6" xfId="403"/>
    <cellStyle name="Normal 6 2" xfId="404"/>
    <cellStyle name="Normal 6 2 2" xfId="670"/>
    <cellStyle name="Normal 6 3" xfId="692"/>
    <cellStyle name="Normal 6 4" xfId="672"/>
    <cellStyle name="Normal 7" xfId="405"/>
    <cellStyle name="Normal 7 2" xfId="406"/>
    <cellStyle name="Normal 7 2 2" xfId="671"/>
    <cellStyle name="Normal 7 3" xfId="680"/>
    <cellStyle name="Normal 7 4" xfId="687"/>
    <cellStyle name="Normal 8" xfId="407"/>
    <cellStyle name="Normal 8 2" xfId="408"/>
    <cellStyle name="Normal 9" xfId="409"/>
    <cellStyle name="Normal 9 2" xfId="410"/>
    <cellStyle name="Normal_2007-16618" xfId="7"/>
    <cellStyle name="Note" xfId="143"/>
    <cellStyle name="Note 2" xfId="276"/>
    <cellStyle name="Note 2 2" xfId="411"/>
    <cellStyle name="Note 3" xfId="480"/>
    <cellStyle name="Output" xfId="144"/>
    <cellStyle name="Output 2" xfId="277"/>
    <cellStyle name="Output 2 2" xfId="412"/>
    <cellStyle name="Output 3" xfId="481"/>
    <cellStyle name="Output 4" xfId="234"/>
    <cellStyle name="Percent" xfId="14" builtinId="5"/>
    <cellStyle name="Percent 2" xfId="8"/>
    <cellStyle name="Percent 2 2" xfId="291"/>
    <cellStyle name="Percent 2 2 2" xfId="560"/>
    <cellStyle name="Percent 2 2 2 2" xfId="673"/>
    <cellStyle name="Percent 2 2 3" xfId="679"/>
    <cellStyle name="Percent 2 2 4" xfId="637"/>
    <cellStyle name="Percent 2 3" xfId="455"/>
    <cellStyle name="Percent 2 3 2" xfId="559"/>
    <cellStyle name="Percent 2 3 3" xfId="691"/>
    <cellStyle name="Percent 2 4" xfId="667"/>
    <cellStyle name="Percent 2 4 2" xfId="697"/>
    <cellStyle name="Percent 2 4 3" xfId="638"/>
    <cellStyle name="Percent 2 5" xfId="690"/>
    <cellStyle name="Percent 2 6" xfId="287"/>
    <cellStyle name="Percent 2 7" xfId="799"/>
    <cellStyle name="Percent 2 8" xfId="61"/>
    <cellStyle name="Percent 3" xfId="15"/>
    <cellStyle name="Percent 3 2" xfId="308"/>
    <cellStyle name="Percent 3 3" xfId="458"/>
    <cellStyle name="Percent 3 4" xfId="655"/>
    <cellStyle name="Percent 4" xfId="762"/>
    <cellStyle name="Percent 5" xfId="767"/>
    <cellStyle name="SAPBEXaggData" xfId="145"/>
    <cellStyle name="SAPBEXaggDataEmph" xfId="146"/>
    <cellStyle name="SAPBEXaggItem" xfId="147"/>
    <cellStyle name="SAPBEXaggItemX" xfId="148"/>
    <cellStyle name="SAPBEXchaText" xfId="149"/>
    <cellStyle name="SAPBEXexcBad7" xfId="150"/>
    <cellStyle name="SAPBEXexcBad8" xfId="151"/>
    <cellStyle name="SAPBEXexcBad9" xfId="152"/>
    <cellStyle name="SAPBEXexcCritical4" xfId="153"/>
    <cellStyle name="SAPBEXexcCritical5" xfId="154"/>
    <cellStyle name="SAPBEXexcCritical6" xfId="155"/>
    <cellStyle name="SAPBEXexcGood1" xfId="156"/>
    <cellStyle name="SAPBEXexcGood2" xfId="157"/>
    <cellStyle name="SAPBEXexcGood3" xfId="158"/>
    <cellStyle name="SAPBEXfilterDrill" xfId="159"/>
    <cellStyle name="SAPBEXfilterItem" xfId="160"/>
    <cellStyle name="SAPBEXfilterText" xfId="161"/>
    <cellStyle name="SAPBEXformats" xfId="162"/>
    <cellStyle name="SAPBEXheaderItem" xfId="163"/>
    <cellStyle name="SAPBEXheaderItem 2" xfId="612"/>
    <cellStyle name="SAPBEXheaderText" xfId="164"/>
    <cellStyle name="SAPBEXheaderText 2" xfId="613"/>
    <cellStyle name="SAPBEXHLevel0" xfId="165"/>
    <cellStyle name="SAPBEXHLevel0 2" xfId="614"/>
    <cellStyle name="SAPBEXHLevel0X" xfId="166"/>
    <cellStyle name="SAPBEXHLevel0X 2" xfId="615"/>
    <cellStyle name="SAPBEXHLevel1" xfId="167"/>
    <cellStyle name="SAPBEXHLevel1 2" xfId="616"/>
    <cellStyle name="SAPBEXHLevel1X" xfId="168"/>
    <cellStyle name="SAPBEXHLevel1X 2" xfId="617"/>
    <cellStyle name="SAPBEXHLevel2" xfId="169"/>
    <cellStyle name="SAPBEXHLevel2 2" xfId="618"/>
    <cellStyle name="SAPBEXHLevel2X" xfId="170"/>
    <cellStyle name="SAPBEXHLevel2X 2" xfId="619"/>
    <cellStyle name="SAPBEXHLevel3" xfId="171"/>
    <cellStyle name="SAPBEXHLevel3 2" xfId="620"/>
    <cellStyle name="SAPBEXHLevel3X" xfId="172"/>
    <cellStyle name="SAPBEXHLevel3X 2" xfId="621"/>
    <cellStyle name="SAPBEXinputData" xfId="173"/>
    <cellStyle name="SAPBEXinputData 2" xfId="622"/>
    <cellStyle name="SAPBEXresData" xfId="174"/>
    <cellStyle name="SAPBEXresDataEmph" xfId="175"/>
    <cellStyle name="SAPBEXresItem" xfId="176"/>
    <cellStyle name="SAPBEXresItemX" xfId="177"/>
    <cellStyle name="SAPBEXstdData" xfId="178"/>
    <cellStyle name="SAPBEXstdDataEmph" xfId="179"/>
    <cellStyle name="SAPBEXstdItem" xfId="180"/>
    <cellStyle name="SAPBEXstdItemX" xfId="181"/>
    <cellStyle name="SAPBEXtitle" xfId="182"/>
    <cellStyle name="SAPBEXundefined" xfId="183"/>
    <cellStyle name="Sheet Title" xfId="184"/>
    <cellStyle name="Text" xfId="9"/>
    <cellStyle name="Title" xfId="185"/>
    <cellStyle name="Title 2" xfId="278"/>
    <cellStyle name="Title 3" xfId="495"/>
    <cellStyle name="Title 4" xfId="235"/>
    <cellStyle name="Total" xfId="10"/>
    <cellStyle name="Total 2" xfId="279"/>
    <cellStyle name="Total 2 2" xfId="413"/>
    <cellStyle name="Total 3" xfId="292"/>
    <cellStyle name="Total 3 2" xfId="513"/>
    <cellStyle name="Total 4" xfId="451"/>
    <cellStyle name="Total 5" xfId="658"/>
    <cellStyle name="Total 6" xfId="663"/>
    <cellStyle name="Total 7" xfId="236"/>
    <cellStyle name="Warning Text" xfId="186"/>
    <cellStyle name="Warning Text 2" xfId="280"/>
    <cellStyle name="Warning Text 3" xfId="514"/>
    <cellStyle name="Warning Text 4" xfId="237"/>
    <cellStyle name="הדגשה1" xfId="33" builtinId="29" customBuiltin="1"/>
    <cellStyle name="הדגשה1 2" xfId="414"/>
    <cellStyle name="הדגשה1 3" xfId="590"/>
    <cellStyle name="הדגשה2" xfId="37" builtinId="33" customBuiltin="1"/>
    <cellStyle name="הדגשה2 2" xfId="415"/>
    <cellStyle name="הדגשה2 3" xfId="591"/>
    <cellStyle name="הדגשה3" xfId="41" builtinId="37" customBuiltin="1"/>
    <cellStyle name="הדגשה3 2" xfId="416"/>
    <cellStyle name="הדגשה3 3" xfId="592"/>
    <cellStyle name="הדגשה4" xfId="45" builtinId="41" customBuiltin="1"/>
    <cellStyle name="הדגשה4 2" xfId="417"/>
    <cellStyle name="הדגשה4 3" xfId="593"/>
    <cellStyle name="הדגשה5" xfId="49" builtinId="45" customBuiltin="1"/>
    <cellStyle name="הדגשה5 2" xfId="418"/>
    <cellStyle name="הדגשה5 3" xfId="594"/>
    <cellStyle name="הדגשה6" xfId="53" builtinId="49" customBuiltin="1"/>
    <cellStyle name="הדגשה6 2" xfId="419"/>
    <cellStyle name="הדגשה6 3" xfId="595"/>
    <cellStyle name="היפר-קישור" xfId="11" builtinId="8"/>
    <cellStyle name="הערה 2" xfId="187"/>
    <cellStyle name="הערה 2 2" xfId="190"/>
    <cellStyle name="הערה 2 2 2" xfId="421"/>
    <cellStyle name="הערה 2 3" xfId="191"/>
    <cellStyle name="הערה 2 4" xfId="192"/>
    <cellStyle name="הערה 2 5" xfId="420"/>
    <cellStyle name="הערה 3" xfId="188"/>
    <cellStyle name="הערה 3 2" xfId="423"/>
    <cellStyle name="הערה 3 3" xfId="422"/>
    <cellStyle name="הערה 4" xfId="193"/>
    <cellStyle name="הערה 4 2" xfId="424"/>
    <cellStyle name="הערה 5" xfId="425"/>
    <cellStyle name="הערה 6" xfId="447"/>
    <cellStyle name="חישוב" xfId="27" builtinId="22" customBuiltin="1"/>
    <cellStyle name="חישוב 2" xfId="426"/>
    <cellStyle name="חישוב 3" xfId="427"/>
    <cellStyle name="טוב" xfId="22" builtinId="26" customBuiltin="1"/>
    <cellStyle name="טוב 2" xfId="428"/>
    <cellStyle name="טוב 3" xfId="597"/>
    <cellStyle name="טקסט אזהרה" xfId="30" builtinId="11" customBuiltin="1"/>
    <cellStyle name="טקסט אזהרה 2" xfId="429"/>
    <cellStyle name="טקסט אזהרה 3" xfId="598"/>
    <cellStyle name="טקסט הסברי" xfId="31" builtinId="53" customBuiltin="1"/>
    <cellStyle name="טקסט הסברי 2" xfId="430"/>
    <cellStyle name="טקסט הסברי 3" xfId="599"/>
    <cellStyle name="כותרת" xfId="17" builtinId="15" customBuiltin="1"/>
    <cellStyle name="כותרת 1" xfId="18" builtinId="16" customBuiltin="1"/>
    <cellStyle name="כותרת 1 2" xfId="431"/>
    <cellStyle name="כותרת 1 3" xfId="601"/>
    <cellStyle name="כותרת 2" xfId="19" builtinId="17" customBuiltin="1"/>
    <cellStyle name="כותרת 2 2" xfId="432"/>
    <cellStyle name="כותרת 2 3" xfId="602"/>
    <cellStyle name="כותרת 3" xfId="20" builtinId="18" customBuiltin="1"/>
    <cellStyle name="כותרת 3 2" xfId="433"/>
    <cellStyle name="כותרת 3 3" xfId="603"/>
    <cellStyle name="כותרת 4" xfId="21" builtinId="19" customBuiltin="1"/>
    <cellStyle name="כותרת 4 2" xfId="434"/>
    <cellStyle name="כותרת 4 3" xfId="604"/>
    <cellStyle name="כותרת 5" xfId="435"/>
    <cellStyle name="כותרת 6" xfId="600"/>
    <cellStyle name="ניטראלי" xfId="24" builtinId="28" customBuiltin="1"/>
    <cellStyle name="ניטראלי 2" xfId="436"/>
    <cellStyle name="ניטראלי 3" xfId="605"/>
    <cellStyle name="סה&quot;כ" xfId="32" builtinId="25" customBuiltin="1"/>
    <cellStyle name="סה&quot;כ 2" xfId="437"/>
    <cellStyle name="סה&quot;כ 3" xfId="438"/>
    <cellStyle name="פלט" xfId="26" builtinId="21" customBuiltin="1"/>
    <cellStyle name="פלט 2" xfId="439"/>
    <cellStyle name="פלט 3" xfId="440"/>
    <cellStyle name="קלט" xfId="25" builtinId="20" customBuiltin="1"/>
    <cellStyle name="קלט 2" xfId="441"/>
    <cellStyle name="קלט 3" xfId="442"/>
    <cellStyle name="רע" xfId="23" builtinId="27" customBuiltin="1"/>
    <cellStyle name="רע 2" xfId="443"/>
    <cellStyle name="רע 3" xfId="606"/>
    <cellStyle name="תא מסומן" xfId="29" builtinId="23" customBuiltin="1"/>
    <cellStyle name="תא מסומן 2" xfId="444"/>
    <cellStyle name="תא מסומן 3" xfId="607"/>
    <cellStyle name="תא מקושר" xfId="28" builtinId="24" customBuiltin="1"/>
    <cellStyle name="תא מקושר 2" xfId="445"/>
    <cellStyle name="תא מקושר 3" xfId="608"/>
  </cellStyles>
  <dxfs count="10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E14" sqref="E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189</v>
      </c>
      <c r="C1" s="80" t="s" vm="1">
        <v>266</v>
      </c>
    </row>
    <row r="2" spans="1:31">
      <c r="B2" s="58" t="s">
        <v>188</v>
      </c>
      <c r="C2" s="80" t="s">
        <v>267</v>
      </c>
    </row>
    <row r="3" spans="1:31">
      <c r="B3" s="58" t="s">
        <v>190</v>
      </c>
      <c r="C3" s="80" t="s">
        <v>268</v>
      </c>
    </row>
    <row r="4" spans="1:31">
      <c r="B4" s="58" t="s">
        <v>191</v>
      </c>
      <c r="C4" s="80">
        <v>2207</v>
      </c>
    </row>
    <row r="6" spans="1:31" ht="26.25" customHeight="1">
      <c r="B6" s="155" t="s">
        <v>205</v>
      </c>
      <c r="C6" s="156"/>
      <c r="D6" s="157"/>
    </row>
    <row r="7" spans="1:31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/>
    </row>
    <row r="8" spans="1:31" s="10" customFormat="1">
      <c r="B8" s="23"/>
      <c r="C8" s="26" t="s">
        <v>253</v>
      </c>
      <c r="D8" s="27" t="s">
        <v>20</v>
      </c>
      <c r="AE8" s="38"/>
    </row>
    <row r="9" spans="1:31" s="11" customFormat="1" ht="18" customHeight="1">
      <c r="B9" s="37"/>
      <c r="C9" s="20" t="s">
        <v>1</v>
      </c>
      <c r="D9" s="28" t="s">
        <v>2</v>
      </c>
      <c r="AE9" s="38"/>
    </row>
    <row r="10" spans="1:31" s="11" customFormat="1" ht="18" customHeight="1">
      <c r="B10" s="69" t="s">
        <v>204</v>
      </c>
      <c r="C10" s="116">
        <f>C11+C12+C23+C33+C34+C35+C37</f>
        <v>3514121.3556900006</v>
      </c>
      <c r="D10" s="117">
        <f>C10/$C$42</f>
        <v>1</v>
      </c>
      <c r="AE10" s="68"/>
    </row>
    <row r="11" spans="1:31">
      <c r="A11" s="46" t="s">
        <v>151</v>
      </c>
      <c r="B11" s="29" t="s">
        <v>206</v>
      </c>
      <c r="C11" s="116">
        <f>מזומנים!J10</f>
        <v>108740.33229000001</v>
      </c>
      <c r="D11" s="117">
        <f t="shared" ref="D11:D13" si="0">C11/$C$42</f>
        <v>3.0943818179167224E-2</v>
      </c>
    </row>
    <row r="12" spans="1:31">
      <c r="B12" s="29" t="s">
        <v>207</v>
      </c>
      <c r="C12" s="116">
        <f>C13+C15+C16+C17+C18+C19+C21</f>
        <v>1140197.8771500001</v>
      </c>
      <c r="D12" s="117">
        <f t="shared" si="0"/>
        <v>0.32446172506359594</v>
      </c>
    </row>
    <row r="13" spans="1:31">
      <c r="A13" s="56" t="s">
        <v>151</v>
      </c>
      <c r="B13" s="30" t="s">
        <v>75</v>
      </c>
      <c r="C13" s="116">
        <f>'תעודות התחייבות ממשלתיות'!O11</f>
        <v>940279.43201999995</v>
      </c>
      <c r="D13" s="117">
        <f t="shared" si="0"/>
        <v>0.26757170195545943</v>
      </c>
    </row>
    <row r="14" spans="1:31">
      <c r="A14" s="56" t="s">
        <v>151</v>
      </c>
      <c r="B14" s="30" t="s">
        <v>76</v>
      </c>
      <c r="C14" s="116" t="s" vm="2">
        <v>1637</v>
      </c>
      <c r="D14" s="117" t="s" vm="3">
        <v>1637</v>
      </c>
    </row>
    <row r="15" spans="1:31">
      <c r="A15" s="56" t="s">
        <v>151</v>
      </c>
      <c r="B15" s="30" t="s">
        <v>77</v>
      </c>
      <c r="C15" s="116">
        <f>'אג"ח קונצרני'!R11</f>
        <v>134549.08382000003</v>
      </c>
      <c r="D15" s="117">
        <f t="shared" ref="D15:D19" si="1">C15/$C$42</f>
        <v>3.8288115349841473E-2</v>
      </c>
    </row>
    <row r="16" spans="1:31">
      <c r="A16" s="56" t="s">
        <v>151</v>
      </c>
      <c r="B16" s="30" t="s">
        <v>78</v>
      </c>
      <c r="C16" s="116">
        <f>מניות!L11</f>
        <v>44367.852340000005</v>
      </c>
      <c r="D16" s="117">
        <f t="shared" si="1"/>
        <v>1.2625589115799998E-2</v>
      </c>
    </row>
    <row r="17" spans="1:4">
      <c r="A17" s="56" t="s">
        <v>151</v>
      </c>
      <c r="B17" s="30" t="s">
        <v>79</v>
      </c>
      <c r="C17" s="116">
        <f>'תעודות סל'!K11</f>
        <v>16993.264169999999</v>
      </c>
      <c r="D17" s="117">
        <f t="shared" si="1"/>
        <v>4.8357078341887136E-3</v>
      </c>
    </row>
    <row r="18" spans="1:4">
      <c r="A18" s="56" t="s">
        <v>151</v>
      </c>
      <c r="B18" s="30" t="s">
        <v>80</v>
      </c>
      <c r="C18" s="116">
        <f>'קרנות נאמנות'!L11</f>
        <v>3796.5783899999992</v>
      </c>
      <c r="D18" s="117">
        <f t="shared" si="1"/>
        <v>1.0803777120140287E-3</v>
      </c>
    </row>
    <row r="19" spans="1:4">
      <c r="A19" s="56" t="s">
        <v>151</v>
      </c>
      <c r="B19" s="30" t="s">
        <v>81</v>
      </c>
      <c r="C19" s="116">
        <f>'כתבי אופציה'!I11</f>
        <v>12.190160000000001</v>
      </c>
      <c r="D19" s="117">
        <f t="shared" si="1"/>
        <v>3.4689069517368596E-6</v>
      </c>
    </row>
    <row r="20" spans="1:4">
      <c r="A20" s="56" t="s">
        <v>151</v>
      </c>
      <c r="B20" s="30" t="s">
        <v>82</v>
      </c>
      <c r="C20" s="116" t="s" vm="4">
        <v>1637</v>
      </c>
      <c r="D20" s="117" t="s" vm="5">
        <v>1637</v>
      </c>
    </row>
    <row r="21" spans="1:4">
      <c r="A21" s="56" t="s">
        <v>151</v>
      </c>
      <c r="B21" s="30" t="s">
        <v>83</v>
      </c>
      <c r="C21" s="116">
        <f>'חוזים עתידיים'!I11</f>
        <v>199.47624999999999</v>
      </c>
      <c r="D21" s="117">
        <f>C21/$C$42</f>
        <v>5.676418934053365E-5</v>
      </c>
    </row>
    <row r="22" spans="1:4">
      <c r="A22" s="56" t="s">
        <v>151</v>
      </c>
      <c r="B22" s="30" t="s">
        <v>84</v>
      </c>
      <c r="C22" s="116" t="s" vm="6">
        <v>1637</v>
      </c>
      <c r="D22" s="117" t="s" vm="7">
        <v>1637</v>
      </c>
    </row>
    <row r="23" spans="1:4">
      <c r="B23" s="29" t="s">
        <v>208</v>
      </c>
      <c r="C23" s="116">
        <f>C24+C26+C27+C28+C29+C31</f>
        <v>2146309.1852000002</v>
      </c>
      <c r="D23" s="117">
        <f t="shared" ref="D23:D24" si="2">C23/$C$42</f>
        <v>0.61076695081253696</v>
      </c>
    </row>
    <row r="24" spans="1:4">
      <c r="A24" s="56" t="s">
        <v>151</v>
      </c>
      <c r="B24" s="30" t="s">
        <v>85</v>
      </c>
      <c r="C24" s="116">
        <f>'לא סחיר- תעודות התחייבות ממשלתי'!M11</f>
        <v>2064055.4644300004</v>
      </c>
      <c r="D24" s="117">
        <f t="shared" si="2"/>
        <v>0.58736032581456521</v>
      </c>
    </row>
    <row r="25" spans="1:4">
      <c r="A25" s="56" t="s">
        <v>151</v>
      </c>
      <c r="B25" s="30" t="s">
        <v>86</v>
      </c>
      <c r="C25" s="116" t="s" vm="8">
        <v>1637</v>
      </c>
      <c r="D25" s="117" t="s" vm="9">
        <v>1637</v>
      </c>
    </row>
    <row r="26" spans="1:4">
      <c r="A26" s="56" t="s">
        <v>151</v>
      </c>
      <c r="B26" s="30" t="s">
        <v>77</v>
      </c>
      <c r="C26" s="116">
        <f>'לא סחיר - אג"ח קונצרני'!P11</f>
        <v>47084.285140000007</v>
      </c>
      <c r="D26" s="117">
        <f t="shared" ref="D26:D29" si="3">C26/$C$42</f>
        <v>1.3398593951162784E-2</v>
      </c>
    </row>
    <row r="27" spans="1:4">
      <c r="A27" s="56" t="s">
        <v>151</v>
      </c>
      <c r="B27" s="30" t="s">
        <v>87</v>
      </c>
      <c r="C27" s="116">
        <f>'לא סחיר - מניות'!J11</f>
        <v>22230.466670000002</v>
      </c>
      <c r="D27" s="117">
        <f t="shared" si="3"/>
        <v>6.3260384090050954E-3</v>
      </c>
    </row>
    <row r="28" spans="1:4">
      <c r="A28" s="56" t="s">
        <v>151</v>
      </c>
      <c r="B28" s="30" t="s">
        <v>88</v>
      </c>
      <c r="C28" s="116">
        <f>'לא סחיר - קרנות השקעה'!H11</f>
        <v>12249.069489999998</v>
      </c>
      <c r="D28" s="117">
        <f t="shared" si="3"/>
        <v>3.4856705987590698E-3</v>
      </c>
    </row>
    <row r="29" spans="1:4">
      <c r="A29" s="56" t="s">
        <v>151</v>
      </c>
      <c r="B29" s="30" t="s">
        <v>89</v>
      </c>
      <c r="C29" s="116">
        <f>'לא סחיר - כתבי אופציה'!I11</f>
        <v>2.20539</v>
      </c>
      <c r="D29" s="117">
        <f t="shared" si="3"/>
        <v>6.2757935107422315E-7</v>
      </c>
    </row>
    <row r="30" spans="1:4">
      <c r="A30" s="56" t="s">
        <v>151</v>
      </c>
      <c r="B30" s="30" t="s">
        <v>231</v>
      </c>
      <c r="C30" s="116" t="s" vm="10">
        <v>1637</v>
      </c>
      <c r="D30" s="117" t="s" vm="11">
        <v>1637</v>
      </c>
    </row>
    <row r="31" spans="1:4">
      <c r="A31" s="56" t="s">
        <v>151</v>
      </c>
      <c r="B31" s="30" t="s">
        <v>114</v>
      </c>
      <c r="C31" s="116">
        <f>'לא סחיר - חוזים עתידיים'!I11</f>
        <v>687.69407999999999</v>
      </c>
      <c r="D31" s="117">
        <f>C31/$C$42</f>
        <v>1.9569445969374347E-4</v>
      </c>
    </row>
    <row r="32" spans="1:4">
      <c r="A32" s="56" t="s">
        <v>151</v>
      </c>
      <c r="B32" s="30" t="s">
        <v>90</v>
      </c>
      <c r="C32" s="116" t="s" vm="12">
        <v>1637</v>
      </c>
      <c r="D32" s="117" t="s" vm="13">
        <v>1637</v>
      </c>
    </row>
    <row r="33" spans="1:4">
      <c r="A33" s="56" t="s">
        <v>151</v>
      </c>
      <c r="B33" s="29" t="s">
        <v>209</v>
      </c>
      <c r="C33" s="116">
        <f>הלוואות!O10</f>
        <v>103905.08553</v>
      </c>
      <c r="D33" s="117">
        <f t="shared" ref="D33:D35" si="4">C33/$C$42</f>
        <v>2.9567870603489203E-2</v>
      </c>
    </row>
    <row r="34" spans="1:4">
      <c r="A34" s="56" t="s">
        <v>151</v>
      </c>
      <c r="B34" s="29" t="s">
        <v>210</v>
      </c>
      <c r="C34" s="116">
        <f>'פקדונות מעל 3 חודשים'!M10</f>
        <v>77.256009999999989</v>
      </c>
      <c r="D34" s="117">
        <f t="shared" si="4"/>
        <v>2.1984445663752757E-5</v>
      </c>
    </row>
    <row r="35" spans="1:4">
      <c r="A35" s="56" t="s">
        <v>151</v>
      </c>
      <c r="B35" s="29" t="s">
        <v>211</v>
      </c>
      <c r="C35" s="116">
        <f>'זכויות מקרקעין'!G10</f>
        <v>15619.844720000001</v>
      </c>
      <c r="D35" s="117">
        <f t="shared" si="4"/>
        <v>4.444879143034897E-3</v>
      </c>
    </row>
    <row r="36" spans="1:4">
      <c r="A36" s="56" t="s">
        <v>151</v>
      </c>
      <c r="B36" s="57" t="s">
        <v>212</v>
      </c>
      <c r="C36" s="116" t="s" vm="14">
        <v>1637</v>
      </c>
      <c r="D36" s="117" t="s" vm="15">
        <v>1637</v>
      </c>
    </row>
    <row r="37" spans="1:4">
      <c r="A37" s="56" t="s">
        <v>151</v>
      </c>
      <c r="B37" s="29" t="s">
        <v>213</v>
      </c>
      <c r="C37" s="116">
        <f>'השקעות אחרות '!I10</f>
        <v>-728.22521000000006</v>
      </c>
      <c r="D37" s="117">
        <f t="shared" ref="D37:D38" si="5">C37/$C$42</f>
        <v>-2.0722824748805878E-4</v>
      </c>
    </row>
    <row r="38" spans="1:4">
      <c r="A38" s="56"/>
      <c r="B38" s="70" t="s">
        <v>215</v>
      </c>
      <c r="C38" s="116">
        <v>0</v>
      </c>
      <c r="D38" s="117">
        <f t="shared" si="5"/>
        <v>0</v>
      </c>
    </row>
    <row r="39" spans="1:4">
      <c r="A39" s="56" t="s">
        <v>151</v>
      </c>
      <c r="B39" s="71" t="s">
        <v>216</v>
      </c>
      <c r="C39" s="116" t="s" vm="16">
        <v>1637</v>
      </c>
      <c r="D39" s="117" t="s" vm="17">
        <v>1637</v>
      </c>
    </row>
    <row r="40" spans="1:4">
      <c r="A40" s="56" t="s">
        <v>151</v>
      </c>
      <c r="B40" s="71" t="s">
        <v>251</v>
      </c>
      <c r="C40" s="116" t="s" vm="18">
        <v>1637</v>
      </c>
      <c r="D40" s="117" t="s" vm="19">
        <v>1637</v>
      </c>
    </row>
    <row r="41" spans="1:4">
      <c r="A41" s="56" t="s">
        <v>151</v>
      </c>
      <c r="B41" s="71" t="s">
        <v>217</v>
      </c>
      <c r="C41" s="116" t="s" vm="20">
        <v>1637</v>
      </c>
      <c r="D41" s="117" t="s" vm="21">
        <v>1637</v>
      </c>
    </row>
    <row r="42" spans="1:4">
      <c r="B42" s="71" t="s">
        <v>91</v>
      </c>
      <c r="C42" s="116">
        <f>C38+C10</f>
        <v>3514121.3556900006</v>
      </c>
      <c r="D42" s="117">
        <f>C42/$C$42</f>
        <v>1</v>
      </c>
    </row>
    <row r="43" spans="1:4">
      <c r="A43" s="56" t="s">
        <v>151</v>
      </c>
      <c r="B43" s="71" t="s">
        <v>214</v>
      </c>
      <c r="C43" s="135">
        <v>78278.278876493132</v>
      </c>
      <c r="D43" s="117"/>
    </row>
    <row r="44" spans="1:4">
      <c r="B44" s="6" t="s">
        <v>119</v>
      </c>
    </row>
    <row r="45" spans="1:4">
      <c r="C45" s="77" t="s">
        <v>196</v>
      </c>
      <c r="D45" s="36" t="s">
        <v>113</v>
      </c>
    </row>
    <row r="46" spans="1:4">
      <c r="C46" s="78" t="s">
        <v>1</v>
      </c>
      <c r="D46" s="25" t="s">
        <v>2</v>
      </c>
    </row>
    <row r="47" spans="1:4">
      <c r="C47" s="118" t="s">
        <v>177</v>
      </c>
      <c r="D47" s="119" vm="22">
        <v>2.7078000000000002</v>
      </c>
    </row>
    <row r="48" spans="1:4">
      <c r="C48" s="118" t="s">
        <v>186</v>
      </c>
      <c r="D48" s="119">
        <v>1.0466415094339623</v>
      </c>
    </row>
    <row r="49" spans="2:4">
      <c r="C49" s="118" t="s">
        <v>182</v>
      </c>
      <c r="D49" s="119" vm="23">
        <v>2.7648000000000001</v>
      </c>
    </row>
    <row r="50" spans="2:4">
      <c r="B50" s="12"/>
      <c r="C50" s="118" t="s">
        <v>996</v>
      </c>
      <c r="D50" s="119" vm="24">
        <v>3.5546000000000002</v>
      </c>
    </row>
    <row r="51" spans="2:4">
      <c r="C51" s="118" t="s">
        <v>175</v>
      </c>
      <c r="D51" s="119" vm="25">
        <v>4.1525999999999996</v>
      </c>
    </row>
    <row r="52" spans="2:4">
      <c r="C52" s="118" t="s">
        <v>176</v>
      </c>
      <c r="D52" s="119" vm="26">
        <v>4.6818999999999997</v>
      </c>
    </row>
    <row r="53" spans="2:4">
      <c r="C53" s="118" t="s">
        <v>178</v>
      </c>
      <c r="D53" s="119">
        <v>0.44374760015359022</v>
      </c>
    </row>
    <row r="54" spans="2:4">
      <c r="C54" s="118" t="s">
        <v>183</v>
      </c>
      <c r="D54" s="119" vm="27">
        <v>3.0802999999999998</v>
      </c>
    </row>
    <row r="55" spans="2:4">
      <c r="C55" s="118" t="s">
        <v>184</v>
      </c>
      <c r="D55" s="119">
        <v>0.1764978389578126</v>
      </c>
    </row>
    <row r="56" spans="2:4">
      <c r="C56" s="118" t="s">
        <v>181</v>
      </c>
      <c r="D56" s="119" vm="28">
        <v>0.55769999999999997</v>
      </c>
    </row>
    <row r="57" spans="2:4">
      <c r="C57" s="118" t="s">
        <v>1638</v>
      </c>
      <c r="D57" s="119">
        <v>2.4577562999999998</v>
      </c>
    </row>
    <row r="58" spans="2:4">
      <c r="C58" s="118" t="s">
        <v>180</v>
      </c>
      <c r="D58" s="119" vm="29">
        <v>0.42209999999999998</v>
      </c>
    </row>
    <row r="59" spans="2:4">
      <c r="C59" s="118" t="s">
        <v>173</v>
      </c>
      <c r="D59" s="119" vm="30">
        <v>3.4670000000000001</v>
      </c>
    </row>
    <row r="60" spans="2:4">
      <c r="C60" s="118" t="s">
        <v>187</v>
      </c>
      <c r="D60" s="119" vm="31">
        <v>0.28129999999999999</v>
      </c>
    </row>
    <row r="61" spans="2:4">
      <c r="C61" s="118" t="s">
        <v>1639</v>
      </c>
      <c r="D61" s="119" vm="32">
        <v>0.42209999999999998</v>
      </c>
    </row>
    <row r="62" spans="2:4">
      <c r="C62" s="118" t="s">
        <v>174</v>
      </c>
      <c r="D62" s="11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189</v>
      </c>
      <c r="C1" s="80" t="s" vm="1">
        <v>266</v>
      </c>
    </row>
    <row r="2" spans="2:60">
      <c r="B2" s="58" t="s">
        <v>188</v>
      </c>
      <c r="C2" s="80" t="s">
        <v>267</v>
      </c>
    </row>
    <row r="3" spans="2:60">
      <c r="B3" s="58" t="s">
        <v>190</v>
      </c>
      <c r="C3" s="80" t="s">
        <v>268</v>
      </c>
    </row>
    <row r="4" spans="2:60">
      <c r="B4" s="58" t="s">
        <v>191</v>
      </c>
      <c r="C4" s="80">
        <v>2207</v>
      </c>
    </row>
    <row r="6" spans="2:60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60" ht="26.25" customHeight="1">
      <c r="B7" s="169" t="s">
        <v>102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H7" s="3"/>
    </row>
    <row r="8" spans="2:60" s="3" customFormat="1" ht="78.75"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250</v>
      </c>
      <c r="H8" s="31" t="s">
        <v>249</v>
      </c>
      <c r="I8" s="31" t="s">
        <v>66</v>
      </c>
      <c r="J8" s="31" t="s">
        <v>63</v>
      </c>
      <c r="K8" s="31" t="s">
        <v>192</v>
      </c>
      <c r="L8" s="31" t="s">
        <v>194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257</v>
      </c>
      <c r="H9" s="17"/>
      <c r="I9" s="17" t="s">
        <v>253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36" customFormat="1" ht="18" customHeight="1">
      <c r="B11" s="130" t="s">
        <v>52</v>
      </c>
      <c r="C11" s="123"/>
      <c r="D11" s="123"/>
      <c r="E11" s="123"/>
      <c r="F11" s="123"/>
      <c r="G11" s="124"/>
      <c r="H11" s="126"/>
      <c r="I11" s="124">
        <v>12.190160000000001</v>
      </c>
      <c r="J11" s="123"/>
      <c r="K11" s="125">
        <v>1</v>
      </c>
      <c r="L11" s="125">
        <f>I11/'סכום נכסי הקרן'!$C$42</f>
        <v>3.4689069517368596E-6</v>
      </c>
      <c r="BC11" s="142"/>
      <c r="BD11" s="143"/>
      <c r="BE11" s="142"/>
      <c r="BG11" s="142"/>
    </row>
    <row r="12" spans="2:60" s="4" customFormat="1" ht="18" customHeight="1">
      <c r="B12" s="131" t="s">
        <v>26</v>
      </c>
      <c r="C12" s="123"/>
      <c r="D12" s="123"/>
      <c r="E12" s="123"/>
      <c r="F12" s="123"/>
      <c r="G12" s="124"/>
      <c r="H12" s="126"/>
      <c r="I12" s="124">
        <v>12.190160000000001</v>
      </c>
      <c r="J12" s="123"/>
      <c r="K12" s="125">
        <v>1</v>
      </c>
      <c r="L12" s="125">
        <f>I12/'סכום נכסי הקרן'!$C$42</f>
        <v>3.4689069517368596E-6</v>
      </c>
      <c r="BC12" s="98"/>
      <c r="BD12" s="3"/>
      <c r="BE12" s="98"/>
      <c r="BG12" s="98"/>
    </row>
    <row r="13" spans="2:60">
      <c r="B13" s="101" t="s">
        <v>1269</v>
      </c>
      <c r="C13" s="84"/>
      <c r="D13" s="84"/>
      <c r="E13" s="84"/>
      <c r="F13" s="84"/>
      <c r="G13" s="92"/>
      <c r="H13" s="94"/>
      <c r="I13" s="92">
        <v>12.190160000000001</v>
      </c>
      <c r="J13" s="84"/>
      <c r="K13" s="93">
        <v>1</v>
      </c>
      <c r="L13" s="93">
        <f>I13/'סכום נכסי הקרן'!$C$42</f>
        <v>3.4689069517368596E-6</v>
      </c>
      <c r="BD13" s="3"/>
    </row>
    <row r="14" spans="2:60" ht="20.25">
      <c r="B14" s="88" t="s">
        <v>1270</v>
      </c>
      <c r="C14" s="82" t="s">
        <v>1271</v>
      </c>
      <c r="D14" s="95" t="s">
        <v>130</v>
      </c>
      <c r="E14" s="95" t="s">
        <v>802</v>
      </c>
      <c r="F14" s="95" t="s">
        <v>174</v>
      </c>
      <c r="G14" s="89">
        <v>8234</v>
      </c>
      <c r="H14" s="91">
        <v>136.69999999999999</v>
      </c>
      <c r="I14" s="89">
        <v>11.255879999999999</v>
      </c>
      <c r="J14" s="90">
        <v>1.2789384282943304E-3</v>
      </c>
      <c r="K14" s="90">
        <v>0.9233578558443859</v>
      </c>
      <c r="L14" s="90">
        <f>I14/'סכום נכסי הקרן'!$C$42</f>
        <v>3.2030424850794313E-6</v>
      </c>
      <c r="BD14" s="4"/>
    </row>
    <row r="15" spans="2:60">
      <c r="B15" s="88" t="s">
        <v>1272</v>
      </c>
      <c r="C15" s="82" t="s">
        <v>1273</v>
      </c>
      <c r="D15" s="95" t="s">
        <v>130</v>
      </c>
      <c r="E15" s="95" t="s">
        <v>844</v>
      </c>
      <c r="F15" s="95" t="s">
        <v>174</v>
      </c>
      <c r="G15" s="89">
        <v>46714</v>
      </c>
      <c r="H15" s="91">
        <v>2</v>
      </c>
      <c r="I15" s="89">
        <v>0.93428</v>
      </c>
      <c r="J15" s="90">
        <v>1.3247500886210564E-3</v>
      </c>
      <c r="K15" s="90">
        <v>7.6642144155614031E-2</v>
      </c>
      <c r="L15" s="90">
        <f>I15/'סכום נכסי הקרן'!$C$42</f>
        <v>2.6586446665742804E-7</v>
      </c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97" t="s">
        <v>265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97" t="s">
        <v>122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248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256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189</v>
      </c>
      <c r="C1" s="80" t="s" vm="1">
        <v>266</v>
      </c>
    </row>
    <row r="2" spans="2:61">
      <c r="B2" s="58" t="s">
        <v>188</v>
      </c>
      <c r="C2" s="80" t="s">
        <v>267</v>
      </c>
    </row>
    <row r="3" spans="2:61">
      <c r="B3" s="58" t="s">
        <v>190</v>
      </c>
      <c r="C3" s="80" t="s">
        <v>268</v>
      </c>
    </row>
    <row r="4" spans="2:61">
      <c r="B4" s="58" t="s">
        <v>191</v>
      </c>
      <c r="C4" s="80">
        <v>2207</v>
      </c>
    </row>
    <row r="6" spans="2:61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61" ht="26.25" customHeight="1">
      <c r="B7" s="169" t="s">
        <v>103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I7" s="3"/>
    </row>
    <row r="8" spans="2:61" s="3" customFormat="1" ht="78.75"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250</v>
      </c>
      <c r="H8" s="31" t="s">
        <v>249</v>
      </c>
      <c r="I8" s="31" t="s">
        <v>66</v>
      </c>
      <c r="J8" s="31" t="s">
        <v>63</v>
      </c>
      <c r="K8" s="31" t="s">
        <v>192</v>
      </c>
      <c r="L8" s="32" t="s">
        <v>194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257</v>
      </c>
      <c r="H9" s="17"/>
      <c r="I9" s="17" t="s">
        <v>253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265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256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189</v>
      </c>
      <c r="C1" s="80" t="s" vm="1">
        <v>266</v>
      </c>
    </row>
    <row r="2" spans="1:60">
      <c r="B2" s="58" t="s">
        <v>188</v>
      </c>
      <c r="C2" s="80" t="s">
        <v>267</v>
      </c>
    </row>
    <row r="3" spans="1:60">
      <c r="B3" s="58" t="s">
        <v>190</v>
      </c>
      <c r="C3" s="80" t="s">
        <v>268</v>
      </c>
    </row>
    <row r="4" spans="1:60">
      <c r="B4" s="58" t="s">
        <v>191</v>
      </c>
      <c r="C4" s="80">
        <v>2207</v>
      </c>
    </row>
    <row r="6" spans="1:60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1"/>
      <c r="BD6" s="1" t="s">
        <v>130</v>
      </c>
      <c r="BF6" s="1" t="s">
        <v>197</v>
      </c>
      <c r="BH6" s="3" t="s">
        <v>174</v>
      </c>
    </row>
    <row r="7" spans="1:60" ht="26.25" customHeight="1">
      <c r="B7" s="169" t="s">
        <v>104</v>
      </c>
      <c r="C7" s="170"/>
      <c r="D7" s="170"/>
      <c r="E7" s="170"/>
      <c r="F7" s="170"/>
      <c r="G7" s="170"/>
      <c r="H7" s="170"/>
      <c r="I7" s="170"/>
      <c r="J7" s="170"/>
      <c r="K7" s="171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3" t="s">
        <v>126</v>
      </c>
      <c r="C8" s="31" t="s">
        <v>49</v>
      </c>
      <c r="D8" s="31" t="s">
        <v>129</v>
      </c>
      <c r="E8" s="31" t="s">
        <v>69</v>
      </c>
      <c r="F8" s="31" t="s">
        <v>111</v>
      </c>
      <c r="G8" s="31" t="s">
        <v>250</v>
      </c>
      <c r="H8" s="31" t="s">
        <v>249</v>
      </c>
      <c r="I8" s="31" t="s">
        <v>66</v>
      </c>
      <c r="J8" s="31" t="s">
        <v>192</v>
      </c>
      <c r="K8" s="31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257</v>
      </c>
      <c r="H9" s="17"/>
      <c r="I9" s="17" t="s">
        <v>253</v>
      </c>
      <c r="J9" s="33" t="s">
        <v>20</v>
      </c>
      <c r="K9" s="59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136" customFormat="1" ht="18" customHeight="1">
      <c r="A11" s="140"/>
      <c r="B11" s="130" t="s">
        <v>53</v>
      </c>
      <c r="C11" s="123"/>
      <c r="D11" s="123"/>
      <c r="E11" s="123"/>
      <c r="F11" s="123"/>
      <c r="G11" s="124"/>
      <c r="H11" s="126"/>
      <c r="I11" s="124">
        <v>199.47624999999999</v>
      </c>
      <c r="J11" s="125">
        <v>1</v>
      </c>
      <c r="K11" s="125">
        <f>I11/'סכום נכסי הקרן'!$C$42</f>
        <v>5.676418934053365E-5</v>
      </c>
      <c r="L11" s="143"/>
      <c r="M11" s="143"/>
      <c r="N11" s="143"/>
      <c r="O11" s="143"/>
      <c r="BC11" s="142" t="s">
        <v>137</v>
      </c>
      <c r="BD11" s="143"/>
      <c r="BE11" s="142" t="s">
        <v>155</v>
      </c>
      <c r="BG11" s="142" t="s">
        <v>177</v>
      </c>
    </row>
    <row r="12" spans="1:60" s="98" customFormat="1" ht="20.25">
      <c r="A12" s="115"/>
      <c r="B12" s="131" t="s">
        <v>246</v>
      </c>
      <c r="C12" s="123"/>
      <c r="D12" s="123"/>
      <c r="E12" s="123"/>
      <c r="F12" s="123"/>
      <c r="G12" s="124"/>
      <c r="H12" s="126"/>
      <c r="I12" s="124">
        <v>199.47624999999996</v>
      </c>
      <c r="J12" s="125">
        <v>0.99999999999999989</v>
      </c>
      <c r="K12" s="125">
        <f>I12/'סכום נכסי הקרן'!$C$42</f>
        <v>5.6764189340533643E-5</v>
      </c>
      <c r="L12" s="3"/>
      <c r="M12" s="3"/>
      <c r="N12" s="3"/>
      <c r="O12" s="3"/>
      <c r="BC12" s="98" t="s">
        <v>135</v>
      </c>
      <c r="BD12" s="4"/>
      <c r="BE12" s="98" t="s">
        <v>156</v>
      </c>
      <c r="BG12" s="98" t="s">
        <v>178</v>
      </c>
    </row>
    <row r="13" spans="1:60">
      <c r="B13" s="85" t="s">
        <v>1274</v>
      </c>
      <c r="C13" s="82" t="s">
        <v>1275</v>
      </c>
      <c r="D13" s="95" t="s">
        <v>28</v>
      </c>
      <c r="E13" s="95" t="s">
        <v>1276</v>
      </c>
      <c r="F13" s="95" t="s">
        <v>173</v>
      </c>
      <c r="G13" s="89">
        <v>5</v>
      </c>
      <c r="H13" s="91">
        <v>153650</v>
      </c>
      <c r="I13" s="89">
        <v>9.5342500000000001</v>
      </c>
      <c r="J13" s="90">
        <v>4.7796416866669592E-2</v>
      </c>
      <c r="K13" s="90">
        <f>I13/'סכום נכסי הקרן'!$C$42</f>
        <v>2.7131248568187089E-6</v>
      </c>
      <c r="P13" s="1"/>
      <c r="BC13" s="1" t="s">
        <v>139</v>
      </c>
      <c r="BE13" s="1" t="s">
        <v>157</v>
      </c>
      <c r="BG13" s="1" t="s">
        <v>179</v>
      </c>
    </row>
    <row r="14" spans="1:60">
      <c r="B14" s="85" t="s">
        <v>1277</v>
      </c>
      <c r="C14" s="82" t="s">
        <v>1278</v>
      </c>
      <c r="D14" s="95" t="s">
        <v>28</v>
      </c>
      <c r="E14" s="95" t="s">
        <v>1276</v>
      </c>
      <c r="F14" s="95" t="s">
        <v>175</v>
      </c>
      <c r="G14" s="89">
        <v>19</v>
      </c>
      <c r="H14" s="91">
        <v>349300</v>
      </c>
      <c r="I14" s="89">
        <v>-56.413069999999998</v>
      </c>
      <c r="J14" s="90">
        <v>-0.28280594807652537</v>
      </c>
      <c r="K14" s="90">
        <f>I14/'סכום נכסי הקרן'!$C$42</f>
        <v>-1.6053250383245015E-5</v>
      </c>
      <c r="P14" s="1"/>
      <c r="BC14" s="1" t="s">
        <v>136</v>
      </c>
      <c r="BE14" s="1" t="s">
        <v>158</v>
      </c>
      <c r="BG14" s="1" t="s">
        <v>181</v>
      </c>
    </row>
    <row r="15" spans="1:60">
      <c r="B15" s="85" t="s">
        <v>1279</v>
      </c>
      <c r="C15" s="82" t="s">
        <v>1280</v>
      </c>
      <c r="D15" s="95" t="s">
        <v>28</v>
      </c>
      <c r="E15" s="95" t="s">
        <v>1276</v>
      </c>
      <c r="F15" s="95" t="s">
        <v>175</v>
      </c>
      <c r="G15" s="89">
        <v>5</v>
      </c>
      <c r="H15" s="91">
        <v>13040</v>
      </c>
      <c r="I15" s="89">
        <v>-1.3807400000000001</v>
      </c>
      <c r="J15" s="90">
        <v>-6.9218265332339065E-3</v>
      </c>
      <c r="K15" s="90">
        <f>I15/'סכום נכסי הקרן'!$C$42</f>
        <v>-3.9291187191481914E-7</v>
      </c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85" t="s">
        <v>1281</v>
      </c>
      <c r="C16" s="82" t="s">
        <v>1282</v>
      </c>
      <c r="D16" s="95" t="s">
        <v>28</v>
      </c>
      <c r="E16" s="95" t="s">
        <v>1276</v>
      </c>
      <c r="F16" s="95" t="s">
        <v>176</v>
      </c>
      <c r="G16" s="89">
        <v>4</v>
      </c>
      <c r="H16" s="91">
        <v>763800</v>
      </c>
      <c r="I16" s="89">
        <v>62.316089999999996</v>
      </c>
      <c r="J16" s="90">
        <v>0.31239854368627845</v>
      </c>
      <c r="K16" s="90">
        <f>I16/'סכום נכסי הקרן'!$C$42</f>
        <v>1.7733050083514882E-5</v>
      </c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85" t="s">
        <v>1283</v>
      </c>
      <c r="C17" s="82" t="s">
        <v>1284</v>
      </c>
      <c r="D17" s="95" t="s">
        <v>28</v>
      </c>
      <c r="E17" s="95" t="s">
        <v>1276</v>
      </c>
      <c r="F17" s="95" t="s">
        <v>173</v>
      </c>
      <c r="G17" s="89">
        <v>37</v>
      </c>
      <c r="H17" s="91">
        <v>267600</v>
      </c>
      <c r="I17" s="89">
        <v>142.09527</v>
      </c>
      <c r="J17" s="90">
        <v>0.71234179507585493</v>
      </c>
      <c r="K17" s="90">
        <f>I17/'סכום נכסי הקרן'!$C$42</f>
        <v>4.0435504530861447E-5</v>
      </c>
      <c r="P17" s="1"/>
      <c r="BC17" s="1" t="s">
        <v>143</v>
      </c>
      <c r="BE17" s="1" t="s">
        <v>160</v>
      </c>
      <c r="BG17" s="1" t="s">
        <v>185</v>
      </c>
    </row>
    <row r="18" spans="2:60">
      <c r="B18" s="85" t="s">
        <v>1285</v>
      </c>
      <c r="C18" s="82" t="s">
        <v>1286</v>
      </c>
      <c r="D18" s="95" t="s">
        <v>28</v>
      </c>
      <c r="E18" s="95" t="s">
        <v>1276</v>
      </c>
      <c r="F18" s="95" t="s">
        <v>175</v>
      </c>
      <c r="G18" s="89">
        <v>5.0000000000000009</v>
      </c>
      <c r="H18" s="91">
        <v>18240</v>
      </c>
      <c r="I18" s="89">
        <v>3.2805500000000003</v>
      </c>
      <c r="J18" s="90">
        <v>1.6445817484537634E-2</v>
      </c>
      <c r="K18" s="90">
        <f>I18/'סכום נכסי הקרן'!$C$42</f>
        <v>9.3353349755215315E-7</v>
      </c>
      <c r="BD18" s="1" t="s">
        <v>131</v>
      </c>
      <c r="BF18" s="1" t="s">
        <v>161</v>
      </c>
      <c r="BH18" s="1" t="s">
        <v>28</v>
      </c>
    </row>
    <row r="19" spans="2:60">
      <c r="B19" s="85" t="s">
        <v>1287</v>
      </c>
      <c r="C19" s="82" t="s">
        <v>1288</v>
      </c>
      <c r="D19" s="95" t="s">
        <v>28</v>
      </c>
      <c r="E19" s="95" t="s">
        <v>1276</v>
      </c>
      <c r="F19" s="95" t="s">
        <v>183</v>
      </c>
      <c r="G19" s="89">
        <v>4</v>
      </c>
      <c r="H19" s="91">
        <v>181700</v>
      </c>
      <c r="I19" s="89">
        <v>40.043900000000001</v>
      </c>
      <c r="J19" s="90">
        <v>0.20074520149641875</v>
      </c>
      <c r="K19" s="90">
        <f>I19/'סכום נכסי הקרן'!$C$42</f>
        <v>1.1395138626946294E-5</v>
      </c>
      <c r="BD19" s="1" t="s">
        <v>144</v>
      </c>
      <c r="BF19" s="1" t="s">
        <v>162</v>
      </c>
    </row>
    <row r="20" spans="2:60">
      <c r="B20" s="107"/>
      <c r="C20" s="82"/>
      <c r="D20" s="82"/>
      <c r="E20" s="82"/>
      <c r="F20" s="82"/>
      <c r="G20" s="89"/>
      <c r="H20" s="91"/>
      <c r="I20" s="82"/>
      <c r="J20" s="90"/>
      <c r="K20" s="82"/>
      <c r="BD20" s="1" t="s">
        <v>149</v>
      </c>
      <c r="BF20" s="1" t="s">
        <v>163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134</v>
      </c>
      <c r="BE21" s="1" t="s">
        <v>150</v>
      </c>
      <c r="BF21" s="1" t="s">
        <v>164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140</v>
      </c>
      <c r="BF22" s="1" t="s">
        <v>165</v>
      </c>
    </row>
    <row r="23" spans="2:60">
      <c r="B23" s="97" t="s">
        <v>265</v>
      </c>
      <c r="C23" s="81"/>
      <c r="D23" s="81"/>
      <c r="E23" s="81"/>
      <c r="F23" s="81"/>
      <c r="G23" s="81"/>
      <c r="H23" s="81"/>
      <c r="I23" s="81"/>
      <c r="J23" s="81"/>
      <c r="K23" s="81"/>
      <c r="BD23" s="1" t="s">
        <v>28</v>
      </c>
      <c r="BE23" s="1" t="s">
        <v>141</v>
      </c>
      <c r="BF23" s="1" t="s">
        <v>200</v>
      </c>
    </row>
    <row r="24" spans="2:60">
      <c r="B24" s="97" t="s">
        <v>122</v>
      </c>
      <c r="C24" s="81"/>
      <c r="D24" s="81"/>
      <c r="E24" s="81"/>
      <c r="F24" s="81"/>
      <c r="G24" s="81"/>
      <c r="H24" s="81"/>
      <c r="I24" s="81"/>
      <c r="J24" s="81"/>
      <c r="K24" s="81"/>
      <c r="BF24" s="1" t="s">
        <v>203</v>
      </c>
    </row>
    <row r="25" spans="2:60">
      <c r="B25" s="97" t="s">
        <v>248</v>
      </c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166</v>
      </c>
    </row>
    <row r="26" spans="2:60">
      <c r="B26" s="97" t="s">
        <v>256</v>
      </c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167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202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168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169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201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28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189</v>
      </c>
      <c r="C1" s="80" t="s" vm="1">
        <v>266</v>
      </c>
    </row>
    <row r="2" spans="2:81">
      <c r="B2" s="58" t="s">
        <v>188</v>
      </c>
      <c r="C2" s="80" t="s">
        <v>267</v>
      </c>
    </row>
    <row r="3" spans="2:81">
      <c r="B3" s="58" t="s">
        <v>190</v>
      </c>
      <c r="C3" s="80" t="s">
        <v>268</v>
      </c>
      <c r="E3" s="2"/>
    </row>
    <row r="4" spans="2:81">
      <c r="B4" s="58" t="s">
        <v>191</v>
      </c>
      <c r="C4" s="80">
        <v>2207</v>
      </c>
    </row>
    <row r="6" spans="2:81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81" ht="26.25" customHeight="1">
      <c r="B7" s="169" t="s">
        <v>105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81" s="3" customFormat="1" ht="47.25">
      <c r="B8" s="23" t="s">
        <v>126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66</v>
      </c>
      <c r="O8" s="31" t="s">
        <v>63</v>
      </c>
      <c r="P8" s="31" t="s">
        <v>192</v>
      </c>
      <c r="Q8" s="32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257</v>
      </c>
      <c r="M9" s="33"/>
      <c r="N9" s="33" t="s">
        <v>253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265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256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6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189</v>
      </c>
      <c r="C1" s="80" t="s" vm="1">
        <v>266</v>
      </c>
    </row>
    <row r="2" spans="2:72">
      <c r="B2" s="58" t="s">
        <v>188</v>
      </c>
      <c r="C2" s="80" t="s">
        <v>267</v>
      </c>
    </row>
    <row r="3" spans="2:72">
      <c r="B3" s="58" t="s">
        <v>190</v>
      </c>
      <c r="C3" s="80" t="s">
        <v>268</v>
      </c>
    </row>
    <row r="4" spans="2:72">
      <c r="B4" s="58" t="s">
        <v>191</v>
      </c>
      <c r="C4" s="80">
        <v>2207</v>
      </c>
    </row>
    <row r="6" spans="2:72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72" ht="26.25" customHeight="1">
      <c r="B7" s="169" t="s">
        <v>96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1"/>
    </row>
    <row r="8" spans="2:72" s="3" customFormat="1" ht="78.75">
      <c r="B8" s="23" t="s">
        <v>126</v>
      </c>
      <c r="C8" s="31" t="s">
        <v>49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250</v>
      </c>
      <c r="L8" s="31" t="s">
        <v>249</v>
      </c>
      <c r="M8" s="31" t="s">
        <v>120</v>
      </c>
      <c r="N8" s="31" t="s">
        <v>63</v>
      </c>
      <c r="O8" s="31" t="s">
        <v>192</v>
      </c>
      <c r="P8" s="32" t="s">
        <v>194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257</v>
      </c>
      <c r="L9" s="33"/>
      <c r="M9" s="33" t="s">
        <v>253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6" customFormat="1" ht="18" customHeight="1">
      <c r="B11" s="99" t="s">
        <v>27</v>
      </c>
      <c r="C11" s="100"/>
      <c r="D11" s="100"/>
      <c r="E11" s="100"/>
      <c r="F11" s="100"/>
      <c r="G11" s="102">
        <v>8.1039710310776769</v>
      </c>
      <c r="H11" s="100"/>
      <c r="I11" s="100"/>
      <c r="J11" s="103">
        <v>4.856844359038192E-2</v>
      </c>
      <c r="K11" s="102"/>
      <c r="L11" s="100"/>
      <c r="M11" s="102">
        <v>2064055.4644300004</v>
      </c>
      <c r="N11" s="100"/>
      <c r="O11" s="105">
        <v>1</v>
      </c>
      <c r="P11" s="105">
        <f>M11/'סכום נכסי הקרן'!$C$42</f>
        <v>0.58736032581456521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BT11" s="137"/>
    </row>
    <row r="12" spans="2:72" s="137" customFormat="1" ht="21.75" customHeight="1">
      <c r="B12" s="83" t="s">
        <v>244</v>
      </c>
      <c r="C12" s="84"/>
      <c r="D12" s="84"/>
      <c r="E12" s="84"/>
      <c r="F12" s="84"/>
      <c r="G12" s="92">
        <v>8.1039710310776787</v>
      </c>
      <c r="H12" s="84"/>
      <c r="I12" s="84"/>
      <c r="J12" s="106">
        <v>4.8568443590381948E-2</v>
      </c>
      <c r="K12" s="92"/>
      <c r="L12" s="84"/>
      <c r="M12" s="92">
        <v>2064055.4644299997</v>
      </c>
      <c r="N12" s="84"/>
      <c r="O12" s="93">
        <v>0.99999999999999967</v>
      </c>
      <c r="P12" s="93">
        <f>M12/'סכום נכסי הקרן'!$C$42</f>
        <v>0.58736032581456499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</row>
    <row r="13" spans="2:72" s="137" customFormat="1">
      <c r="B13" s="101" t="s">
        <v>73</v>
      </c>
      <c r="C13" s="84"/>
      <c r="D13" s="84"/>
      <c r="E13" s="84"/>
      <c r="F13" s="84"/>
      <c r="G13" s="92">
        <v>8.1039710310776787</v>
      </c>
      <c r="H13" s="84"/>
      <c r="I13" s="84"/>
      <c r="J13" s="106">
        <v>4.8568443590381948E-2</v>
      </c>
      <c r="K13" s="92"/>
      <c r="L13" s="84"/>
      <c r="M13" s="92">
        <v>2064055.4644299997</v>
      </c>
      <c r="N13" s="84"/>
      <c r="O13" s="93">
        <v>0.99999999999999967</v>
      </c>
      <c r="P13" s="93">
        <f>M13/'סכום נכסי הקרן'!$C$42</f>
        <v>0.58736032581456499</v>
      </c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</row>
    <row r="14" spans="2:72" s="137" customFormat="1">
      <c r="B14" s="88" t="s">
        <v>1289</v>
      </c>
      <c r="C14" s="82" t="s">
        <v>1290</v>
      </c>
      <c r="D14" s="82" t="s">
        <v>271</v>
      </c>
      <c r="E14" s="82"/>
      <c r="F14" s="108">
        <v>38718</v>
      </c>
      <c r="G14" s="89">
        <v>2.77</v>
      </c>
      <c r="H14" s="95" t="s">
        <v>174</v>
      </c>
      <c r="I14" s="96">
        <v>4.8000000000000001E-2</v>
      </c>
      <c r="J14" s="96">
        <v>4.8500000000000008E-2</v>
      </c>
      <c r="K14" s="89">
        <v>84116</v>
      </c>
      <c r="L14" s="109">
        <v>122.2414</v>
      </c>
      <c r="M14" s="89">
        <v>102.81881</v>
      </c>
      <c r="N14" s="82"/>
      <c r="O14" s="90">
        <v>4.9813976306297538E-5</v>
      </c>
      <c r="P14" s="90">
        <f>M14/'סכום נכסי הקרן'!$C$42</f>
        <v>2.9258753353385954E-5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</row>
    <row r="15" spans="2:72" s="137" customFormat="1">
      <c r="B15" s="88" t="s">
        <v>1291</v>
      </c>
      <c r="C15" s="82" t="s">
        <v>1292</v>
      </c>
      <c r="D15" s="82" t="s">
        <v>271</v>
      </c>
      <c r="E15" s="82"/>
      <c r="F15" s="108">
        <v>39203</v>
      </c>
      <c r="G15" s="89">
        <v>3.94</v>
      </c>
      <c r="H15" s="95" t="s">
        <v>174</v>
      </c>
      <c r="I15" s="96">
        <v>4.8000000000000001E-2</v>
      </c>
      <c r="J15" s="96">
        <v>4.8600000000000011E-2</v>
      </c>
      <c r="K15" s="89">
        <v>7430124</v>
      </c>
      <c r="L15" s="109">
        <v>120.95740000000001</v>
      </c>
      <c r="M15" s="89">
        <v>8987.6791899999989</v>
      </c>
      <c r="N15" s="82"/>
      <c r="O15" s="90">
        <v>4.3543787194119769E-3</v>
      </c>
      <c r="P15" s="90">
        <f>M15/'סכום נכסי הקרן'!$C$42</f>
        <v>2.557589303353828E-3</v>
      </c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</row>
    <row r="16" spans="2:72" s="137" customFormat="1">
      <c r="B16" s="88" t="s">
        <v>1293</v>
      </c>
      <c r="C16" s="82" t="s">
        <v>1294</v>
      </c>
      <c r="D16" s="82" t="s">
        <v>271</v>
      </c>
      <c r="E16" s="82"/>
      <c r="F16" s="108">
        <v>39295</v>
      </c>
      <c r="G16" s="89">
        <v>4.09</v>
      </c>
      <c r="H16" s="95" t="s">
        <v>174</v>
      </c>
      <c r="I16" s="96">
        <v>4.8000000000000001E-2</v>
      </c>
      <c r="J16" s="96">
        <v>4.8500000000000008E-2</v>
      </c>
      <c r="K16" s="89">
        <v>6727677</v>
      </c>
      <c r="L16" s="109">
        <v>120.9371</v>
      </c>
      <c r="M16" s="89">
        <v>8136.6353799999997</v>
      </c>
      <c r="N16" s="82"/>
      <c r="O16" s="90">
        <v>3.9420623719755386E-3</v>
      </c>
      <c r="P16" s="90">
        <f>M16/'סכום נכסי הקרן'!$C$42</f>
        <v>2.3154110391848904E-3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</row>
    <row r="17" spans="2:39" s="137" customFormat="1">
      <c r="B17" s="88" t="s">
        <v>1295</v>
      </c>
      <c r="C17" s="82" t="s">
        <v>1296</v>
      </c>
      <c r="D17" s="82" t="s">
        <v>271</v>
      </c>
      <c r="E17" s="82"/>
      <c r="F17" s="108">
        <v>39873</v>
      </c>
      <c r="G17" s="89">
        <v>5.3299999999999992</v>
      </c>
      <c r="H17" s="95" t="s">
        <v>174</v>
      </c>
      <c r="I17" s="96">
        <v>4.8000000000000001E-2</v>
      </c>
      <c r="J17" s="96">
        <v>4.8499999999999995E-2</v>
      </c>
      <c r="K17" s="89">
        <v>2931318</v>
      </c>
      <c r="L17" s="109">
        <v>113.931</v>
      </c>
      <c r="M17" s="89">
        <v>3340.0721200000003</v>
      </c>
      <c r="N17" s="82"/>
      <c r="O17" s="90">
        <v>1.6182085111372617E-3</v>
      </c>
      <c r="P17" s="90">
        <f>M17/'סכום נכסי הקרן'!$C$42</f>
        <v>9.5047147833748457E-4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</row>
    <row r="18" spans="2:39" s="137" customFormat="1">
      <c r="B18" s="88" t="s">
        <v>1297</v>
      </c>
      <c r="C18" s="82" t="s">
        <v>1298</v>
      </c>
      <c r="D18" s="82" t="s">
        <v>271</v>
      </c>
      <c r="E18" s="82"/>
      <c r="F18" s="108">
        <v>37956</v>
      </c>
      <c r="G18" s="89">
        <v>0.91</v>
      </c>
      <c r="H18" s="95" t="s">
        <v>174</v>
      </c>
      <c r="I18" s="96">
        <v>4.8000000000000001E-2</v>
      </c>
      <c r="J18" s="96">
        <v>5.16E-2</v>
      </c>
      <c r="K18" s="89">
        <v>32754904</v>
      </c>
      <c r="L18" s="109">
        <v>123.6845</v>
      </c>
      <c r="M18" s="89">
        <v>40485.082369999996</v>
      </c>
      <c r="N18" s="82"/>
      <c r="O18" s="90">
        <v>1.96143384069285E-2</v>
      </c>
      <c r="P18" s="90">
        <f>M18/'סכום נכסי הקרן'!$C$42</f>
        <v>1.1520684197330664E-2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</row>
    <row r="19" spans="2:39" s="137" customFormat="1">
      <c r="B19" s="88" t="s">
        <v>1299</v>
      </c>
      <c r="C19" s="82" t="s">
        <v>1300</v>
      </c>
      <c r="D19" s="82" t="s">
        <v>271</v>
      </c>
      <c r="E19" s="82"/>
      <c r="F19" s="108">
        <v>39448</v>
      </c>
      <c r="G19" s="89">
        <v>4.4000000000000004</v>
      </c>
      <c r="H19" s="95" t="s">
        <v>174</v>
      </c>
      <c r="I19" s="96">
        <v>4.8000000000000001E-2</v>
      </c>
      <c r="J19" s="96">
        <v>4.8500000000000015E-2</v>
      </c>
      <c r="K19" s="89">
        <v>2727906</v>
      </c>
      <c r="L19" s="109">
        <v>119.27079999999999</v>
      </c>
      <c r="M19" s="89">
        <v>3253.9567599999996</v>
      </c>
      <c r="N19" s="82"/>
      <c r="O19" s="90">
        <v>1.5764870741487543E-3</v>
      </c>
      <c r="P19" s="90">
        <f>M19/'סכום נכסי הקרן'!$C$42</f>
        <v>9.2596596151446294E-4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</row>
    <row r="20" spans="2:39" s="137" customFormat="1">
      <c r="B20" s="88" t="s">
        <v>1301</v>
      </c>
      <c r="C20" s="82" t="s">
        <v>1302</v>
      </c>
      <c r="D20" s="82" t="s">
        <v>271</v>
      </c>
      <c r="E20" s="82"/>
      <c r="F20" s="108">
        <v>40148</v>
      </c>
      <c r="G20" s="89">
        <v>5.95</v>
      </c>
      <c r="H20" s="95" t="s">
        <v>174</v>
      </c>
      <c r="I20" s="96">
        <v>4.8000000000000001E-2</v>
      </c>
      <c r="J20" s="96">
        <v>4.8600000000000004E-2</v>
      </c>
      <c r="K20" s="89">
        <v>4008000</v>
      </c>
      <c r="L20" s="109">
        <v>108.0772</v>
      </c>
      <c r="M20" s="89">
        <v>4331.3019100000001</v>
      </c>
      <c r="N20" s="82"/>
      <c r="O20" s="90">
        <v>2.098442597421243E-3</v>
      </c>
      <c r="P20" s="90">
        <f>M20/'סכום נכסי הקרן'!$C$42</f>
        <v>1.2325419277245037E-3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</row>
    <row r="21" spans="2:39" s="137" customFormat="1">
      <c r="B21" s="88" t="s">
        <v>1303</v>
      </c>
      <c r="C21" s="82" t="s">
        <v>1304</v>
      </c>
      <c r="D21" s="82" t="s">
        <v>271</v>
      </c>
      <c r="E21" s="82"/>
      <c r="F21" s="108">
        <v>40269</v>
      </c>
      <c r="G21" s="89">
        <v>6.14</v>
      </c>
      <c r="H21" s="95" t="s">
        <v>174</v>
      </c>
      <c r="I21" s="96">
        <v>4.8000000000000001E-2</v>
      </c>
      <c r="J21" s="96">
        <v>4.8600000000000004E-2</v>
      </c>
      <c r="K21" s="89">
        <v>27130000</v>
      </c>
      <c r="L21" s="109">
        <v>109.664</v>
      </c>
      <c r="M21" s="89">
        <v>29752.707460000001</v>
      </c>
      <c r="N21" s="82"/>
      <c r="O21" s="90">
        <v>1.4414684088063673E-2</v>
      </c>
      <c r="P21" s="90">
        <f>M21/'סכום נכסי הקרן'!$C$42</f>
        <v>8.4666135424791081E-3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</row>
    <row r="22" spans="2:39" s="137" customFormat="1">
      <c r="B22" s="88" t="s">
        <v>1305</v>
      </c>
      <c r="C22" s="82" t="s">
        <v>1306</v>
      </c>
      <c r="D22" s="82" t="s">
        <v>271</v>
      </c>
      <c r="E22" s="82"/>
      <c r="F22" s="108">
        <v>40391</v>
      </c>
      <c r="G22" s="89">
        <v>6.33</v>
      </c>
      <c r="H22" s="95" t="s">
        <v>174</v>
      </c>
      <c r="I22" s="96">
        <v>4.8000000000000001E-2</v>
      </c>
      <c r="J22" s="96">
        <v>4.8600000000000004E-2</v>
      </c>
      <c r="K22" s="89">
        <v>6327000</v>
      </c>
      <c r="L22" s="109">
        <v>108.7638</v>
      </c>
      <c r="M22" s="89">
        <v>6881.2949100000005</v>
      </c>
      <c r="N22" s="82"/>
      <c r="O22" s="90">
        <v>3.3338711234197895E-3</v>
      </c>
      <c r="P22" s="90">
        <f>M22/'סכום נכסי הקרן'!$C$42</f>
        <v>1.9581836292756182E-3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</row>
    <row r="23" spans="2:39" s="137" customFormat="1">
      <c r="B23" s="88" t="s">
        <v>1307</v>
      </c>
      <c r="C23" s="82" t="s">
        <v>1308</v>
      </c>
      <c r="D23" s="82" t="s">
        <v>271</v>
      </c>
      <c r="E23" s="82"/>
      <c r="F23" s="108">
        <v>40452</v>
      </c>
      <c r="G23" s="89">
        <v>6.49</v>
      </c>
      <c r="H23" s="95" t="s">
        <v>174</v>
      </c>
      <c r="I23" s="96">
        <v>4.8000000000000001E-2</v>
      </c>
      <c r="J23" s="96">
        <v>4.8599999999999997E-2</v>
      </c>
      <c r="K23" s="89">
        <v>6348000</v>
      </c>
      <c r="L23" s="109">
        <v>106.8582</v>
      </c>
      <c r="M23" s="89">
        <v>6783.6595900000002</v>
      </c>
      <c r="N23" s="82"/>
      <c r="O23" s="90">
        <v>3.2865684604426767E-3</v>
      </c>
      <c r="P23" s="90">
        <f>M23/'סכום נכסי הקרן'!$C$42</f>
        <v>1.9303999217374845E-3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</row>
    <row r="24" spans="2:39" s="137" customFormat="1">
      <c r="B24" s="88" t="s">
        <v>1309</v>
      </c>
      <c r="C24" s="82" t="s">
        <v>1310</v>
      </c>
      <c r="D24" s="82" t="s">
        <v>271</v>
      </c>
      <c r="E24" s="82"/>
      <c r="F24" s="108">
        <v>37622</v>
      </c>
      <c r="G24" s="91">
        <v>3.0000000000000001E-3</v>
      </c>
      <c r="H24" s="95" t="s">
        <v>174</v>
      </c>
      <c r="I24" s="96">
        <v>4.8000000000000001E-2</v>
      </c>
      <c r="J24" s="96">
        <v>-8.3000000000000001E-3</v>
      </c>
      <c r="K24" s="89">
        <v>1035000</v>
      </c>
      <c r="L24" s="109">
        <v>124.18519999999999</v>
      </c>
      <c r="M24" s="89">
        <v>1285.3173000000002</v>
      </c>
      <c r="N24" s="82"/>
      <c r="O24" s="90">
        <v>6.2271451622786071E-4</v>
      </c>
      <c r="P24" s="90">
        <f>M24/'סכום נכסי הקרן'!$C$42</f>
        <v>3.6575780114105565E-4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</row>
    <row r="25" spans="2:39" s="137" customFormat="1">
      <c r="B25" s="88" t="s">
        <v>1311</v>
      </c>
      <c r="C25" s="82" t="s">
        <v>1312</v>
      </c>
      <c r="D25" s="82" t="s">
        <v>271</v>
      </c>
      <c r="E25" s="82"/>
      <c r="F25" s="108">
        <v>37865</v>
      </c>
      <c r="G25" s="89">
        <v>0.65999999999999981</v>
      </c>
      <c r="H25" s="95" t="s">
        <v>174</v>
      </c>
      <c r="I25" s="96">
        <v>4.8000000000000001E-2</v>
      </c>
      <c r="J25" s="96">
        <v>0.05</v>
      </c>
      <c r="K25" s="89">
        <v>63474</v>
      </c>
      <c r="L25" s="109">
        <v>124.9165</v>
      </c>
      <c r="M25" s="89">
        <v>79.29010000000001</v>
      </c>
      <c r="N25" s="82"/>
      <c r="O25" s="90">
        <v>3.8414713832264378E-5</v>
      </c>
      <c r="P25" s="90">
        <f>M25/'סכום נכסי הקרן'!$C$42</f>
        <v>2.256327883259209E-5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</row>
    <row r="26" spans="2:39" s="137" customFormat="1">
      <c r="B26" s="88" t="s">
        <v>1313</v>
      </c>
      <c r="C26" s="82" t="s">
        <v>1314</v>
      </c>
      <c r="D26" s="82" t="s">
        <v>271</v>
      </c>
      <c r="E26" s="82"/>
      <c r="F26" s="108">
        <v>38384</v>
      </c>
      <c r="G26" s="89">
        <v>1.97</v>
      </c>
      <c r="H26" s="95" t="s">
        <v>174</v>
      </c>
      <c r="I26" s="96">
        <v>4.8000000000000001E-2</v>
      </c>
      <c r="J26" s="96">
        <v>4.8500000000000008E-2</v>
      </c>
      <c r="K26" s="89">
        <v>815824</v>
      </c>
      <c r="L26" s="109">
        <v>124.94070000000001</v>
      </c>
      <c r="M26" s="89">
        <v>1019.06457</v>
      </c>
      <c r="N26" s="82"/>
      <c r="O26" s="90">
        <v>4.9371956692133756E-4</v>
      </c>
      <c r="P26" s="90">
        <f>M26/'סכום נכסי הקרן'!$C$42</f>
        <v>2.8999128568794283E-4</v>
      </c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</row>
    <row r="27" spans="2:39" s="137" customFormat="1">
      <c r="B27" s="88" t="s">
        <v>1315</v>
      </c>
      <c r="C27" s="82" t="s">
        <v>1316</v>
      </c>
      <c r="D27" s="82" t="s">
        <v>271</v>
      </c>
      <c r="E27" s="82"/>
      <c r="F27" s="108">
        <v>40909</v>
      </c>
      <c r="G27" s="89">
        <v>7.25</v>
      </c>
      <c r="H27" s="95" t="s">
        <v>174</v>
      </c>
      <c r="I27" s="96">
        <v>4.8000000000000001E-2</v>
      </c>
      <c r="J27" s="96">
        <v>4.8499999999999995E-2</v>
      </c>
      <c r="K27" s="89">
        <v>44209000</v>
      </c>
      <c r="L27" s="109">
        <v>104.8026</v>
      </c>
      <c r="M27" s="89">
        <v>46330.065759999998</v>
      </c>
      <c r="N27" s="82"/>
      <c r="O27" s="90">
        <v>2.2446134107541673E-2</v>
      </c>
      <c r="P27" s="90">
        <f>M27/'סכום נכסי הקרן'!$C$42</f>
        <v>1.3183968642683102E-2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</row>
    <row r="28" spans="2:39" s="137" customFormat="1">
      <c r="B28" s="88" t="s">
        <v>1317</v>
      </c>
      <c r="C28" s="82">
        <v>8793</v>
      </c>
      <c r="D28" s="82" t="s">
        <v>271</v>
      </c>
      <c r="E28" s="82"/>
      <c r="F28" s="108">
        <v>41122</v>
      </c>
      <c r="G28" s="89">
        <v>7.64</v>
      </c>
      <c r="H28" s="95" t="s">
        <v>174</v>
      </c>
      <c r="I28" s="96">
        <v>4.8000000000000001E-2</v>
      </c>
      <c r="J28" s="96">
        <v>4.8599999999999997E-2</v>
      </c>
      <c r="K28" s="89">
        <v>19359000</v>
      </c>
      <c r="L28" s="109">
        <v>103.38549999999999</v>
      </c>
      <c r="M28" s="89">
        <v>20014.394940000002</v>
      </c>
      <c r="N28" s="82"/>
      <c r="O28" s="90">
        <v>9.6966362023256387E-3</v>
      </c>
      <c r="P28" s="90">
        <f>M28/'סכום נכסי הקרן'!$C$42</f>
        <v>5.6954193991032957E-3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</row>
    <row r="29" spans="2:39" s="137" customFormat="1">
      <c r="B29" s="88" t="s">
        <v>1318</v>
      </c>
      <c r="C29" s="82" t="s">
        <v>1319</v>
      </c>
      <c r="D29" s="82" t="s">
        <v>271</v>
      </c>
      <c r="E29" s="82"/>
      <c r="F29" s="108">
        <v>41154</v>
      </c>
      <c r="G29" s="89">
        <v>7.7299999999999995</v>
      </c>
      <c r="H29" s="95" t="s">
        <v>174</v>
      </c>
      <c r="I29" s="96">
        <v>4.8000000000000001E-2</v>
      </c>
      <c r="J29" s="96">
        <v>4.8600000000000004E-2</v>
      </c>
      <c r="K29" s="89">
        <v>5375000</v>
      </c>
      <c r="L29" s="109">
        <v>102.8699</v>
      </c>
      <c r="M29" s="89">
        <v>5529.2615500000002</v>
      </c>
      <c r="N29" s="82"/>
      <c r="O29" s="90">
        <v>2.678833803299435E-3</v>
      </c>
      <c r="P29" s="90">
        <f>M29/'סכום נכסי הקרן'!$C$42</f>
        <v>1.5734406955090273E-3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</row>
    <row r="30" spans="2:39" s="137" customFormat="1">
      <c r="B30" s="88" t="s">
        <v>1320</v>
      </c>
      <c r="C30" s="82" t="s">
        <v>1321</v>
      </c>
      <c r="D30" s="82" t="s">
        <v>271</v>
      </c>
      <c r="E30" s="82"/>
      <c r="F30" s="108">
        <v>41184</v>
      </c>
      <c r="G30" s="89">
        <v>7.81</v>
      </c>
      <c r="H30" s="95" t="s">
        <v>174</v>
      </c>
      <c r="I30" s="96">
        <v>4.8000000000000001E-2</v>
      </c>
      <c r="J30" s="96">
        <v>4.8600000000000004E-2</v>
      </c>
      <c r="K30" s="89">
        <v>7085000</v>
      </c>
      <c r="L30" s="109">
        <v>101.3933</v>
      </c>
      <c r="M30" s="89">
        <v>7183.7002899999998</v>
      </c>
      <c r="N30" s="82"/>
      <c r="O30" s="90">
        <v>3.4803814208470489E-3</v>
      </c>
      <c r="P30" s="90">
        <f>M30/'סכום נכסי הקרן'!$C$42</f>
        <v>2.0442379653076818E-3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</row>
    <row r="31" spans="2:39" s="137" customFormat="1">
      <c r="B31" s="88" t="s">
        <v>1322</v>
      </c>
      <c r="C31" s="82" t="s">
        <v>1323</v>
      </c>
      <c r="D31" s="82" t="s">
        <v>271</v>
      </c>
      <c r="E31" s="82"/>
      <c r="F31" s="108">
        <v>41245</v>
      </c>
      <c r="G31" s="89">
        <v>7.9799999999999995</v>
      </c>
      <c r="H31" s="95" t="s">
        <v>174</v>
      </c>
      <c r="I31" s="96">
        <v>4.8000000000000001E-2</v>
      </c>
      <c r="J31" s="96">
        <v>4.8600000000000004E-2</v>
      </c>
      <c r="K31" s="89">
        <v>2909000</v>
      </c>
      <c r="L31" s="109">
        <v>100.79170000000001</v>
      </c>
      <c r="M31" s="89">
        <v>2932.0290199999999</v>
      </c>
      <c r="N31" s="82"/>
      <c r="O31" s="90">
        <v>1.4205185231345974E-3</v>
      </c>
      <c r="P31" s="90">
        <f>M31/'סכום נכסי הקרן'!$C$42</f>
        <v>8.3435622257396226E-4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</row>
    <row r="32" spans="2:39" s="137" customFormat="1">
      <c r="B32" s="88" t="s">
        <v>1324</v>
      </c>
      <c r="C32" s="82" t="s">
        <v>1325</v>
      </c>
      <c r="D32" s="82" t="s">
        <v>271</v>
      </c>
      <c r="E32" s="82"/>
      <c r="F32" s="108">
        <v>41275</v>
      </c>
      <c r="G32" s="89">
        <v>7.88</v>
      </c>
      <c r="H32" s="95" t="s">
        <v>174</v>
      </c>
      <c r="I32" s="96">
        <v>4.8000000000000001E-2</v>
      </c>
      <c r="J32" s="96">
        <v>4.8599999999999997E-2</v>
      </c>
      <c r="K32" s="89">
        <v>10748000</v>
      </c>
      <c r="L32" s="109">
        <v>103.30070000000001</v>
      </c>
      <c r="M32" s="89">
        <v>11102.76016</v>
      </c>
      <c r="N32" s="82"/>
      <c r="O32" s="90">
        <v>5.3790997147773276E-3</v>
      </c>
      <c r="P32" s="90">
        <f>M32/'סכום נכסי הקרן'!$C$42</f>
        <v>3.1594697610606462E-3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</row>
    <row r="33" spans="2:39" s="137" customFormat="1">
      <c r="B33" s="88" t="s">
        <v>1326</v>
      </c>
      <c r="C33" s="82" t="s">
        <v>1327</v>
      </c>
      <c r="D33" s="82" t="s">
        <v>271</v>
      </c>
      <c r="E33" s="82"/>
      <c r="F33" s="108">
        <v>41306</v>
      </c>
      <c r="G33" s="89">
        <v>7.9599999999999991</v>
      </c>
      <c r="H33" s="95" t="s">
        <v>174</v>
      </c>
      <c r="I33" s="96">
        <v>4.8000000000000001E-2</v>
      </c>
      <c r="J33" s="96">
        <v>4.8499999999999995E-2</v>
      </c>
      <c r="K33" s="89">
        <v>6369000</v>
      </c>
      <c r="L33" s="109">
        <v>102.69880000000001</v>
      </c>
      <c r="M33" s="89">
        <v>6541.1299800000006</v>
      </c>
      <c r="N33" s="82"/>
      <c r="O33" s="90">
        <v>3.1690669619706016E-3</v>
      </c>
      <c r="P33" s="90">
        <f>M33/'סכום נכסי הקרן'!$C$42</f>
        <v>1.861384203311227E-3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</row>
    <row r="34" spans="2:39" s="137" customFormat="1">
      <c r="B34" s="88" t="s">
        <v>1328</v>
      </c>
      <c r="C34" s="82" t="s">
        <v>1329</v>
      </c>
      <c r="D34" s="82" t="s">
        <v>271</v>
      </c>
      <c r="E34" s="82"/>
      <c r="F34" s="108">
        <v>41334</v>
      </c>
      <c r="G34" s="89">
        <v>8.0399999999999991</v>
      </c>
      <c r="H34" s="95" t="s">
        <v>174</v>
      </c>
      <c r="I34" s="96">
        <v>4.8000000000000001E-2</v>
      </c>
      <c r="J34" s="96">
        <v>4.8600000000000004E-2</v>
      </c>
      <c r="K34" s="89">
        <v>8061000</v>
      </c>
      <c r="L34" s="109">
        <v>102.4722</v>
      </c>
      <c r="M34" s="89">
        <v>8260.2877200000003</v>
      </c>
      <c r="N34" s="82"/>
      <c r="O34" s="90">
        <v>4.0019698415813265E-3</v>
      </c>
      <c r="P34" s="90">
        <f>M34/'סכום נכסי הקרן'!$C$42</f>
        <v>2.3505983100512722E-3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</row>
    <row r="35" spans="2:39" s="137" customFormat="1">
      <c r="B35" s="88" t="s">
        <v>1330</v>
      </c>
      <c r="C35" s="82" t="s">
        <v>1331</v>
      </c>
      <c r="D35" s="82" t="s">
        <v>271</v>
      </c>
      <c r="E35" s="82"/>
      <c r="F35" s="108">
        <v>41366</v>
      </c>
      <c r="G35" s="89">
        <v>8.1199999999999992</v>
      </c>
      <c r="H35" s="95" t="s">
        <v>174</v>
      </c>
      <c r="I35" s="96">
        <v>4.8000000000000001E-2</v>
      </c>
      <c r="J35" s="96">
        <v>4.8600000000000004E-2</v>
      </c>
      <c r="K35" s="89">
        <v>11098000</v>
      </c>
      <c r="L35" s="109">
        <v>102.0569</v>
      </c>
      <c r="M35" s="89">
        <v>11326.522269999999</v>
      </c>
      <c r="N35" s="82"/>
      <c r="O35" s="90">
        <v>5.4875086765790362E-3</v>
      </c>
      <c r="P35" s="90">
        <f>M35/'סכום נכסי הקרן'!$C$42</f>
        <v>3.2231448841857162E-3</v>
      </c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</row>
    <row r="36" spans="2:39" s="137" customFormat="1">
      <c r="B36" s="88" t="s">
        <v>1332</v>
      </c>
      <c r="C36" s="82">
        <v>2704</v>
      </c>
      <c r="D36" s="82" t="s">
        <v>271</v>
      </c>
      <c r="E36" s="82"/>
      <c r="F36" s="108">
        <v>41395</v>
      </c>
      <c r="G36" s="89">
        <v>8.2100000000000009</v>
      </c>
      <c r="H36" s="95" t="s">
        <v>174</v>
      </c>
      <c r="I36" s="96">
        <v>4.8000000000000001E-2</v>
      </c>
      <c r="J36" s="96">
        <v>4.8600000000000004E-2</v>
      </c>
      <c r="K36" s="89">
        <v>2895000</v>
      </c>
      <c r="L36" s="109">
        <v>101.4624</v>
      </c>
      <c r="M36" s="89">
        <v>2937.3354599999998</v>
      </c>
      <c r="N36" s="82"/>
      <c r="O36" s="90">
        <v>1.4230894036615243E-3</v>
      </c>
      <c r="P36" s="90">
        <f>M36/'סכום נכסי הקרן'!$C$42</f>
        <v>8.3586625579788818E-4</v>
      </c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</row>
    <row r="37" spans="2:39" s="137" customFormat="1">
      <c r="B37" s="88" t="s">
        <v>1333</v>
      </c>
      <c r="C37" s="82" t="s">
        <v>1334</v>
      </c>
      <c r="D37" s="82" t="s">
        <v>271</v>
      </c>
      <c r="E37" s="82"/>
      <c r="F37" s="108">
        <v>41427</v>
      </c>
      <c r="G37" s="89">
        <v>8.2900000000000009</v>
      </c>
      <c r="H37" s="95" t="s">
        <v>174</v>
      </c>
      <c r="I37" s="96">
        <v>4.8000000000000001E-2</v>
      </c>
      <c r="J37" s="96">
        <v>4.8600000000000011E-2</v>
      </c>
      <c r="K37" s="89">
        <v>26187000</v>
      </c>
      <c r="L37" s="109">
        <v>100.6514</v>
      </c>
      <c r="M37" s="89">
        <v>26357.581829999999</v>
      </c>
      <c r="N37" s="82"/>
      <c r="O37" s="90">
        <v>1.2769803081468445E-2</v>
      </c>
      <c r="P37" s="90">
        <f>M37/'סכום נכסי הקרן'!$C$42</f>
        <v>7.5004756985191439E-3</v>
      </c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</row>
    <row r="38" spans="2:39" s="137" customFormat="1">
      <c r="B38" s="88" t="s">
        <v>1335</v>
      </c>
      <c r="C38" s="82">
        <v>8805</v>
      </c>
      <c r="D38" s="82" t="s">
        <v>271</v>
      </c>
      <c r="E38" s="82"/>
      <c r="F38" s="108">
        <v>41487</v>
      </c>
      <c r="G38" s="89">
        <v>8.26</v>
      </c>
      <c r="H38" s="95" t="s">
        <v>174</v>
      </c>
      <c r="I38" s="96">
        <v>4.8000000000000001E-2</v>
      </c>
      <c r="J38" s="96">
        <v>4.8499999999999995E-2</v>
      </c>
      <c r="K38" s="89">
        <v>4833000</v>
      </c>
      <c r="L38" s="109">
        <v>101.98309999999999</v>
      </c>
      <c r="M38" s="89">
        <v>4928.98416</v>
      </c>
      <c r="N38" s="82"/>
      <c r="O38" s="90">
        <v>2.3880095496179722E-3</v>
      </c>
      <c r="P38" s="90">
        <f>M38/'סכום נכסי הקרן'!$C$42</f>
        <v>1.4026220671119053E-3</v>
      </c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</row>
    <row r="39" spans="2:39" s="137" customFormat="1">
      <c r="B39" s="88" t="s">
        <v>1336</v>
      </c>
      <c r="C39" s="82">
        <v>8806</v>
      </c>
      <c r="D39" s="82" t="s">
        <v>271</v>
      </c>
      <c r="E39" s="82"/>
      <c r="F39" s="108">
        <v>41518</v>
      </c>
      <c r="G39" s="89">
        <v>8.35</v>
      </c>
      <c r="H39" s="95" t="s">
        <v>174</v>
      </c>
      <c r="I39" s="96">
        <v>4.8000000000000001E-2</v>
      </c>
      <c r="J39" s="96">
        <v>4.8500000000000008E-2</v>
      </c>
      <c r="K39" s="89">
        <v>13753000</v>
      </c>
      <c r="L39" s="109">
        <v>101.58029999999999</v>
      </c>
      <c r="M39" s="89">
        <v>13970.34302</v>
      </c>
      <c r="N39" s="82"/>
      <c r="O39" s="90">
        <v>6.7683951622191426E-3</v>
      </c>
      <c r="P39" s="90">
        <f>M39/'סכום נכסי הקרן'!$C$42</f>
        <v>3.9754867877227623E-3</v>
      </c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</row>
    <row r="40" spans="2:39" s="137" customFormat="1">
      <c r="B40" s="88" t="s">
        <v>1337</v>
      </c>
      <c r="C40" s="82" t="s">
        <v>1338</v>
      </c>
      <c r="D40" s="82" t="s">
        <v>271</v>
      </c>
      <c r="E40" s="82"/>
      <c r="F40" s="108">
        <v>41548</v>
      </c>
      <c r="G40" s="89">
        <v>8.43</v>
      </c>
      <c r="H40" s="95" t="s">
        <v>174</v>
      </c>
      <c r="I40" s="96">
        <v>4.8000000000000001E-2</v>
      </c>
      <c r="J40" s="96">
        <v>4.8600000000000004E-2</v>
      </c>
      <c r="K40" s="89">
        <v>2774000</v>
      </c>
      <c r="L40" s="109">
        <v>101.1816</v>
      </c>
      <c r="M40" s="89">
        <v>2806.77646</v>
      </c>
      <c r="N40" s="82"/>
      <c r="O40" s="90">
        <v>1.3598357739747588E-3</v>
      </c>
      <c r="P40" s="90">
        <f>M40/'סכום נכסי הקרן'!$C$42</f>
        <v>7.9871358325611587E-4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</row>
    <row r="41" spans="2:39" s="137" customFormat="1">
      <c r="B41" s="88" t="s">
        <v>1339</v>
      </c>
      <c r="C41" s="82" t="s">
        <v>1340</v>
      </c>
      <c r="D41" s="82" t="s">
        <v>271</v>
      </c>
      <c r="E41" s="82"/>
      <c r="F41" s="108">
        <v>41579</v>
      </c>
      <c r="G41" s="89">
        <v>8.5100000000000016</v>
      </c>
      <c r="H41" s="95" t="s">
        <v>174</v>
      </c>
      <c r="I41" s="96">
        <v>4.8000000000000001E-2</v>
      </c>
      <c r="J41" s="96">
        <v>4.8499999999999995E-2</v>
      </c>
      <c r="K41" s="89">
        <v>20700000</v>
      </c>
      <c r="L41" s="109">
        <v>100.7824</v>
      </c>
      <c r="M41" s="89">
        <v>20861.955610000001</v>
      </c>
      <c r="N41" s="82"/>
      <c r="O41" s="90">
        <v>1.0107265027280233E-2</v>
      </c>
      <c r="P41" s="90">
        <f>M41/'סכום נכסי הקרן'!$C$42</f>
        <v>5.9366064795174775E-3</v>
      </c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</row>
    <row r="42" spans="2:39" s="137" customFormat="1">
      <c r="B42" s="88" t="s">
        <v>1341</v>
      </c>
      <c r="C42" s="82" t="s">
        <v>1342</v>
      </c>
      <c r="D42" s="82" t="s">
        <v>271</v>
      </c>
      <c r="E42" s="82"/>
      <c r="F42" s="108">
        <v>41609</v>
      </c>
      <c r="G42" s="89">
        <v>8.6</v>
      </c>
      <c r="H42" s="95" t="s">
        <v>174</v>
      </c>
      <c r="I42" s="96">
        <v>4.8000000000000001E-2</v>
      </c>
      <c r="J42" s="96">
        <v>4.8499999999999995E-2</v>
      </c>
      <c r="K42" s="89">
        <v>13454000</v>
      </c>
      <c r="L42" s="109">
        <v>100.3845</v>
      </c>
      <c r="M42" s="89">
        <v>13505.734420000001</v>
      </c>
      <c r="N42" s="82"/>
      <c r="O42" s="90">
        <v>6.5433001451488029E-3</v>
      </c>
      <c r="P42" s="90">
        <f>M42/'סכום נכסי הקרן'!$C$42</f>
        <v>3.8432749051570928E-3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</row>
    <row r="43" spans="2:39" s="137" customFormat="1">
      <c r="B43" s="88" t="s">
        <v>1343</v>
      </c>
      <c r="C43" s="82" t="s">
        <v>1344</v>
      </c>
      <c r="D43" s="82" t="s">
        <v>271</v>
      </c>
      <c r="E43" s="82"/>
      <c r="F43" s="108">
        <v>41672</v>
      </c>
      <c r="G43" s="89">
        <v>8.5600000000000023</v>
      </c>
      <c r="H43" s="95" t="s">
        <v>174</v>
      </c>
      <c r="I43" s="96">
        <v>4.8000000000000001E-2</v>
      </c>
      <c r="J43" s="96">
        <v>4.8499999999999995E-2</v>
      </c>
      <c r="K43" s="89">
        <v>2888000</v>
      </c>
      <c r="L43" s="109">
        <v>101.97499999999999</v>
      </c>
      <c r="M43" s="89">
        <v>2944.9990299999999</v>
      </c>
      <c r="N43" s="82"/>
      <c r="O43" s="90">
        <v>1.426802273849398E-3</v>
      </c>
      <c r="P43" s="90">
        <f>M43/'סכום נכסי הקרן'!$C$42</f>
        <v>8.3804704844114494E-4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</row>
    <row r="44" spans="2:39" s="137" customFormat="1">
      <c r="B44" s="88" t="s">
        <v>1345</v>
      </c>
      <c r="C44" s="82" t="s">
        <v>1346</v>
      </c>
      <c r="D44" s="82" t="s">
        <v>271</v>
      </c>
      <c r="E44" s="82"/>
      <c r="F44" s="108">
        <v>41700</v>
      </c>
      <c r="G44" s="89">
        <v>8.64</v>
      </c>
      <c r="H44" s="95" t="s">
        <v>174</v>
      </c>
      <c r="I44" s="96">
        <v>4.8000000000000001E-2</v>
      </c>
      <c r="J44" s="96">
        <v>4.8600000000000004E-2</v>
      </c>
      <c r="K44" s="89">
        <v>4281000</v>
      </c>
      <c r="L44" s="109">
        <v>101.5716</v>
      </c>
      <c r="M44" s="89">
        <v>4348.4191799999999</v>
      </c>
      <c r="N44" s="82"/>
      <c r="O44" s="90">
        <v>2.1067356255374844E-3</v>
      </c>
      <c r="P44" s="90">
        <f>M44/'סכום נכסי הקרן'!$C$42</f>
        <v>1.2374129234208487E-3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</row>
    <row r="45" spans="2:39" s="137" customFormat="1">
      <c r="B45" s="88" t="s">
        <v>1347</v>
      </c>
      <c r="C45" s="82" t="s">
        <v>1348</v>
      </c>
      <c r="D45" s="82" t="s">
        <v>271</v>
      </c>
      <c r="E45" s="82"/>
      <c r="F45" s="108">
        <v>41730</v>
      </c>
      <c r="G45" s="89">
        <v>8.7200000000000006</v>
      </c>
      <c r="H45" s="95" t="s">
        <v>174</v>
      </c>
      <c r="I45" s="96">
        <v>4.8000000000000001E-2</v>
      </c>
      <c r="J45" s="96">
        <v>4.8499999999999995E-2</v>
      </c>
      <c r="K45" s="89">
        <v>497000</v>
      </c>
      <c r="L45" s="109">
        <v>101.1815</v>
      </c>
      <c r="M45" s="89">
        <v>502.96285999999998</v>
      </c>
      <c r="N45" s="82"/>
      <c r="O45" s="90">
        <v>2.4367700803955663E-4</v>
      </c>
      <c r="P45" s="90">
        <f>M45/'סכום נכסי הקרן'!$C$42</f>
        <v>1.431262068356324E-4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</row>
    <row r="46" spans="2:39" s="137" customFormat="1">
      <c r="B46" s="88" t="s">
        <v>1349</v>
      </c>
      <c r="C46" s="82" t="s">
        <v>1350</v>
      </c>
      <c r="D46" s="82" t="s">
        <v>271</v>
      </c>
      <c r="E46" s="82"/>
      <c r="F46" s="108">
        <v>41821</v>
      </c>
      <c r="G46" s="89">
        <v>8.77</v>
      </c>
      <c r="H46" s="95" t="s">
        <v>174</v>
      </c>
      <c r="I46" s="96">
        <v>4.8000000000000001E-2</v>
      </c>
      <c r="J46" s="96">
        <v>4.8600000000000004E-2</v>
      </c>
      <c r="K46" s="89">
        <v>7513000</v>
      </c>
      <c r="L46" s="109">
        <v>102.3884</v>
      </c>
      <c r="M46" s="89">
        <v>7692.4409699999997</v>
      </c>
      <c r="N46" s="82"/>
      <c r="O46" s="90">
        <v>3.7268576850594988E-3</v>
      </c>
      <c r="P46" s="90">
        <f>M46/'סכום נכסי הקרן'!$C$42</f>
        <v>2.1890083441610635E-3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</row>
    <row r="47" spans="2:39" s="137" customFormat="1">
      <c r="B47" s="88" t="s">
        <v>1351</v>
      </c>
      <c r="C47" s="82" t="s">
        <v>1352</v>
      </c>
      <c r="D47" s="82" t="s">
        <v>271</v>
      </c>
      <c r="E47" s="82"/>
      <c r="F47" s="108">
        <v>41852</v>
      </c>
      <c r="G47" s="89">
        <v>8.85</v>
      </c>
      <c r="H47" s="95" t="s">
        <v>174</v>
      </c>
      <c r="I47" s="96">
        <v>4.8000000000000001E-2</v>
      </c>
      <c r="J47" s="96">
        <v>4.8499999999999995E-2</v>
      </c>
      <c r="K47" s="89">
        <v>11831000</v>
      </c>
      <c r="L47" s="109">
        <v>101.9845</v>
      </c>
      <c r="M47" s="89">
        <v>12065.850630000001</v>
      </c>
      <c r="N47" s="82"/>
      <c r="O47" s="90">
        <v>5.8457007759392006E-3</v>
      </c>
      <c r="P47" s="90">
        <f>M47/'סכום נכסי הקרן'!$C$42</f>
        <v>3.4335327123701056E-3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</row>
    <row r="48" spans="2:39" s="137" customFormat="1">
      <c r="B48" s="88" t="s">
        <v>1353</v>
      </c>
      <c r="C48" s="82" t="s">
        <v>1354</v>
      </c>
      <c r="D48" s="82" t="s">
        <v>271</v>
      </c>
      <c r="E48" s="82"/>
      <c r="F48" s="108">
        <v>41913</v>
      </c>
      <c r="G48" s="89">
        <v>9.02</v>
      </c>
      <c r="H48" s="95" t="s">
        <v>174</v>
      </c>
      <c r="I48" s="96">
        <v>4.8000000000000001E-2</v>
      </c>
      <c r="J48" s="96">
        <v>4.8499999999999995E-2</v>
      </c>
      <c r="K48" s="89">
        <v>6882000</v>
      </c>
      <c r="L48" s="109">
        <v>101.1816</v>
      </c>
      <c r="M48" s="89">
        <v>6963.6921199999997</v>
      </c>
      <c r="N48" s="82"/>
      <c r="O48" s="90">
        <v>3.3737911795519793E-3</v>
      </c>
      <c r="P48" s="90">
        <f>M48/'סכום נכסי הקרן'!$C$42</f>
        <v>1.9816310864519569E-3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</row>
    <row r="49" spans="2:39" s="137" customFormat="1">
      <c r="B49" s="88" t="s">
        <v>1355</v>
      </c>
      <c r="C49" s="82" t="s">
        <v>1356</v>
      </c>
      <c r="D49" s="82" t="s">
        <v>271</v>
      </c>
      <c r="E49" s="82"/>
      <c r="F49" s="108">
        <v>41945</v>
      </c>
      <c r="G49" s="89">
        <v>9.1</v>
      </c>
      <c r="H49" s="95" t="s">
        <v>174</v>
      </c>
      <c r="I49" s="96">
        <v>4.8000000000000001E-2</v>
      </c>
      <c r="J49" s="96">
        <v>4.8500000000000008E-2</v>
      </c>
      <c r="K49" s="89">
        <v>7386000</v>
      </c>
      <c r="L49" s="109">
        <v>100.7689</v>
      </c>
      <c r="M49" s="89">
        <v>7442.7934599999999</v>
      </c>
      <c r="N49" s="82"/>
      <c r="O49" s="90">
        <v>3.6059076842953762E-3</v>
      </c>
      <c r="P49" s="90">
        <f>M49/'סכום נכסי הקרן'!$C$42</f>
        <v>2.1179671123049766E-3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</row>
    <row r="50" spans="2:39" s="137" customFormat="1">
      <c r="B50" s="88" t="s">
        <v>1357</v>
      </c>
      <c r="C50" s="82" t="s">
        <v>1358</v>
      </c>
      <c r="D50" s="82" t="s">
        <v>271</v>
      </c>
      <c r="E50" s="82"/>
      <c r="F50" s="108">
        <v>41974</v>
      </c>
      <c r="G50" s="89">
        <v>9.19</v>
      </c>
      <c r="H50" s="95" t="s">
        <v>174</v>
      </c>
      <c r="I50" s="96">
        <v>4.8000000000000001E-2</v>
      </c>
      <c r="J50" s="96">
        <v>4.8500000000000008E-2</v>
      </c>
      <c r="K50" s="89">
        <v>11839000</v>
      </c>
      <c r="L50" s="109">
        <v>100.3817</v>
      </c>
      <c r="M50" s="89">
        <v>11884.62815</v>
      </c>
      <c r="N50" s="82"/>
      <c r="O50" s="90">
        <v>5.7579015461592751E-3</v>
      </c>
      <c r="P50" s="90">
        <f>M50/'סכום נכסי הקרן'!$C$42</f>
        <v>3.3819629281603009E-3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</row>
    <row r="51" spans="2:39" s="137" customFormat="1">
      <c r="B51" s="88" t="s">
        <v>1359</v>
      </c>
      <c r="C51" s="82" t="s">
        <v>1360</v>
      </c>
      <c r="D51" s="82" t="s">
        <v>271</v>
      </c>
      <c r="E51" s="82"/>
      <c r="F51" s="108">
        <v>42005</v>
      </c>
      <c r="G51" s="89">
        <v>9.0500000000000007</v>
      </c>
      <c r="H51" s="95" t="s">
        <v>174</v>
      </c>
      <c r="I51" s="96">
        <v>4.8000000000000001E-2</v>
      </c>
      <c r="J51" s="96">
        <v>4.8500000000000008E-2</v>
      </c>
      <c r="K51" s="89">
        <v>4523000</v>
      </c>
      <c r="L51" s="109">
        <v>102.3883</v>
      </c>
      <c r="M51" s="89">
        <v>4631.0236399999994</v>
      </c>
      <c r="N51" s="82"/>
      <c r="O51" s="90">
        <v>2.2436527117641581E-3</v>
      </c>
      <c r="P51" s="90">
        <f>M51/'סכום נכסי הקרן'!$C$42</f>
        <v>1.3178325877965288E-3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</row>
    <row r="52" spans="2:39" s="137" customFormat="1">
      <c r="B52" s="88" t="s">
        <v>1361</v>
      </c>
      <c r="C52" s="82" t="s">
        <v>1362</v>
      </c>
      <c r="D52" s="82" t="s">
        <v>271</v>
      </c>
      <c r="E52" s="82"/>
      <c r="F52" s="108">
        <v>42036</v>
      </c>
      <c r="G52" s="89">
        <v>9.129999999999999</v>
      </c>
      <c r="H52" s="95" t="s">
        <v>174</v>
      </c>
      <c r="I52" s="96">
        <v>4.8000000000000001E-2</v>
      </c>
      <c r="J52" s="96">
        <v>4.8499999999999995E-2</v>
      </c>
      <c r="K52" s="89">
        <v>23460000</v>
      </c>
      <c r="L52" s="109">
        <v>101.98439999999999</v>
      </c>
      <c r="M52" s="89">
        <v>23925.5373</v>
      </c>
      <c r="N52" s="82"/>
      <c r="O52" s="90">
        <v>1.1591518596428397E-2</v>
      </c>
      <c r="P52" s="90">
        <f>M52/'סכום נכסי הקרן'!$C$42</f>
        <v>6.8083981394837746E-3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</row>
    <row r="53" spans="2:39" s="137" customFormat="1">
      <c r="B53" s="88" t="s">
        <v>1363</v>
      </c>
      <c r="C53" s="82" t="s">
        <v>1364</v>
      </c>
      <c r="D53" s="82" t="s">
        <v>271</v>
      </c>
      <c r="E53" s="82"/>
      <c r="F53" s="108">
        <v>42064</v>
      </c>
      <c r="G53" s="89">
        <v>9.2100000000000009</v>
      </c>
      <c r="H53" s="95" t="s">
        <v>174</v>
      </c>
      <c r="I53" s="96">
        <v>4.8000000000000001E-2</v>
      </c>
      <c r="J53" s="96">
        <v>4.8600000000000004E-2</v>
      </c>
      <c r="K53" s="89">
        <v>15659000</v>
      </c>
      <c r="L53" s="109">
        <v>101.5784</v>
      </c>
      <c r="M53" s="89">
        <v>15906.15495</v>
      </c>
      <c r="N53" s="82"/>
      <c r="O53" s="90">
        <v>7.7062633364809157E-3</v>
      </c>
      <c r="P53" s="90">
        <f>M53/'סכום נכסי הקרן'!$C$42</f>
        <v>4.5263533441282687E-3</v>
      </c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</row>
    <row r="54" spans="2:39" s="137" customFormat="1">
      <c r="B54" s="88" t="s">
        <v>1365</v>
      </c>
      <c r="C54" s="82" t="s">
        <v>1366</v>
      </c>
      <c r="D54" s="82" t="s">
        <v>271</v>
      </c>
      <c r="E54" s="82"/>
      <c r="F54" s="108">
        <v>42095</v>
      </c>
      <c r="G54" s="89">
        <v>9.2999999999999989</v>
      </c>
      <c r="H54" s="95" t="s">
        <v>174</v>
      </c>
      <c r="I54" s="96">
        <v>4.8000000000000001E-2</v>
      </c>
      <c r="J54" s="96">
        <v>4.8600000000000004E-2</v>
      </c>
      <c r="K54" s="89">
        <v>30858000</v>
      </c>
      <c r="L54" s="109">
        <v>101.8969</v>
      </c>
      <c r="M54" s="89">
        <v>31443.3547</v>
      </c>
      <c r="N54" s="82"/>
      <c r="O54" s="90">
        <v>1.5233774112113428E-2</v>
      </c>
      <c r="P54" s="90">
        <f>M54/'סכום נכסי הקרן'!$C$42</f>
        <v>8.9477145258764334E-3</v>
      </c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</row>
    <row r="55" spans="2:39" s="137" customFormat="1">
      <c r="B55" s="88" t="s">
        <v>1367</v>
      </c>
      <c r="C55" s="82" t="s">
        <v>1368</v>
      </c>
      <c r="D55" s="82" t="s">
        <v>271</v>
      </c>
      <c r="E55" s="82"/>
      <c r="F55" s="108">
        <v>42125</v>
      </c>
      <c r="G55" s="89">
        <v>9.379999999999999</v>
      </c>
      <c r="H55" s="95" t="s">
        <v>174</v>
      </c>
      <c r="I55" s="96">
        <v>4.8000000000000001E-2</v>
      </c>
      <c r="J55" s="96">
        <v>4.8599999999999997E-2</v>
      </c>
      <c r="K55" s="89">
        <v>3766000</v>
      </c>
      <c r="L55" s="109">
        <v>101.18680000000001</v>
      </c>
      <c r="M55" s="89">
        <v>3810.6932000000002</v>
      </c>
      <c r="N55" s="82"/>
      <c r="O55" s="90">
        <v>1.8462164731858806E-3</v>
      </c>
      <c r="P55" s="90">
        <f>M55/'סכום נכסי הקרן'!$C$42</f>
        <v>1.0843943092146765E-3</v>
      </c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</row>
    <row r="56" spans="2:39" s="137" customFormat="1">
      <c r="B56" s="88" t="s">
        <v>1369</v>
      </c>
      <c r="C56" s="82" t="s">
        <v>1370</v>
      </c>
      <c r="D56" s="82" t="s">
        <v>271</v>
      </c>
      <c r="E56" s="82"/>
      <c r="F56" s="108">
        <v>42156</v>
      </c>
      <c r="G56" s="89">
        <v>9.4700000000000006</v>
      </c>
      <c r="H56" s="95" t="s">
        <v>174</v>
      </c>
      <c r="I56" s="96">
        <v>4.8000000000000001E-2</v>
      </c>
      <c r="J56" s="96">
        <v>4.8600000000000004E-2</v>
      </c>
      <c r="K56" s="89">
        <v>33682000</v>
      </c>
      <c r="L56" s="109">
        <v>100.38509999999999</v>
      </c>
      <c r="M56" s="89">
        <v>33812.083720000002</v>
      </c>
      <c r="N56" s="82"/>
      <c r="O56" s="90">
        <v>1.6381383302283198E-2</v>
      </c>
      <c r="P56" s="90">
        <f>M56/'סכום נכסי הקרן'!$C$42</f>
        <v>9.6217746337223381E-3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</row>
    <row r="57" spans="2:39" s="137" customFormat="1">
      <c r="B57" s="88" t="s">
        <v>1371</v>
      </c>
      <c r="C57" s="82" t="s">
        <v>1372</v>
      </c>
      <c r="D57" s="82" t="s">
        <v>271</v>
      </c>
      <c r="E57" s="82"/>
      <c r="F57" s="108">
        <v>42218</v>
      </c>
      <c r="G57" s="89">
        <v>9.41</v>
      </c>
      <c r="H57" s="95" t="s">
        <v>174</v>
      </c>
      <c r="I57" s="96">
        <v>4.8000000000000001E-2</v>
      </c>
      <c r="J57" s="96">
        <v>4.8599999999999997E-2</v>
      </c>
      <c r="K57" s="89">
        <v>14923000</v>
      </c>
      <c r="L57" s="109">
        <v>101.971</v>
      </c>
      <c r="M57" s="89">
        <v>15217.1266</v>
      </c>
      <c r="N57" s="82"/>
      <c r="O57" s="90">
        <v>7.3724407421397889E-3</v>
      </c>
      <c r="P57" s="90">
        <f>M57/'סכום נכסי הקרן'!$C$42</f>
        <v>4.3302791963518014E-3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</row>
    <row r="58" spans="2:39" s="137" customFormat="1">
      <c r="B58" s="88" t="s">
        <v>1373</v>
      </c>
      <c r="C58" s="82" t="s">
        <v>1374</v>
      </c>
      <c r="D58" s="82" t="s">
        <v>271</v>
      </c>
      <c r="E58" s="82"/>
      <c r="F58" s="108">
        <v>42309</v>
      </c>
      <c r="G58" s="89">
        <v>9.66</v>
      </c>
      <c r="H58" s="95" t="s">
        <v>174</v>
      </c>
      <c r="I58" s="96">
        <v>4.8000000000000001E-2</v>
      </c>
      <c r="J58" s="96">
        <v>4.8500000000000008E-2</v>
      </c>
      <c r="K58" s="89">
        <v>14985000</v>
      </c>
      <c r="L58" s="109">
        <v>100.78189999999999</v>
      </c>
      <c r="M58" s="89">
        <v>15102.164720000001</v>
      </c>
      <c r="N58" s="82"/>
      <c r="O58" s="90">
        <v>7.3167436535774202E-3</v>
      </c>
      <c r="P58" s="90">
        <f>M58/'סכום נכסי הקרן'!$C$42</f>
        <v>4.2975649362668863E-3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</row>
    <row r="59" spans="2:39" s="137" customFormat="1">
      <c r="B59" s="88" t="s">
        <v>1375</v>
      </c>
      <c r="C59" s="82" t="s">
        <v>1376</v>
      </c>
      <c r="D59" s="82" t="s">
        <v>271</v>
      </c>
      <c r="E59" s="82"/>
      <c r="F59" s="108">
        <v>42339</v>
      </c>
      <c r="G59" s="89">
        <v>9.74</v>
      </c>
      <c r="H59" s="95" t="s">
        <v>174</v>
      </c>
      <c r="I59" s="96">
        <v>4.8000000000000001E-2</v>
      </c>
      <c r="J59" s="96">
        <v>4.8599999999999997E-2</v>
      </c>
      <c r="K59" s="89">
        <v>25372000</v>
      </c>
      <c r="L59" s="109">
        <v>100.38420000000001</v>
      </c>
      <c r="M59" s="89">
        <v>25469.478870000003</v>
      </c>
      <c r="N59" s="82"/>
      <c r="O59" s="90">
        <v>1.2339532201976719E-2</v>
      </c>
      <c r="P59" s="90">
        <f>M59/'סכום נכסי הקרן'!$C$42</f>
        <v>7.2477516545523656E-3</v>
      </c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</row>
    <row r="60" spans="2:39" s="137" customFormat="1">
      <c r="B60" s="88" t="s">
        <v>1377</v>
      </c>
      <c r="C60" s="82" t="s">
        <v>1378</v>
      </c>
      <c r="D60" s="82" t="s">
        <v>271</v>
      </c>
      <c r="E60" s="82"/>
      <c r="F60" s="108">
        <v>42370</v>
      </c>
      <c r="G60" s="89">
        <v>9.6000000000000014</v>
      </c>
      <c r="H60" s="95" t="s">
        <v>174</v>
      </c>
      <c r="I60" s="96">
        <v>4.8000000000000001E-2</v>
      </c>
      <c r="J60" s="96">
        <v>4.8499999999999995E-2</v>
      </c>
      <c r="K60" s="89">
        <v>15147000</v>
      </c>
      <c r="L60" s="109">
        <v>102.38809999999999</v>
      </c>
      <c r="M60" s="89">
        <v>15508.72351</v>
      </c>
      <c r="N60" s="82"/>
      <c r="O60" s="90">
        <v>7.5137145184627167E-3</v>
      </c>
      <c r="P60" s="90">
        <f>M60/'סכום נכסי הקרן'!$C$42</f>
        <v>4.4132578076418903E-3</v>
      </c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</row>
    <row r="61" spans="2:39" s="137" customFormat="1">
      <c r="B61" s="88" t="s">
        <v>1379</v>
      </c>
      <c r="C61" s="82" t="s">
        <v>1380</v>
      </c>
      <c r="D61" s="82" t="s">
        <v>271</v>
      </c>
      <c r="E61" s="82"/>
      <c r="F61" s="108">
        <v>42461</v>
      </c>
      <c r="G61" s="89">
        <v>9.84</v>
      </c>
      <c r="H61" s="95" t="s">
        <v>174</v>
      </c>
      <c r="I61" s="96">
        <v>4.8000000000000001E-2</v>
      </c>
      <c r="J61" s="96">
        <v>4.8599999999999997E-2</v>
      </c>
      <c r="K61" s="89">
        <v>36491000</v>
      </c>
      <c r="L61" s="109">
        <v>102.10380000000001</v>
      </c>
      <c r="M61" s="89">
        <v>37258.679349999999</v>
      </c>
      <c r="N61" s="82"/>
      <c r="O61" s="90">
        <v>1.8051200654285313E-2</v>
      </c>
      <c r="P61" s="90">
        <f>M61/'סכום נכסי הקרן'!$C$42</f>
        <v>1.0602559097645115E-2</v>
      </c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</row>
    <row r="62" spans="2:39" s="137" customFormat="1">
      <c r="B62" s="88" t="s">
        <v>1381</v>
      </c>
      <c r="C62" s="82" t="s">
        <v>1382</v>
      </c>
      <c r="D62" s="82" t="s">
        <v>271</v>
      </c>
      <c r="E62" s="82"/>
      <c r="F62" s="108">
        <v>42491</v>
      </c>
      <c r="G62" s="89">
        <v>9.93</v>
      </c>
      <c r="H62" s="95" t="s">
        <v>174</v>
      </c>
      <c r="I62" s="96">
        <v>4.8000000000000001E-2</v>
      </c>
      <c r="J62" s="96">
        <v>4.8599999999999997E-2</v>
      </c>
      <c r="K62" s="89">
        <v>15511000</v>
      </c>
      <c r="L62" s="109">
        <v>101.90819999999999</v>
      </c>
      <c r="M62" s="89">
        <v>15806.979939999999</v>
      </c>
      <c r="N62" s="82"/>
      <c r="O62" s="90">
        <v>7.6582147197120877E-3</v>
      </c>
      <c r="P62" s="90">
        <f>M62/'סכום נכסי הקרן'!$C$42</f>
        <v>4.4981314929279917E-3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</row>
    <row r="63" spans="2:39" s="137" customFormat="1">
      <c r="B63" s="88" t="s">
        <v>1383</v>
      </c>
      <c r="C63" s="82" t="s">
        <v>1384</v>
      </c>
      <c r="D63" s="82" t="s">
        <v>271</v>
      </c>
      <c r="E63" s="82"/>
      <c r="F63" s="108">
        <v>42522</v>
      </c>
      <c r="G63" s="89">
        <v>10.01</v>
      </c>
      <c r="H63" s="95" t="s">
        <v>174</v>
      </c>
      <c r="I63" s="96">
        <v>4.8000000000000001E-2</v>
      </c>
      <c r="J63" s="96">
        <v>4.8600000000000004E-2</v>
      </c>
      <c r="K63" s="89">
        <v>13911000</v>
      </c>
      <c r="L63" s="109">
        <v>101.0939</v>
      </c>
      <c r="M63" s="89">
        <v>14063.16696</v>
      </c>
      <c r="N63" s="82"/>
      <c r="O63" s="90">
        <v>6.8133667928752181E-3</v>
      </c>
      <c r="P63" s="90">
        <f>M63/'סכום נכסי הקרן'!$C$42</f>
        <v>4.0019013393573274E-3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</row>
    <row r="64" spans="2:39" s="137" customFormat="1">
      <c r="B64" s="88" t="s">
        <v>1385</v>
      </c>
      <c r="C64" s="82" t="s">
        <v>1386</v>
      </c>
      <c r="D64" s="82" t="s">
        <v>271</v>
      </c>
      <c r="E64" s="82"/>
      <c r="F64" s="108">
        <v>42552</v>
      </c>
      <c r="G64" s="89">
        <v>9.86</v>
      </c>
      <c r="H64" s="95" t="s">
        <v>174</v>
      </c>
      <c r="I64" s="96">
        <v>4.8000000000000001E-2</v>
      </c>
      <c r="J64" s="96">
        <v>4.8600000000000004E-2</v>
      </c>
      <c r="K64" s="89">
        <v>15879000</v>
      </c>
      <c r="L64" s="109">
        <v>102.79819999999999</v>
      </c>
      <c r="M64" s="89">
        <v>16323.42626</v>
      </c>
      <c r="N64" s="82"/>
      <c r="O64" s="90">
        <v>7.9084242363166336E-3</v>
      </c>
      <c r="P64" s="90">
        <f>M64/'סכום נכסי הקרן'!$C$42</f>
        <v>4.6450946361227419E-3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</row>
    <row r="65" spans="2:39" s="137" customFormat="1">
      <c r="B65" s="88" t="s">
        <v>1387</v>
      </c>
      <c r="C65" s="82" t="s">
        <v>1388</v>
      </c>
      <c r="D65" s="82" t="s">
        <v>271</v>
      </c>
      <c r="E65" s="82"/>
      <c r="F65" s="108">
        <v>42583</v>
      </c>
      <c r="G65" s="89">
        <v>9.94</v>
      </c>
      <c r="H65" s="95" t="s">
        <v>174</v>
      </c>
      <c r="I65" s="96">
        <v>4.8000000000000001E-2</v>
      </c>
      <c r="J65" s="96">
        <v>4.8499999999999995E-2</v>
      </c>
      <c r="K65" s="89">
        <v>26211000</v>
      </c>
      <c r="L65" s="109">
        <v>102.09569999999999</v>
      </c>
      <c r="M65" s="89">
        <v>26760.495790000001</v>
      </c>
      <c r="N65" s="82"/>
      <c r="O65" s="90">
        <v>1.2965008087798673E-2</v>
      </c>
      <c r="P65" s="90">
        <f>M65/'סכום נכסי הקרן'!$C$42</f>
        <v>7.6151313746379021E-3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</row>
    <row r="66" spans="2:39" s="137" customFormat="1">
      <c r="B66" s="88" t="s">
        <v>1389</v>
      </c>
      <c r="C66" s="82" t="s">
        <v>1390</v>
      </c>
      <c r="D66" s="82" t="s">
        <v>271</v>
      </c>
      <c r="E66" s="82"/>
      <c r="F66" s="108">
        <v>42614</v>
      </c>
      <c r="G66" s="89">
        <v>10.020000000000003</v>
      </c>
      <c r="H66" s="95" t="s">
        <v>174</v>
      </c>
      <c r="I66" s="96">
        <v>4.8000000000000001E-2</v>
      </c>
      <c r="J66" s="96">
        <v>4.8499999999999995E-2</v>
      </c>
      <c r="K66" s="89">
        <v>10891000</v>
      </c>
      <c r="L66" s="109">
        <v>101.5822</v>
      </c>
      <c r="M66" s="89">
        <v>11064.465029999999</v>
      </c>
      <c r="N66" s="82"/>
      <c r="O66" s="90">
        <v>5.3605463712941013E-3</v>
      </c>
      <c r="P66" s="90">
        <f>M66/'סכום נכסי הקרן'!$C$42</f>
        <v>3.1485722631873886E-3</v>
      </c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</row>
    <row r="67" spans="2:39" s="137" customFormat="1">
      <c r="B67" s="88" t="s">
        <v>1391</v>
      </c>
      <c r="C67" s="82" t="s">
        <v>1392</v>
      </c>
      <c r="D67" s="82" t="s">
        <v>271</v>
      </c>
      <c r="E67" s="82"/>
      <c r="F67" s="108">
        <v>42644</v>
      </c>
      <c r="G67" s="89">
        <v>10.11</v>
      </c>
      <c r="H67" s="95" t="s">
        <v>174</v>
      </c>
      <c r="I67" s="96">
        <v>4.8000000000000001E-2</v>
      </c>
      <c r="J67" s="96">
        <v>4.8599999999999997E-2</v>
      </c>
      <c r="K67" s="89">
        <v>11173000</v>
      </c>
      <c r="L67" s="109">
        <v>101.1811</v>
      </c>
      <c r="M67" s="89">
        <v>11305.508400000001</v>
      </c>
      <c r="N67" s="82"/>
      <c r="O67" s="90">
        <v>5.4773278115964174E-3</v>
      </c>
      <c r="P67" s="90">
        <f>M67/'סכום נכסי הקרן'!$C$42</f>
        <v>3.2171650480124513E-3</v>
      </c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</row>
    <row r="68" spans="2:39" s="137" customFormat="1">
      <c r="B68" s="88" t="s">
        <v>1393</v>
      </c>
      <c r="C68" s="82" t="s">
        <v>1394</v>
      </c>
      <c r="D68" s="82" t="s">
        <v>271</v>
      </c>
      <c r="E68" s="82"/>
      <c r="F68" s="108">
        <v>42705</v>
      </c>
      <c r="G68" s="89">
        <v>10.279999999999998</v>
      </c>
      <c r="H68" s="95" t="s">
        <v>174</v>
      </c>
      <c r="I68" s="96">
        <v>4.8000000000000001E-2</v>
      </c>
      <c r="J68" s="96">
        <v>4.8600000000000004E-2</v>
      </c>
      <c r="K68" s="89">
        <v>74559000</v>
      </c>
      <c r="L68" s="109">
        <v>100.3835</v>
      </c>
      <c r="M68" s="89">
        <v>74844.966579999993</v>
      </c>
      <c r="N68" s="82"/>
      <c r="O68" s="90">
        <v>3.6261121791447991E-2</v>
      </c>
      <c r="P68" s="90">
        <f>M68/'סכום נכסי הקרן'!$C$42</f>
        <v>2.1298344309826522E-2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</row>
    <row r="69" spans="2:39" s="137" customFormat="1">
      <c r="B69" s="88" t="s">
        <v>1395</v>
      </c>
      <c r="C69" s="82" t="s">
        <v>1396</v>
      </c>
      <c r="D69" s="82" t="s">
        <v>271</v>
      </c>
      <c r="E69" s="82"/>
      <c r="F69" s="108">
        <v>42736</v>
      </c>
      <c r="G69" s="89">
        <v>10.120000000000001</v>
      </c>
      <c r="H69" s="95" t="s">
        <v>174</v>
      </c>
      <c r="I69" s="96">
        <v>4.8000000000000001E-2</v>
      </c>
      <c r="J69" s="96">
        <v>4.8499999999999995E-2</v>
      </c>
      <c r="K69" s="89">
        <v>24952000</v>
      </c>
      <c r="L69" s="109">
        <v>102.69459999999999</v>
      </c>
      <c r="M69" s="89">
        <v>25624.348429999998</v>
      </c>
      <c r="N69" s="82"/>
      <c r="O69" s="90">
        <v>1.2414563887253047E-2</v>
      </c>
      <c r="P69" s="90">
        <f>M69/'סכום נכסי הקרן'!$C$42</f>
        <v>7.2918222896626852E-3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</row>
    <row r="70" spans="2:39" s="137" customFormat="1">
      <c r="B70" s="88" t="s">
        <v>1397</v>
      </c>
      <c r="C70" s="82" t="s">
        <v>1398</v>
      </c>
      <c r="D70" s="82" t="s">
        <v>271</v>
      </c>
      <c r="E70" s="82"/>
      <c r="F70" s="108">
        <v>42767</v>
      </c>
      <c r="G70" s="89">
        <v>10.200000000000001</v>
      </c>
      <c r="H70" s="95" t="s">
        <v>174</v>
      </c>
      <c r="I70" s="96">
        <v>4.8000000000000001E-2</v>
      </c>
      <c r="J70" s="96">
        <v>4.8499999999999995E-2</v>
      </c>
      <c r="K70" s="89">
        <v>34384000</v>
      </c>
      <c r="L70" s="109">
        <v>102.2893</v>
      </c>
      <c r="M70" s="89">
        <v>35171.166189999996</v>
      </c>
      <c r="N70" s="82"/>
      <c r="O70" s="90">
        <v>1.7039835797102814E-2</v>
      </c>
      <c r="P70" s="90">
        <f>M70/'סכום נכסי הקרן'!$C$42</f>
        <v>1.0008523505613001E-2</v>
      </c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</row>
    <row r="71" spans="2:39" s="137" customFormat="1">
      <c r="B71" s="88" t="s">
        <v>1399</v>
      </c>
      <c r="C71" s="82" t="s">
        <v>1400</v>
      </c>
      <c r="D71" s="82" t="s">
        <v>271</v>
      </c>
      <c r="E71" s="82"/>
      <c r="F71" s="108">
        <v>42795</v>
      </c>
      <c r="G71" s="89">
        <v>10.28</v>
      </c>
      <c r="H71" s="95" t="s">
        <v>174</v>
      </c>
      <c r="I71" s="96">
        <v>4.8000000000000001E-2</v>
      </c>
      <c r="J71" s="96">
        <v>4.8600000000000004E-2</v>
      </c>
      <c r="K71" s="89">
        <v>19027000</v>
      </c>
      <c r="L71" s="109">
        <v>102.0899</v>
      </c>
      <c r="M71" s="89">
        <v>19424.651449999998</v>
      </c>
      <c r="N71" s="82"/>
      <c r="O71" s="90">
        <v>9.4109154452224064E-3</v>
      </c>
      <c r="P71" s="90">
        <f>M71/'סכום נכסי הקרן'!$C$42</f>
        <v>5.5275983621191566E-3</v>
      </c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</row>
    <row r="72" spans="2:39" s="137" customFormat="1">
      <c r="B72" s="88" t="s">
        <v>1401</v>
      </c>
      <c r="C72" s="82" t="s">
        <v>1402</v>
      </c>
      <c r="D72" s="82" t="s">
        <v>271</v>
      </c>
      <c r="E72" s="82"/>
      <c r="F72" s="108">
        <v>42826</v>
      </c>
      <c r="G72" s="89">
        <v>10.37</v>
      </c>
      <c r="H72" s="95" t="s">
        <v>174</v>
      </c>
      <c r="I72" s="96">
        <v>4.8000000000000001E-2</v>
      </c>
      <c r="J72" s="96">
        <v>4.8500000000000008E-2</v>
      </c>
      <c r="K72" s="89">
        <v>10097000</v>
      </c>
      <c r="L72" s="109">
        <v>101.6871</v>
      </c>
      <c r="M72" s="89">
        <v>10267.345589999999</v>
      </c>
      <c r="N72" s="82"/>
      <c r="O72" s="90">
        <v>4.9743554700626127E-3</v>
      </c>
      <c r="P72" s="90">
        <f>M72/'סכום נכסי הקרן'!$C$42</f>
        <v>2.921739049613441E-3</v>
      </c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</row>
    <row r="73" spans="2:39" s="137" customFormat="1">
      <c r="B73" s="88" t="s">
        <v>1403</v>
      </c>
      <c r="C73" s="82" t="s">
        <v>1404</v>
      </c>
      <c r="D73" s="82" t="s">
        <v>271</v>
      </c>
      <c r="E73" s="82"/>
      <c r="F73" s="108">
        <v>42856</v>
      </c>
      <c r="G73" s="89">
        <v>10.45</v>
      </c>
      <c r="H73" s="95" t="s">
        <v>174</v>
      </c>
      <c r="I73" s="96">
        <v>4.8000000000000001E-2</v>
      </c>
      <c r="J73" s="96">
        <v>4.8599999999999997E-2</v>
      </c>
      <c r="K73" s="89">
        <v>1355000</v>
      </c>
      <c r="L73" s="109">
        <v>100.98220000000001</v>
      </c>
      <c r="M73" s="89">
        <v>1368.3090400000001</v>
      </c>
      <c r="N73" s="82"/>
      <c r="O73" s="90">
        <v>6.6292261210038061E-4</v>
      </c>
      <c r="P73" s="90">
        <f>M73/'סכום נכסי הקרן'!$C$42</f>
        <v>3.8937444143312221E-4</v>
      </c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</row>
    <row r="74" spans="2:39" s="137" customFormat="1">
      <c r="B74" s="88" t="s">
        <v>1405</v>
      </c>
      <c r="C74" s="82" t="s">
        <v>1406</v>
      </c>
      <c r="D74" s="82" t="s">
        <v>271</v>
      </c>
      <c r="E74" s="82"/>
      <c r="F74" s="108">
        <v>42887</v>
      </c>
      <c r="G74" s="89">
        <v>10.540000000000001</v>
      </c>
      <c r="H74" s="95" t="s">
        <v>174</v>
      </c>
      <c r="I74" s="96">
        <v>4.8000000000000001E-2</v>
      </c>
      <c r="J74" s="96">
        <v>4.8600000000000004E-2</v>
      </c>
      <c r="K74" s="89">
        <v>13174000</v>
      </c>
      <c r="L74" s="109">
        <v>100.3832</v>
      </c>
      <c r="M74" s="89">
        <v>13224.487429999999</v>
      </c>
      <c r="N74" s="82"/>
      <c r="O74" s="90">
        <v>6.407040730202475E-3</v>
      </c>
      <c r="P74" s="90">
        <f>M74/'סכום נכסי הקרן'!$C$42</f>
        <v>3.7632415307989157E-3</v>
      </c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</row>
    <row r="75" spans="2:39" s="137" customFormat="1">
      <c r="B75" s="88" t="s">
        <v>1407</v>
      </c>
      <c r="C75" s="82" t="s">
        <v>1408</v>
      </c>
      <c r="D75" s="82" t="s">
        <v>271</v>
      </c>
      <c r="E75" s="82"/>
      <c r="F75" s="108">
        <v>42918</v>
      </c>
      <c r="G75" s="89">
        <v>10.370000000000001</v>
      </c>
      <c r="H75" s="95" t="s">
        <v>174</v>
      </c>
      <c r="I75" s="96">
        <v>4.8000000000000001E-2</v>
      </c>
      <c r="J75" s="96">
        <v>4.8500000000000008E-2</v>
      </c>
      <c r="K75" s="89">
        <v>115946000</v>
      </c>
      <c r="L75" s="109">
        <v>102.3733</v>
      </c>
      <c r="M75" s="89">
        <v>118697.76445999999</v>
      </c>
      <c r="N75" s="82"/>
      <c r="O75" s="90">
        <v>5.7507061464929669E-2</v>
      </c>
      <c r="P75" s="90">
        <f>M75/'סכום נכסי הקרן'!$C$42</f>
        <v>3.3777366358679319E-2</v>
      </c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</row>
    <row r="76" spans="2:39" s="137" customFormat="1">
      <c r="B76" s="88" t="s">
        <v>1409</v>
      </c>
      <c r="C76" s="82" t="s">
        <v>1410</v>
      </c>
      <c r="D76" s="82" t="s">
        <v>271</v>
      </c>
      <c r="E76" s="82"/>
      <c r="F76" s="108">
        <v>42949</v>
      </c>
      <c r="G76" s="89">
        <v>10.459999999999999</v>
      </c>
      <c r="H76" s="95" t="s">
        <v>174</v>
      </c>
      <c r="I76" s="96">
        <v>4.8000000000000001E-2</v>
      </c>
      <c r="J76" s="96">
        <v>4.8499999999999988E-2</v>
      </c>
      <c r="K76" s="89">
        <v>23562000</v>
      </c>
      <c r="L76" s="109">
        <v>102.28870000000001</v>
      </c>
      <c r="M76" s="89">
        <v>24101.255530000002</v>
      </c>
      <c r="N76" s="82"/>
      <c r="O76" s="90">
        <v>1.1676651110078425E-2</v>
      </c>
      <c r="P76" s="90">
        <f>M76/'סכום נכסי הקרן'!$C$42</f>
        <v>6.8584016004386685E-3</v>
      </c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</row>
    <row r="77" spans="2:39" s="137" customFormat="1">
      <c r="B77" s="88" t="s">
        <v>1411</v>
      </c>
      <c r="C77" s="82" t="s">
        <v>1412</v>
      </c>
      <c r="D77" s="82" t="s">
        <v>271</v>
      </c>
      <c r="E77" s="82"/>
      <c r="F77" s="108">
        <v>42979</v>
      </c>
      <c r="G77" s="89">
        <v>10.54</v>
      </c>
      <c r="H77" s="95" t="s">
        <v>174</v>
      </c>
      <c r="I77" s="96">
        <v>4.8000000000000001E-2</v>
      </c>
      <c r="J77" s="96">
        <v>4.8500000000000008E-2</v>
      </c>
      <c r="K77" s="89">
        <v>72355000</v>
      </c>
      <c r="L77" s="109">
        <v>102.00060000000001</v>
      </c>
      <c r="M77" s="89">
        <v>73802.52790999999</v>
      </c>
      <c r="N77" s="82"/>
      <c r="O77" s="90">
        <v>3.5756077867985459E-2</v>
      </c>
      <c r="P77" s="90">
        <f>M77/'סכום נכסי הקרן'!$C$42</f>
        <v>2.1001701546390906E-2</v>
      </c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</row>
    <row r="78" spans="2:39" s="137" customFormat="1">
      <c r="B78" s="88" t="s">
        <v>1413</v>
      </c>
      <c r="C78" s="82" t="s">
        <v>1414</v>
      </c>
      <c r="D78" s="82" t="s">
        <v>271</v>
      </c>
      <c r="E78" s="82"/>
      <c r="F78" s="108">
        <v>43040</v>
      </c>
      <c r="G78" s="89">
        <v>10.700000000000001</v>
      </c>
      <c r="H78" s="95" t="s">
        <v>174</v>
      </c>
      <c r="I78" s="96">
        <v>4.8000000000000001E-2</v>
      </c>
      <c r="J78" s="96">
        <v>4.8500000000000015E-2</v>
      </c>
      <c r="K78" s="89">
        <v>2502000</v>
      </c>
      <c r="L78" s="109">
        <v>100.7938</v>
      </c>
      <c r="M78" s="89">
        <v>2521.8618799999999</v>
      </c>
      <c r="N78" s="82"/>
      <c r="O78" s="90">
        <v>1.2217994736378971E-3</v>
      </c>
      <c r="P78" s="90">
        <f>M78/'סכום נכסי הקרן'!$C$42</f>
        <v>7.1763653691601958E-4</v>
      </c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</row>
    <row r="79" spans="2:39" s="137" customFormat="1">
      <c r="B79" s="88" t="s">
        <v>1415</v>
      </c>
      <c r="C79" s="82" t="s">
        <v>1416</v>
      </c>
      <c r="D79" s="82" t="s">
        <v>271</v>
      </c>
      <c r="E79" s="82"/>
      <c r="F79" s="108">
        <v>43070</v>
      </c>
      <c r="G79" s="89">
        <v>10.79</v>
      </c>
      <c r="H79" s="95" t="s">
        <v>174</v>
      </c>
      <c r="I79" s="96">
        <v>4.8000000000000001E-2</v>
      </c>
      <c r="J79" s="96">
        <v>4.8499999999999988E-2</v>
      </c>
      <c r="K79" s="89">
        <v>2723000</v>
      </c>
      <c r="L79" s="109">
        <v>100.39619999999999</v>
      </c>
      <c r="M79" s="89">
        <v>2733.7888900000003</v>
      </c>
      <c r="N79" s="82"/>
      <c r="O79" s="90">
        <v>1.3244745294453365E-3</v>
      </c>
      <c r="P79" s="90">
        <f>M79/'סכום נכסי הקרן'!$C$42</f>
        <v>7.7794379114810581E-4</v>
      </c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</row>
    <row r="80" spans="2:39" s="137" customFormat="1">
      <c r="B80" s="88" t="s">
        <v>1417</v>
      </c>
      <c r="C80" s="82" t="s">
        <v>1418</v>
      </c>
      <c r="D80" s="82" t="s">
        <v>271</v>
      </c>
      <c r="E80" s="82"/>
      <c r="F80" s="108">
        <v>40057</v>
      </c>
      <c r="G80" s="89">
        <v>5.6999999999999993</v>
      </c>
      <c r="H80" s="95" t="s">
        <v>174</v>
      </c>
      <c r="I80" s="96">
        <v>4.8000000000000001E-2</v>
      </c>
      <c r="J80" s="96">
        <v>4.8500000000000008E-2</v>
      </c>
      <c r="K80" s="89">
        <v>15840</v>
      </c>
      <c r="L80" s="109">
        <v>109.78740000000001</v>
      </c>
      <c r="M80" s="89">
        <v>17.39284</v>
      </c>
      <c r="N80" s="82"/>
      <c r="O80" s="90">
        <v>8.4265371254464444E-6</v>
      </c>
      <c r="P80" s="90">
        <f>M80/'סכום נכסי הקרן'!$C$42</f>
        <v>4.9494135914907534E-6</v>
      </c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</row>
    <row r="81" spans="2:39" s="137" customFormat="1">
      <c r="B81" s="88" t="s">
        <v>1419</v>
      </c>
      <c r="C81" s="82" t="s">
        <v>1420</v>
      </c>
      <c r="D81" s="82" t="s">
        <v>271</v>
      </c>
      <c r="E81" s="82"/>
      <c r="F81" s="108">
        <v>39600</v>
      </c>
      <c r="G81" s="89">
        <v>4.82</v>
      </c>
      <c r="H81" s="95" t="s">
        <v>174</v>
      </c>
      <c r="I81" s="96">
        <v>4.8000000000000001E-2</v>
      </c>
      <c r="J81" s="96">
        <v>4.87E-2</v>
      </c>
      <c r="K81" s="89">
        <v>4784054</v>
      </c>
      <c r="L81" s="109">
        <v>114.4522</v>
      </c>
      <c r="M81" s="89">
        <v>5471.2506700000004</v>
      </c>
      <c r="N81" s="82"/>
      <c r="O81" s="90">
        <v>2.650728512041664E-3</v>
      </c>
      <c r="P81" s="90">
        <f>M81/'סכום נכסי הקרן'!$C$42</f>
        <v>1.5569327624787494E-3</v>
      </c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</row>
    <row r="82" spans="2:39" s="137" customFormat="1">
      <c r="B82" s="88" t="s">
        <v>1421</v>
      </c>
      <c r="C82" s="82" t="s">
        <v>1422</v>
      </c>
      <c r="D82" s="82" t="s">
        <v>271</v>
      </c>
      <c r="E82" s="82"/>
      <c r="F82" s="108">
        <v>39965</v>
      </c>
      <c r="G82" s="89">
        <v>5.5799999999999992</v>
      </c>
      <c r="H82" s="95" t="s">
        <v>174</v>
      </c>
      <c r="I82" s="96">
        <v>4.8000000000000001E-2</v>
      </c>
      <c r="J82" s="96">
        <v>4.8499999999999995E-2</v>
      </c>
      <c r="K82" s="89">
        <v>7756077</v>
      </c>
      <c r="L82" s="109">
        <v>111.0318</v>
      </c>
      <c r="M82" s="89">
        <v>8613.0403800000004</v>
      </c>
      <c r="N82" s="82"/>
      <c r="O82" s="90">
        <v>4.1728725455439913E-3</v>
      </c>
      <c r="P82" s="90">
        <f>M82/'סכום נכסי הקרן'!$C$42</f>
        <v>2.4509797779333729E-3</v>
      </c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</row>
    <row r="83" spans="2:39" s="137" customFormat="1">
      <c r="B83" s="88" t="s">
        <v>1423</v>
      </c>
      <c r="C83" s="82" t="s">
        <v>1424</v>
      </c>
      <c r="D83" s="82" t="s">
        <v>271</v>
      </c>
      <c r="E83" s="82"/>
      <c r="F83" s="108">
        <v>39995</v>
      </c>
      <c r="G83" s="89">
        <v>5.53</v>
      </c>
      <c r="H83" s="95" t="s">
        <v>174</v>
      </c>
      <c r="I83" s="96">
        <v>4.8000000000000001E-2</v>
      </c>
      <c r="J83" s="96">
        <v>4.8599999999999997E-2</v>
      </c>
      <c r="K83" s="89">
        <v>3571000</v>
      </c>
      <c r="L83" s="109">
        <v>112.8134</v>
      </c>
      <c r="M83" s="89">
        <v>4028.89239</v>
      </c>
      <c r="N83" s="82"/>
      <c r="O83" s="90">
        <v>1.9519302942339293E-3</v>
      </c>
      <c r="P83" s="90">
        <f>M83/'סכום נכסי הקרן'!$C$42</f>
        <v>1.1464864135885607E-3</v>
      </c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</row>
    <row r="84" spans="2:39" s="137" customFormat="1">
      <c r="B84" s="88" t="s">
        <v>1425</v>
      </c>
      <c r="C84" s="82" t="s">
        <v>1426</v>
      </c>
      <c r="D84" s="82" t="s">
        <v>271</v>
      </c>
      <c r="E84" s="82"/>
      <c r="F84" s="108">
        <v>40027</v>
      </c>
      <c r="G84" s="89">
        <v>5.62</v>
      </c>
      <c r="H84" s="95" t="s">
        <v>174</v>
      </c>
      <c r="I84" s="96">
        <v>4.8000000000000001E-2</v>
      </c>
      <c r="J84" s="96">
        <v>4.8499999999999995E-2</v>
      </c>
      <c r="K84" s="89">
        <v>5717141</v>
      </c>
      <c r="L84" s="109">
        <v>111.3809</v>
      </c>
      <c r="M84" s="89">
        <v>6368.3414400000001</v>
      </c>
      <c r="N84" s="82"/>
      <c r="O84" s="90">
        <v>3.0853538336280371E-3</v>
      </c>
      <c r="P84" s="90">
        <f>M84/'סכום נכסי הקרן'!$C$42</f>
        <v>1.8122144329729816E-3</v>
      </c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</row>
    <row r="85" spans="2:39" s="137" customFormat="1">
      <c r="B85" s="88" t="s">
        <v>1427</v>
      </c>
      <c r="C85" s="82" t="s">
        <v>1428</v>
      </c>
      <c r="D85" s="82" t="s">
        <v>271</v>
      </c>
      <c r="E85" s="82"/>
      <c r="F85" s="108">
        <v>40179</v>
      </c>
      <c r="G85" s="89">
        <v>5.89</v>
      </c>
      <c r="H85" s="95" t="s">
        <v>174</v>
      </c>
      <c r="I85" s="96">
        <v>4.8000000000000001E-2</v>
      </c>
      <c r="J85" s="96">
        <v>4.8500000000000015E-2</v>
      </c>
      <c r="K85" s="89">
        <v>2322000</v>
      </c>
      <c r="L85" s="109">
        <v>109.92230000000001</v>
      </c>
      <c r="M85" s="89">
        <v>2552.3948599999999</v>
      </c>
      <c r="N85" s="82"/>
      <c r="O85" s="90">
        <v>1.2365921865887732E-3</v>
      </c>
      <c r="P85" s="90">
        <f>M85/'סכום נכסי הקרן'!$C$42</f>
        <v>7.2632518961452742E-4</v>
      </c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</row>
    <row r="86" spans="2:39" s="137" customFormat="1">
      <c r="B86" s="88" t="s">
        <v>1429</v>
      </c>
      <c r="C86" s="82" t="s">
        <v>1430</v>
      </c>
      <c r="D86" s="82" t="s">
        <v>271</v>
      </c>
      <c r="E86" s="82"/>
      <c r="F86" s="108">
        <v>40210</v>
      </c>
      <c r="G86" s="89">
        <v>5.9799999999999995</v>
      </c>
      <c r="H86" s="95" t="s">
        <v>174</v>
      </c>
      <c r="I86" s="96">
        <v>4.8000000000000001E-2</v>
      </c>
      <c r="J86" s="96">
        <v>4.8499999999999995E-2</v>
      </c>
      <c r="K86" s="89">
        <v>5987000</v>
      </c>
      <c r="L86" s="109">
        <v>109.4889</v>
      </c>
      <c r="M86" s="89">
        <v>6555.1131500000001</v>
      </c>
      <c r="N86" s="82"/>
      <c r="O86" s="90">
        <v>3.1758415715879167E-3</v>
      </c>
      <c r="P86" s="90">
        <f>M86/'סכום נכסי הקרן'!$C$42</f>
        <v>1.8653633402233197E-3</v>
      </c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</row>
    <row r="87" spans="2:39" s="137" customFormat="1">
      <c r="B87" s="88" t="s">
        <v>1431</v>
      </c>
      <c r="C87" s="82" t="s">
        <v>1432</v>
      </c>
      <c r="D87" s="82" t="s">
        <v>271</v>
      </c>
      <c r="E87" s="82"/>
      <c r="F87" s="108">
        <v>40238</v>
      </c>
      <c r="G87" s="89">
        <v>6.0600000000000005</v>
      </c>
      <c r="H87" s="95" t="s">
        <v>174</v>
      </c>
      <c r="I87" s="96">
        <v>4.8000000000000001E-2</v>
      </c>
      <c r="J87" s="96">
        <v>4.8600000000000004E-2</v>
      </c>
      <c r="K87" s="89">
        <v>1288000</v>
      </c>
      <c r="L87" s="109">
        <v>109.7872</v>
      </c>
      <c r="M87" s="89">
        <v>1414.0414900000001</v>
      </c>
      <c r="N87" s="82"/>
      <c r="O87" s="90">
        <v>6.8507921146900713E-4</v>
      </c>
      <c r="P87" s="90">
        <f>M87/'סכום נכסי הקרן'!$C$42</f>
        <v>4.0238834885722148E-4</v>
      </c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</row>
    <row r="88" spans="2:39" s="137" customFormat="1">
      <c r="B88" s="88" t="s">
        <v>1433</v>
      </c>
      <c r="C88" s="82" t="s">
        <v>1434</v>
      </c>
      <c r="D88" s="82" t="s">
        <v>271</v>
      </c>
      <c r="E88" s="82"/>
      <c r="F88" s="108">
        <v>40360</v>
      </c>
      <c r="G88" s="89">
        <v>6.2399999999999993</v>
      </c>
      <c r="H88" s="95" t="s">
        <v>174</v>
      </c>
      <c r="I88" s="96">
        <v>4.8000000000000001E-2</v>
      </c>
      <c r="J88" s="96">
        <v>4.8599999999999997E-2</v>
      </c>
      <c r="K88" s="89">
        <v>4867000</v>
      </c>
      <c r="L88" s="109">
        <v>109.5046</v>
      </c>
      <c r="M88" s="89">
        <v>5329.5870700000005</v>
      </c>
      <c r="N88" s="82"/>
      <c r="O88" s="90">
        <v>2.5820948912687255E-3</v>
      </c>
      <c r="P88" s="90">
        <f>M88/'סכום נכסי הקרן'!$C$42</f>
        <v>1.5166200966197228E-3</v>
      </c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</row>
    <row r="89" spans="2:39" s="137" customFormat="1">
      <c r="B89" s="88" t="s">
        <v>1435</v>
      </c>
      <c r="C89" s="82" t="s">
        <v>1436</v>
      </c>
      <c r="D89" s="82" t="s">
        <v>271</v>
      </c>
      <c r="E89" s="82"/>
      <c r="F89" s="108">
        <v>40422</v>
      </c>
      <c r="G89" s="89">
        <v>6.410000000000001</v>
      </c>
      <c r="H89" s="95" t="s">
        <v>174</v>
      </c>
      <c r="I89" s="96">
        <v>4.8000000000000001E-2</v>
      </c>
      <c r="J89" s="96">
        <v>4.8600000000000004E-2</v>
      </c>
      <c r="K89" s="89">
        <v>11362000</v>
      </c>
      <c r="L89" s="109">
        <v>107.8207</v>
      </c>
      <c r="M89" s="89">
        <v>12250.238519999999</v>
      </c>
      <c r="N89" s="82"/>
      <c r="O89" s="90">
        <v>5.9350335933840643E-3</v>
      </c>
      <c r="P89" s="90">
        <f>M89/'סכום נכסי הקרן'!$C$42</f>
        <v>3.4860032651304537E-3</v>
      </c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</row>
    <row r="90" spans="2:39" s="137" customFormat="1">
      <c r="B90" s="88" t="s">
        <v>1437</v>
      </c>
      <c r="C90" s="82" t="s">
        <v>1438</v>
      </c>
      <c r="D90" s="82" t="s">
        <v>271</v>
      </c>
      <c r="E90" s="82"/>
      <c r="F90" s="108">
        <v>40483</v>
      </c>
      <c r="G90" s="89">
        <v>6.58</v>
      </c>
      <c r="H90" s="95" t="s">
        <v>174</v>
      </c>
      <c r="I90" s="96">
        <v>4.8000000000000001E-2</v>
      </c>
      <c r="J90" s="96">
        <v>4.8600000000000004E-2</v>
      </c>
      <c r="K90" s="89">
        <v>4769000</v>
      </c>
      <c r="L90" s="109">
        <v>106.1737</v>
      </c>
      <c r="M90" s="89">
        <v>5063.4268899999997</v>
      </c>
      <c r="N90" s="82"/>
      <c r="O90" s="90">
        <v>2.4531447808735563E-3</v>
      </c>
      <c r="P90" s="90">
        <f>M90/'סכום נכסי הקרן'!$C$42</f>
        <v>1.4408799177641923E-3</v>
      </c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</row>
    <row r="91" spans="2:39" s="137" customFormat="1">
      <c r="B91" s="88" t="s">
        <v>1439</v>
      </c>
      <c r="C91" s="82" t="s">
        <v>1440</v>
      </c>
      <c r="D91" s="82" t="s">
        <v>271</v>
      </c>
      <c r="E91" s="82"/>
      <c r="F91" s="108">
        <v>40513</v>
      </c>
      <c r="G91" s="89">
        <v>6.6599999999999984</v>
      </c>
      <c r="H91" s="95" t="s">
        <v>174</v>
      </c>
      <c r="I91" s="96">
        <v>4.8000000000000001E-2</v>
      </c>
      <c r="J91" s="96">
        <v>4.8600000000000004E-2</v>
      </c>
      <c r="K91" s="89">
        <v>6258000</v>
      </c>
      <c r="L91" s="109">
        <v>105.46259999999999</v>
      </c>
      <c r="M91" s="89">
        <v>6599.7885400000005</v>
      </c>
      <c r="N91" s="82"/>
      <c r="O91" s="90">
        <v>3.1974860432457254E-3</v>
      </c>
      <c r="P91" s="90">
        <f>M91/'סכום נכסי הקרן'!$C$42</f>
        <v>1.8780764441483344E-3</v>
      </c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</row>
    <row r="92" spans="2:39" s="137" customFormat="1">
      <c r="B92" s="88" t="s">
        <v>1441</v>
      </c>
      <c r="C92" s="82" t="s">
        <v>1442</v>
      </c>
      <c r="D92" s="82" t="s">
        <v>271</v>
      </c>
      <c r="E92" s="82"/>
      <c r="F92" s="108">
        <v>40544</v>
      </c>
      <c r="G92" s="89">
        <v>6.59</v>
      </c>
      <c r="H92" s="95" t="s">
        <v>174</v>
      </c>
      <c r="I92" s="96">
        <v>4.8000000000000001E-2</v>
      </c>
      <c r="J92" s="96">
        <v>4.8500000000000008E-2</v>
      </c>
      <c r="K92" s="89">
        <v>3197000</v>
      </c>
      <c r="L92" s="109">
        <v>107.4691</v>
      </c>
      <c r="M92" s="89">
        <v>3435.7884300000001</v>
      </c>
      <c r="N92" s="82"/>
      <c r="O92" s="90">
        <v>1.6645814461913266E-3</v>
      </c>
      <c r="P92" s="90">
        <f>M92/'סכום נכסי הקרן'!$C$42</f>
        <v>9.7770910057981769E-4</v>
      </c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</row>
    <row r="93" spans="2:39" s="137" customFormat="1">
      <c r="B93" s="88" t="s">
        <v>1443</v>
      </c>
      <c r="C93" s="82" t="s">
        <v>1444</v>
      </c>
      <c r="D93" s="82" t="s">
        <v>271</v>
      </c>
      <c r="E93" s="82"/>
      <c r="F93" s="108">
        <v>40603</v>
      </c>
      <c r="G93" s="89">
        <v>6.7499999999999991</v>
      </c>
      <c r="H93" s="95" t="s">
        <v>174</v>
      </c>
      <c r="I93" s="96">
        <v>4.8000000000000001E-2</v>
      </c>
      <c r="J93" s="96">
        <v>4.8599999999999997E-2</v>
      </c>
      <c r="K93" s="89">
        <v>99173000</v>
      </c>
      <c r="L93" s="109">
        <v>106.01</v>
      </c>
      <c r="M93" s="89">
        <v>105134.22459</v>
      </c>
      <c r="N93" s="82"/>
      <c r="O93" s="90">
        <v>5.0935755555887328E-2</v>
      </c>
      <c r="P93" s="90">
        <f>M93/'סכום נכסי הקרן'!$C$42</f>
        <v>2.9917641978917033E-2</v>
      </c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</row>
    <row r="94" spans="2:39" s="137" customFormat="1">
      <c r="B94" s="88" t="s">
        <v>1445</v>
      </c>
      <c r="C94" s="82" t="s">
        <v>1446</v>
      </c>
      <c r="D94" s="82" t="s">
        <v>271</v>
      </c>
      <c r="E94" s="82"/>
      <c r="F94" s="108">
        <v>40664</v>
      </c>
      <c r="G94" s="89">
        <v>6.92</v>
      </c>
      <c r="H94" s="95" t="s">
        <v>174</v>
      </c>
      <c r="I94" s="96">
        <v>4.8000000000000001E-2</v>
      </c>
      <c r="J94" s="96">
        <v>4.8599999999999997E-2</v>
      </c>
      <c r="K94" s="89">
        <v>138000</v>
      </c>
      <c r="L94" s="109">
        <v>104.66840000000001</v>
      </c>
      <c r="M94" s="89">
        <v>144.44236999999998</v>
      </c>
      <c r="N94" s="82"/>
      <c r="O94" s="90">
        <v>6.9979887890216403E-5</v>
      </c>
      <c r="P94" s="90">
        <f>M94/'סכום נכסי הקרן'!$C$42</f>
        <v>4.1103409751664256E-5</v>
      </c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</row>
    <row r="95" spans="2:39" s="137" customFormat="1">
      <c r="B95" s="88" t="s">
        <v>1447</v>
      </c>
      <c r="C95" s="82" t="s">
        <v>1448</v>
      </c>
      <c r="D95" s="82" t="s">
        <v>271</v>
      </c>
      <c r="E95" s="82"/>
      <c r="F95" s="108">
        <v>40756</v>
      </c>
      <c r="G95" s="89">
        <v>7</v>
      </c>
      <c r="H95" s="95" t="s">
        <v>174</v>
      </c>
      <c r="I95" s="96">
        <v>4.8000000000000001E-2</v>
      </c>
      <c r="J95" s="96">
        <v>4.8499999999999995E-2</v>
      </c>
      <c r="K95" s="89">
        <v>71597000</v>
      </c>
      <c r="L95" s="109">
        <v>104.3818</v>
      </c>
      <c r="M95" s="89">
        <v>74734.097439999998</v>
      </c>
      <c r="N95" s="82"/>
      <c r="O95" s="90">
        <v>3.6207407566268189E-2</v>
      </c>
      <c r="P95" s="90">
        <f>M95/'סכום נכסי הקרן'!$C$42</f>
        <v>2.1266794705024038E-2</v>
      </c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</row>
    <row r="96" spans="2:39" s="137" customFormat="1">
      <c r="B96" s="88" t="s">
        <v>1449</v>
      </c>
      <c r="C96" s="82" t="s">
        <v>1450</v>
      </c>
      <c r="D96" s="82" t="s">
        <v>271</v>
      </c>
      <c r="E96" s="82"/>
      <c r="F96" s="108">
        <v>40848</v>
      </c>
      <c r="G96" s="89">
        <v>7.25</v>
      </c>
      <c r="H96" s="95" t="s">
        <v>174</v>
      </c>
      <c r="I96" s="96">
        <v>4.8000000000000001E-2</v>
      </c>
      <c r="J96" s="96">
        <v>4.8499999999999995E-2</v>
      </c>
      <c r="K96" s="89">
        <v>206678000</v>
      </c>
      <c r="L96" s="109">
        <v>103.15349999999999</v>
      </c>
      <c r="M96" s="89">
        <v>213195.72724000001</v>
      </c>
      <c r="N96" s="82"/>
      <c r="O96" s="90">
        <v>0.10328972787505743</v>
      </c>
      <c r="P96" s="90">
        <f>M96/'סכום נכסי הקרן'!$C$42</f>
        <v>6.0668288217991508E-2</v>
      </c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</row>
    <row r="97" spans="2:39" s="137" customFormat="1">
      <c r="B97" s="88" t="s">
        <v>1451</v>
      </c>
      <c r="C97" s="82" t="s">
        <v>1452</v>
      </c>
      <c r="D97" s="82" t="s">
        <v>271</v>
      </c>
      <c r="E97" s="82"/>
      <c r="F97" s="108">
        <v>40940</v>
      </c>
      <c r="G97" s="89">
        <v>7.33</v>
      </c>
      <c r="H97" s="95" t="s">
        <v>174</v>
      </c>
      <c r="I97" s="96">
        <v>4.8000000000000001E-2</v>
      </c>
      <c r="J97" s="96">
        <v>4.8500000000000008E-2</v>
      </c>
      <c r="K97" s="89">
        <v>258650000</v>
      </c>
      <c r="L97" s="109">
        <v>104.3947</v>
      </c>
      <c r="M97" s="89">
        <v>270016.88235999999</v>
      </c>
      <c r="N97" s="82"/>
      <c r="O97" s="90">
        <v>0.13081861752904325</v>
      </c>
      <c r="P97" s="90">
        <f>M97/'סכום נכסי הקרן'!$C$42</f>
        <v>7.6837665814469852E-2</v>
      </c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</row>
    <row r="98" spans="2:39" s="137" customFormat="1">
      <c r="B98" s="88" t="s">
        <v>1453</v>
      </c>
      <c r="C98" s="82" t="s">
        <v>1454</v>
      </c>
      <c r="D98" s="82" t="s">
        <v>271</v>
      </c>
      <c r="E98" s="82"/>
      <c r="F98" s="108">
        <v>40969</v>
      </c>
      <c r="G98" s="89">
        <v>7.41</v>
      </c>
      <c r="H98" s="95" t="s">
        <v>174</v>
      </c>
      <c r="I98" s="96">
        <v>4.8000000000000001E-2</v>
      </c>
      <c r="J98" s="96">
        <v>4.8599999999999997E-2</v>
      </c>
      <c r="K98" s="89">
        <v>146134000</v>
      </c>
      <c r="L98" s="109">
        <v>103.9593</v>
      </c>
      <c r="M98" s="89">
        <v>151925.44636999999</v>
      </c>
      <c r="N98" s="82"/>
      <c r="O98" s="90">
        <v>7.3605311963821182E-2</v>
      </c>
      <c r="P98" s="90">
        <f>M98/'סכום נכסי הקרן'!$C$42</f>
        <v>4.3232840016752726E-2</v>
      </c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</row>
    <row r="99" spans="2:39" s="137" customFormat="1">
      <c r="B99" s="88" t="s">
        <v>1455</v>
      </c>
      <c r="C99" s="82">
        <v>8789</v>
      </c>
      <c r="D99" s="82" t="s">
        <v>271</v>
      </c>
      <c r="E99" s="82"/>
      <c r="F99" s="108">
        <v>41000</v>
      </c>
      <c r="G99" s="89">
        <v>7.49</v>
      </c>
      <c r="H99" s="95" t="s">
        <v>174</v>
      </c>
      <c r="I99" s="96">
        <v>4.8000000000000001E-2</v>
      </c>
      <c r="J99" s="96">
        <v>4.8600000000000004E-2</v>
      </c>
      <c r="K99" s="89">
        <v>84207000</v>
      </c>
      <c r="L99" s="109">
        <v>103.563</v>
      </c>
      <c r="M99" s="89">
        <v>87207.178830000004</v>
      </c>
      <c r="N99" s="82"/>
      <c r="O99" s="90">
        <v>4.2250404765204662E-2</v>
      </c>
      <c r="P99" s="90">
        <f>M99/'סכום נכסי הקרן'!$C$42</f>
        <v>2.4816211508687867E-2</v>
      </c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</row>
    <row r="100" spans="2:39" s="137" customFormat="1">
      <c r="B100" s="88" t="s">
        <v>1456</v>
      </c>
      <c r="C100" s="82" t="s">
        <v>1457</v>
      </c>
      <c r="D100" s="82" t="s">
        <v>271</v>
      </c>
      <c r="E100" s="82"/>
      <c r="F100" s="108">
        <v>41640</v>
      </c>
      <c r="G100" s="89">
        <v>8.48</v>
      </c>
      <c r="H100" s="95" t="s">
        <v>174</v>
      </c>
      <c r="I100" s="96">
        <v>4.8000000000000001E-2</v>
      </c>
      <c r="J100" s="96">
        <v>4.8499999999999995E-2</v>
      </c>
      <c r="K100" s="89">
        <v>1888000</v>
      </c>
      <c r="L100" s="109">
        <v>102.38890000000001</v>
      </c>
      <c r="M100" s="89">
        <v>1933.1027199999999</v>
      </c>
      <c r="N100" s="82"/>
      <c r="O100" s="90">
        <v>9.3655560778926851E-4</v>
      </c>
      <c r="P100" s="90">
        <f>M100/'סכום נכסי הקרן'!$C$42</f>
        <v>5.5009560693456295E-4</v>
      </c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</row>
    <row r="101" spans="2:39" s="137" customFormat="1">
      <c r="B101" s="138"/>
      <c r="C101" s="138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</row>
    <row r="102" spans="2:39" s="137" customFormat="1">
      <c r="B102" s="138"/>
      <c r="C102" s="138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</row>
    <row r="103" spans="2:39" s="137" customFormat="1">
      <c r="B103" s="138"/>
      <c r="C103" s="138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</row>
    <row r="104" spans="2:39" s="137" customFormat="1">
      <c r="B104" s="139" t="s">
        <v>122</v>
      </c>
      <c r="C104" s="138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</row>
    <row r="105" spans="2:39" s="137" customFormat="1">
      <c r="B105" s="139" t="s">
        <v>248</v>
      </c>
      <c r="C105" s="138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</row>
    <row r="106" spans="2:39" s="137" customFormat="1">
      <c r="B106" s="139" t="s">
        <v>256</v>
      </c>
      <c r="C106" s="138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AH25:XFD27 D28:XFD1048576 D25:AF27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189</v>
      </c>
      <c r="C1" s="80" t="s" vm="1">
        <v>266</v>
      </c>
    </row>
    <row r="2" spans="2:65">
      <c r="B2" s="58" t="s">
        <v>188</v>
      </c>
      <c r="C2" s="80" t="s">
        <v>267</v>
      </c>
    </row>
    <row r="3" spans="2:65">
      <c r="B3" s="58" t="s">
        <v>190</v>
      </c>
      <c r="C3" s="80" t="s">
        <v>268</v>
      </c>
    </row>
    <row r="4" spans="2:65">
      <c r="B4" s="58" t="s">
        <v>191</v>
      </c>
      <c r="C4" s="80">
        <v>2207</v>
      </c>
    </row>
    <row r="6" spans="2:65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65" ht="26.25" customHeight="1">
      <c r="B7" s="169" t="s">
        <v>97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65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31" t="s">
        <v>250</v>
      </c>
      <c r="O8" s="31" t="s">
        <v>249</v>
      </c>
      <c r="P8" s="31" t="s">
        <v>120</v>
      </c>
      <c r="Q8" s="31" t="s">
        <v>63</v>
      </c>
      <c r="R8" s="31" t="s">
        <v>192</v>
      </c>
      <c r="S8" s="32" t="s">
        <v>194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257</v>
      </c>
      <c r="O9" s="33"/>
      <c r="P9" s="33" t="s">
        <v>253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195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265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256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189</v>
      </c>
      <c r="C1" s="80" t="s" vm="1">
        <v>266</v>
      </c>
    </row>
    <row r="2" spans="2:81">
      <c r="B2" s="58" t="s">
        <v>188</v>
      </c>
      <c r="C2" s="80" t="s">
        <v>267</v>
      </c>
    </row>
    <row r="3" spans="2:81">
      <c r="B3" s="58" t="s">
        <v>190</v>
      </c>
      <c r="C3" s="80" t="s">
        <v>268</v>
      </c>
    </row>
    <row r="4" spans="2:81">
      <c r="B4" s="58" t="s">
        <v>191</v>
      </c>
      <c r="C4" s="80">
        <v>2207</v>
      </c>
    </row>
    <row r="6" spans="2:81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81" ht="26.25" customHeight="1">
      <c r="B7" s="169" t="s">
        <v>98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81" s="3" customFormat="1" ht="78.75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73" t="s">
        <v>250</v>
      </c>
      <c r="O8" s="31" t="s">
        <v>249</v>
      </c>
      <c r="P8" s="31" t="s">
        <v>120</v>
      </c>
      <c r="Q8" s="31" t="s">
        <v>63</v>
      </c>
      <c r="R8" s="31" t="s">
        <v>192</v>
      </c>
      <c r="S8" s="32" t="s">
        <v>194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257</v>
      </c>
      <c r="O9" s="33"/>
      <c r="P9" s="33" t="s">
        <v>253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21" t="s">
        <v>195</v>
      </c>
      <c r="T10" s="5"/>
      <c r="BZ10" s="1"/>
    </row>
    <row r="11" spans="2:81" s="136" customFormat="1" ht="18" customHeight="1">
      <c r="B11" s="110" t="s">
        <v>55</v>
      </c>
      <c r="C11" s="100"/>
      <c r="D11" s="100"/>
      <c r="E11" s="100"/>
      <c r="F11" s="100"/>
      <c r="G11" s="100"/>
      <c r="H11" s="100"/>
      <c r="I11" s="100"/>
      <c r="J11" s="104">
        <v>7.2126394709493935</v>
      </c>
      <c r="K11" s="100"/>
      <c r="L11" s="100"/>
      <c r="M11" s="105">
        <v>1.868830611134133E-2</v>
      </c>
      <c r="N11" s="102"/>
      <c r="O11" s="104"/>
      <c r="P11" s="102">
        <v>47084.285140000007</v>
      </c>
      <c r="Q11" s="100"/>
      <c r="R11" s="105">
        <v>1</v>
      </c>
      <c r="S11" s="105">
        <f>P11/'סכום נכסי הקרן'!$C$42</f>
        <v>1.3398593951162784E-2</v>
      </c>
      <c r="T11" s="141"/>
      <c r="BZ11" s="137"/>
      <c r="CC11" s="137"/>
    </row>
    <row r="12" spans="2:81" s="137" customFormat="1" ht="17.25" customHeight="1">
      <c r="B12" s="111" t="s">
        <v>244</v>
      </c>
      <c r="C12" s="84"/>
      <c r="D12" s="84"/>
      <c r="E12" s="84"/>
      <c r="F12" s="84"/>
      <c r="G12" s="84"/>
      <c r="H12" s="84"/>
      <c r="I12" s="84"/>
      <c r="J12" s="94">
        <v>7.155531920342395</v>
      </c>
      <c r="K12" s="84"/>
      <c r="L12" s="84"/>
      <c r="M12" s="93">
        <v>1.7543150696705426E-2</v>
      </c>
      <c r="N12" s="92"/>
      <c r="O12" s="94"/>
      <c r="P12" s="92">
        <v>44668.607790000009</v>
      </c>
      <c r="Q12" s="84"/>
      <c r="R12" s="93">
        <v>0.94869461556404133</v>
      </c>
      <c r="S12" s="93">
        <f>P12/'סכום נכסי הקרן'!$C$42</f>
        <v>1.2711173937597067E-2</v>
      </c>
    </row>
    <row r="13" spans="2:81" s="137" customFormat="1">
      <c r="B13" s="112" t="s">
        <v>64</v>
      </c>
      <c r="C13" s="84"/>
      <c r="D13" s="84"/>
      <c r="E13" s="84"/>
      <c r="F13" s="84"/>
      <c r="G13" s="84"/>
      <c r="H13" s="84"/>
      <c r="I13" s="84"/>
      <c r="J13" s="94">
        <v>7.898571976222728</v>
      </c>
      <c r="K13" s="84"/>
      <c r="L13" s="84"/>
      <c r="M13" s="93">
        <v>1.253000616180671E-2</v>
      </c>
      <c r="N13" s="92"/>
      <c r="O13" s="94"/>
      <c r="P13" s="92">
        <v>30056.038550000001</v>
      </c>
      <c r="Q13" s="84"/>
      <c r="R13" s="93">
        <v>0.63834543650034481</v>
      </c>
      <c r="S13" s="93">
        <f>P13/'סכום נכסי הקרן'!$C$42</f>
        <v>8.5529313042458869E-3</v>
      </c>
    </row>
    <row r="14" spans="2:81" s="137" customFormat="1">
      <c r="B14" s="113" t="s">
        <v>1458</v>
      </c>
      <c r="C14" s="82" t="s">
        <v>1459</v>
      </c>
      <c r="D14" s="95" t="s">
        <v>1460</v>
      </c>
      <c r="E14" s="82" t="s">
        <v>1461</v>
      </c>
      <c r="F14" s="95" t="s">
        <v>388</v>
      </c>
      <c r="G14" s="82" t="s">
        <v>305</v>
      </c>
      <c r="H14" s="82" t="s">
        <v>306</v>
      </c>
      <c r="I14" s="108">
        <v>39076</v>
      </c>
      <c r="J14" s="91">
        <v>9.2800000000000011</v>
      </c>
      <c r="K14" s="95" t="s">
        <v>174</v>
      </c>
      <c r="L14" s="96">
        <v>4.9000000000000002E-2</v>
      </c>
      <c r="M14" s="90">
        <v>1.3100000000000001E-2</v>
      </c>
      <c r="N14" s="89">
        <v>2339669</v>
      </c>
      <c r="O14" s="91">
        <v>162.99</v>
      </c>
      <c r="P14" s="89">
        <v>3813.4263599999999</v>
      </c>
      <c r="Q14" s="90">
        <v>1.1918261572986535E-3</v>
      </c>
      <c r="R14" s="90">
        <v>8.0991488957752905E-2</v>
      </c>
      <c r="S14" s="90">
        <f>P14/'סכום נכסי הקרן'!$C$42</f>
        <v>1.0851720740450157E-3</v>
      </c>
    </row>
    <row r="15" spans="2:81" s="137" customFormat="1">
      <c r="B15" s="113" t="s">
        <v>1462</v>
      </c>
      <c r="C15" s="82" t="s">
        <v>1463</v>
      </c>
      <c r="D15" s="95" t="s">
        <v>1460</v>
      </c>
      <c r="E15" s="82" t="s">
        <v>1461</v>
      </c>
      <c r="F15" s="95" t="s">
        <v>388</v>
      </c>
      <c r="G15" s="82" t="s">
        <v>305</v>
      </c>
      <c r="H15" s="82" t="s">
        <v>306</v>
      </c>
      <c r="I15" s="108">
        <v>42639</v>
      </c>
      <c r="J15" s="91">
        <v>12.03</v>
      </c>
      <c r="K15" s="95" t="s">
        <v>174</v>
      </c>
      <c r="L15" s="96">
        <v>4.0999999999999995E-2</v>
      </c>
      <c r="M15" s="90">
        <v>2.0900000000000002E-2</v>
      </c>
      <c r="N15" s="89">
        <v>7868895.0300000003</v>
      </c>
      <c r="O15" s="91">
        <v>130.58000000000001</v>
      </c>
      <c r="P15" s="89">
        <v>10275.20383</v>
      </c>
      <c r="Q15" s="90">
        <v>2.0934650281351445E-3</v>
      </c>
      <c r="R15" s="90">
        <v>0.21823000602956588</v>
      </c>
      <c r="S15" s="90">
        <f>P15/'סכום נכסי הקרן'!$C$42</f>
        <v>2.9239752387499596E-3</v>
      </c>
    </row>
    <row r="16" spans="2:81" s="137" customFormat="1">
      <c r="B16" s="113" t="s">
        <v>1464</v>
      </c>
      <c r="C16" s="82" t="s">
        <v>1465</v>
      </c>
      <c r="D16" s="95" t="s">
        <v>1460</v>
      </c>
      <c r="E16" s="82" t="s">
        <v>1466</v>
      </c>
      <c r="F16" s="95" t="s">
        <v>476</v>
      </c>
      <c r="G16" s="82" t="s">
        <v>305</v>
      </c>
      <c r="H16" s="82" t="s">
        <v>306</v>
      </c>
      <c r="I16" s="108">
        <v>38918</v>
      </c>
      <c r="J16" s="91">
        <v>1.82</v>
      </c>
      <c r="K16" s="95" t="s">
        <v>174</v>
      </c>
      <c r="L16" s="96">
        <v>0.05</v>
      </c>
      <c r="M16" s="90">
        <v>2.5999999999999999E-3</v>
      </c>
      <c r="N16" s="89">
        <v>6700.55</v>
      </c>
      <c r="O16" s="91">
        <v>128.22</v>
      </c>
      <c r="P16" s="89">
        <v>8.59145</v>
      </c>
      <c r="Q16" s="90">
        <v>2.4919986446127765E-4</v>
      </c>
      <c r="R16" s="90">
        <v>1.8246958564740353E-4</v>
      </c>
      <c r="S16" s="90">
        <f>P16/'סכום נכסי הקרן'!$C$42</f>
        <v>2.4448358865264803E-6</v>
      </c>
    </row>
    <row r="17" spans="2:19" s="137" customFormat="1">
      <c r="B17" s="113" t="s">
        <v>1467</v>
      </c>
      <c r="C17" s="82" t="s">
        <v>1468</v>
      </c>
      <c r="D17" s="95" t="s">
        <v>1460</v>
      </c>
      <c r="E17" s="82" t="s">
        <v>1469</v>
      </c>
      <c r="F17" s="95" t="s">
        <v>388</v>
      </c>
      <c r="G17" s="82" t="s">
        <v>305</v>
      </c>
      <c r="H17" s="82" t="s">
        <v>170</v>
      </c>
      <c r="I17" s="108">
        <v>42796</v>
      </c>
      <c r="J17" s="91">
        <v>8.7899999999999991</v>
      </c>
      <c r="K17" s="95" t="s">
        <v>174</v>
      </c>
      <c r="L17" s="96">
        <v>2.1400000000000002E-2</v>
      </c>
      <c r="M17" s="90">
        <v>1.26E-2</v>
      </c>
      <c r="N17" s="89">
        <v>3124000</v>
      </c>
      <c r="O17" s="91">
        <v>109.13</v>
      </c>
      <c r="P17" s="89">
        <v>3409.2211200000002</v>
      </c>
      <c r="Q17" s="90">
        <v>1.2031766328000432E-2</v>
      </c>
      <c r="R17" s="90">
        <v>7.2406772447814627E-2</v>
      </c>
      <c r="S17" s="90">
        <f>P17/'סכום נכסי הקרן'!$C$42</f>
        <v>9.7014894334250925E-4</v>
      </c>
    </row>
    <row r="18" spans="2:19" s="137" customFormat="1">
      <c r="B18" s="113" t="s">
        <v>1470</v>
      </c>
      <c r="C18" s="82" t="s">
        <v>1471</v>
      </c>
      <c r="D18" s="95" t="s">
        <v>1460</v>
      </c>
      <c r="E18" s="82" t="s">
        <v>387</v>
      </c>
      <c r="F18" s="95" t="s">
        <v>388</v>
      </c>
      <c r="G18" s="82" t="s">
        <v>330</v>
      </c>
      <c r="H18" s="82" t="s">
        <v>306</v>
      </c>
      <c r="I18" s="108">
        <v>39856</v>
      </c>
      <c r="J18" s="91">
        <v>1.9700000000000002</v>
      </c>
      <c r="K18" s="95" t="s">
        <v>174</v>
      </c>
      <c r="L18" s="96">
        <v>6.8499999999999991E-2</v>
      </c>
      <c r="M18" s="90">
        <v>8.4000000000000012E-3</v>
      </c>
      <c r="N18" s="89">
        <v>843900</v>
      </c>
      <c r="O18" s="91">
        <v>128.51</v>
      </c>
      <c r="P18" s="89">
        <v>1084.4959199999998</v>
      </c>
      <c r="Q18" s="90">
        <v>1.6709203624980448E-3</v>
      </c>
      <c r="R18" s="90">
        <v>2.3033076041727489E-2</v>
      </c>
      <c r="S18" s="90">
        <f>P18/'סכום נכסי הקרן'!$C$42</f>
        <v>3.086108333293624E-4</v>
      </c>
    </row>
    <row r="19" spans="2:19" s="137" customFormat="1">
      <c r="B19" s="113" t="s">
        <v>1472</v>
      </c>
      <c r="C19" s="82" t="s">
        <v>1473</v>
      </c>
      <c r="D19" s="95" t="s">
        <v>1460</v>
      </c>
      <c r="E19" s="82" t="s">
        <v>387</v>
      </c>
      <c r="F19" s="95" t="s">
        <v>388</v>
      </c>
      <c r="G19" s="82" t="s">
        <v>350</v>
      </c>
      <c r="H19" s="82" t="s">
        <v>170</v>
      </c>
      <c r="I19" s="108">
        <v>42935</v>
      </c>
      <c r="J19" s="91">
        <v>3.42</v>
      </c>
      <c r="K19" s="95" t="s">
        <v>174</v>
      </c>
      <c r="L19" s="96">
        <v>0.06</v>
      </c>
      <c r="M19" s="90">
        <v>6.6E-3</v>
      </c>
      <c r="N19" s="89">
        <v>3130000</v>
      </c>
      <c r="O19" s="91">
        <v>128.30000000000001</v>
      </c>
      <c r="P19" s="89">
        <v>4015.79018</v>
      </c>
      <c r="Q19" s="90">
        <v>8.4577478216011238E-4</v>
      </c>
      <c r="R19" s="90">
        <v>8.5289394711196828E-2</v>
      </c>
      <c r="S19" s="90">
        <f>P19/'סכום נכסי הקרן'!$C$42</f>
        <v>1.142757968075777E-3</v>
      </c>
    </row>
    <row r="20" spans="2:19" s="137" customFormat="1">
      <c r="B20" s="113" t="s">
        <v>1474</v>
      </c>
      <c r="C20" s="82" t="s">
        <v>1475</v>
      </c>
      <c r="D20" s="95" t="s">
        <v>1460</v>
      </c>
      <c r="E20" s="82" t="s">
        <v>1476</v>
      </c>
      <c r="F20" s="95" t="s">
        <v>388</v>
      </c>
      <c r="G20" s="82" t="s">
        <v>350</v>
      </c>
      <c r="H20" s="82" t="s">
        <v>306</v>
      </c>
      <c r="I20" s="108">
        <v>39350</v>
      </c>
      <c r="J20" s="91">
        <v>4.8599999999999994</v>
      </c>
      <c r="K20" s="95" t="s">
        <v>174</v>
      </c>
      <c r="L20" s="96">
        <v>5.5999999999999994E-2</v>
      </c>
      <c r="M20" s="90">
        <v>5.4000000000000003E-3</v>
      </c>
      <c r="N20" s="89">
        <v>828825.87</v>
      </c>
      <c r="O20" s="91">
        <v>151.31</v>
      </c>
      <c r="P20" s="89">
        <v>1254.09638</v>
      </c>
      <c r="Q20" s="90">
        <v>9.3657501661043832E-4</v>
      </c>
      <c r="R20" s="90">
        <v>2.6635136888477347E-2</v>
      </c>
      <c r="S20" s="90">
        <f>P20/'סכום נכסי הקרן'!$C$42</f>
        <v>3.5687338400234534E-4</v>
      </c>
    </row>
    <row r="21" spans="2:19" s="137" customFormat="1">
      <c r="B21" s="113" t="s">
        <v>1477</v>
      </c>
      <c r="C21" s="82" t="s">
        <v>1478</v>
      </c>
      <c r="D21" s="95" t="s">
        <v>1460</v>
      </c>
      <c r="E21" s="82" t="s">
        <v>324</v>
      </c>
      <c r="F21" s="95" t="s">
        <v>310</v>
      </c>
      <c r="G21" s="82" t="s">
        <v>484</v>
      </c>
      <c r="H21" s="82" t="s">
        <v>306</v>
      </c>
      <c r="I21" s="108">
        <v>39656</v>
      </c>
      <c r="J21" s="91">
        <v>4.3</v>
      </c>
      <c r="K21" s="95" t="s">
        <v>174</v>
      </c>
      <c r="L21" s="96">
        <v>5.7500000000000002E-2</v>
      </c>
      <c r="M21" s="90">
        <v>2.8000000000000004E-3</v>
      </c>
      <c r="N21" s="89">
        <v>4101971</v>
      </c>
      <c r="O21" s="91">
        <v>148.9</v>
      </c>
      <c r="P21" s="89">
        <v>6107.8348099999994</v>
      </c>
      <c r="Q21" s="90">
        <v>3.1505153609831028E-3</v>
      </c>
      <c r="R21" s="90">
        <v>0.12972130280493835</v>
      </c>
      <c r="S21" s="90">
        <f>P21/'סכום נכסי הקרן'!$C$42</f>
        <v>1.7380830630992028E-3</v>
      </c>
    </row>
    <row r="22" spans="2:19" s="137" customFormat="1">
      <c r="B22" s="113" t="s">
        <v>1479</v>
      </c>
      <c r="C22" s="82" t="s">
        <v>1480</v>
      </c>
      <c r="D22" s="95" t="s">
        <v>1460</v>
      </c>
      <c r="E22" s="82" t="s">
        <v>1481</v>
      </c>
      <c r="F22" s="95" t="s">
        <v>653</v>
      </c>
      <c r="G22" s="82" t="s">
        <v>1246</v>
      </c>
      <c r="H22" s="82"/>
      <c r="I22" s="108">
        <v>39104</v>
      </c>
      <c r="J22" s="91">
        <v>2.16</v>
      </c>
      <c r="K22" s="95" t="s">
        <v>174</v>
      </c>
      <c r="L22" s="96">
        <v>5.5999999999999994E-2</v>
      </c>
      <c r="M22" s="90">
        <v>0.10790000000000001</v>
      </c>
      <c r="N22" s="89">
        <v>79129.41</v>
      </c>
      <c r="O22" s="91">
        <v>110.4248</v>
      </c>
      <c r="P22" s="89">
        <v>87.378500000000003</v>
      </c>
      <c r="Q22" s="90">
        <v>7.0867363702404061E-5</v>
      </c>
      <c r="R22" s="90">
        <v>1.8557890332239202E-3</v>
      </c>
      <c r="S22" s="90">
        <f>P22/'סכום נכסי הקרן'!$C$42</f>
        <v>2.4864963715188249E-5</v>
      </c>
    </row>
    <row r="23" spans="2:19" s="137" customFormat="1">
      <c r="B23" s="114"/>
      <c r="C23" s="82"/>
      <c r="D23" s="82"/>
      <c r="E23" s="82"/>
      <c r="F23" s="82"/>
      <c r="G23" s="82"/>
      <c r="H23" s="82"/>
      <c r="I23" s="82"/>
      <c r="J23" s="91"/>
      <c r="K23" s="82"/>
      <c r="L23" s="82"/>
      <c r="M23" s="90"/>
      <c r="N23" s="89"/>
      <c r="O23" s="91"/>
      <c r="P23" s="82"/>
      <c r="Q23" s="82"/>
      <c r="R23" s="90"/>
      <c r="S23" s="82"/>
    </row>
    <row r="24" spans="2:19" s="137" customFormat="1">
      <c r="B24" s="112" t="s">
        <v>65</v>
      </c>
      <c r="C24" s="84"/>
      <c r="D24" s="84"/>
      <c r="E24" s="84"/>
      <c r="F24" s="84"/>
      <c r="G24" s="84"/>
      <c r="H24" s="84"/>
      <c r="I24" s="84"/>
      <c r="J24" s="94">
        <v>6.1206404076223375</v>
      </c>
      <c r="K24" s="84"/>
      <c r="L24" s="84"/>
      <c r="M24" s="93">
        <v>2.3137383995034722E-2</v>
      </c>
      <c r="N24" s="92"/>
      <c r="O24" s="94"/>
      <c r="P24" s="92">
        <v>11280.936309999997</v>
      </c>
      <c r="Q24" s="84"/>
      <c r="R24" s="93">
        <v>0.23959026406490741</v>
      </c>
      <c r="S24" s="93">
        <f>P24/'סכום נכסי הקרן'!$C$42</f>
        <v>3.2101726628575625E-3</v>
      </c>
    </row>
    <row r="25" spans="2:19" s="137" customFormat="1">
      <c r="B25" s="113" t="s">
        <v>1482</v>
      </c>
      <c r="C25" s="82" t="s">
        <v>1483</v>
      </c>
      <c r="D25" s="95" t="s">
        <v>1460</v>
      </c>
      <c r="E25" s="82" t="s">
        <v>1469</v>
      </c>
      <c r="F25" s="95" t="s">
        <v>388</v>
      </c>
      <c r="G25" s="82" t="s">
        <v>305</v>
      </c>
      <c r="H25" s="82" t="s">
        <v>170</v>
      </c>
      <c r="I25" s="108">
        <v>42796</v>
      </c>
      <c r="J25" s="91">
        <v>8.11</v>
      </c>
      <c r="K25" s="95" t="s">
        <v>174</v>
      </c>
      <c r="L25" s="96">
        <v>3.7400000000000003E-2</v>
      </c>
      <c r="M25" s="90">
        <v>2.7600000000000003E-2</v>
      </c>
      <c r="N25" s="89">
        <v>3126000</v>
      </c>
      <c r="O25" s="91">
        <v>109.31</v>
      </c>
      <c r="P25" s="89">
        <v>3417.0306700000001</v>
      </c>
      <c r="Q25" s="90">
        <v>6.0692193888843586E-3</v>
      </c>
      <c r="R25" s="90">
        <v>7.2572635643502512E-2</v>
      </c>
      <c r="S25" s="90">
        <f>P25/'סכום נכסי הקרן'!$C$42</f>
        <v>9.7237127695297344E-4</v>
      </c>
    </row>
    <row r="26" spans="2:19" s="137" customFormat="1">
      <c r="B26" s="113" t="s">
        <v>1484</v>
      </c>
      <c r="C26" s="82" t="s">
        <v>1485</v>
      </c>
      <c r="D26" s="95" t="s">
        <v>1460</v>
      </c>
      <c r="E26" s="82" t="s">
        <v>1469</v>
      </c>
      <c r="F26" s="95" t="s">
        <v>388</v>
      </c>
      <c r="G26" s="82" t="s">
        <v>305</v>
      </c>
      <c r="H26" s="82" t="s">
        <v>170</v>
      </c>
      <c r="I26" s="108">
        <v>42796</v>
      </c>
      <c r="J26" s="91">
        <v>4.8500000000000005</v>
      </c>
      <c r="K26" s="95" t="s">
        <v>174</v>
      </c>
      <c r="L26" s="96">
        <v>2.5000000000000001E-2</v>
      </c>
      <c r="M26" s="90">
        <v>2.0499999999999997E-2</v>
      </c>
      <c r="N26" s="89">
        <v>4168000</v>
      </c>
      <c r="O26" s="91">
        <v>103</v>
      </c>
      <c r="P26" s="89">
        <v>4293.0400499999996</v>
      </c>
      <c r="Q26" s="90">
        <v>5.7466193112880809E-3</v>
      </c>
      <c r="R26" s="90">
        <v>9.1177768489743682E-2</v>
      </c>
      <c r="S26" s="90">
        <f>P26/'סכום נכסי הקרן'!$C$42</f>
        <v>1.2216538973672006E-3</v>
      </c>
    </row>
    <row r="27" spans="2:19" s="137" customFormat="1">
      <c r="B27" s="113" t="s">
        <v>1486</v>
      </c>
      <c r="C27" s="82" t="s">
        <v>1487</v>
      </c>
      <c r="D27" s="95" t="s">
        <v>1460</v>
      </c>
      <c r="E27" s="82" t="s">
        <v>1488</v>
      </c>
      <c r="F27" s="95" t="s">
        <v>338</v>
      </c>
      <c r="G27" s="82" t="s">
        <v>350</v>
      </c>
      <c r="H27" s="82" t="s">
        <v>170</v>
      </c>
      <c r="I27" s="108">
        <v>42598</v>
      </c>
      <c r="J27" s="91">
        <v>6.01</v>
      </c>
      <c r="K27" s="95" t="s">
        <v>174</v>
      </c>
      <c r="L27" s="96">
        <v>3.1E-2</v>
      </c>
      <c r="M27" s="90">
        <v>2.2399999999999996E-2</v>
      </c>
      <c r="N27" s="89">
        <v>3165403</v>
      </c>
      <c r="O27" s="91">
        <v>105.38</v>
      </c>
      <c r="P27" s="89">
        <v>3335.7016800000001</v>
      </c>
      <c r="Q27" s="90">
        <v>8.3300078947368423E-3</v>
      </c>
      <c r="R27" s="90">
        <v>7.0845329181098399E-2</v>
      </c>
      <c r="S27" s="90">
        <f>P27/'סכום נכסי הקרן'!$C$42</f>
        <v>9.4922779903400137E-4</v>
      </c>
    </row>
    <row r="28" spans="2:19" s="137" customFormat="1">
      <c r="B28" s="113" t="s">
        <v>1489</v>
      </c>
      <c r="C28" s="82" t="s">
        <v>1490</v>
      </c>
      <c r="D28" s="95" t="s">
        <v>1460</v>
      </c>
      <c r="E28" s="82" t="s">
        <v>1491</v>
      </c>
      <c r="F28" s="95" t="s">
        <v>338</v>
      </c>
      <c r="G28" s="82" t="s">
        <v>563</v>
      </c>
      <c r="H28" s="82" t="s">
        <v>170</v>
      </c>
      <c r="I28" s="108">
        <v>41903</v>
      </c>
      <c r="J28" s="91">
        <v>1.98</v>
      </c>
      <c r="K28" s="95" t="s">
        <v>174</v>
      </c>
      <c r="L28" s="96">
        <v>5.1500000000000004E-2</v>
      </c>
      <c r="M28" s="90">
        <v>1.6899999999999998E-2</v>
      </c>
      <c r="N28" s="89">
        <v>215430.48</v>
      </c>
      <c r="O28" s="91">
        <v>109.16</v>
      </c>
      <c r="P28" s="89">
        <v>235.16391000000002</v>
      </c>
      <c r="Q28" s="90">
        <v>2.6470588235294121E-3</v>
      </c>
      <c r="R28" s="90">
        <v>4.9945307505628615E-3</v>
      </c>
      <c r="S28" s="90">
        <f>P28/'סכום נכסי הקרן'!$C$42</f>
        <v>6.6919689503388074E-5</v>
      </c>
    </row>
    <row r="29" spans="2:19" s="137" customFormat="1">
      <c r="B29" s="114"/>
      <c r="C29" s="82"/>
      <c r="D29" s="82"/>
      <c r="E29" s="82"/>
      <c r="F29" s="82"/>
      <c r="G29" s="82"/>
      <c r="H29" s="82"/>
      <c r="I29" s="82"/>
      <c r="J29" s="91"/>
      <c r="K29" s="82"/>
      <c r="L29" s="82"/>
      <c r="M29" s="90"/>
      <c r="N29" s="89"/>
      <c r="O29" s="91"/>
      <c r="P29" s="82"/>
      <c r="Q29" s="82"/>
      <c r="R29" s="90"/>
      <c r="S29" s="82"/>
    </row>
    <row r="30" spans="2:19" s="137" customFormat="1">
      <c r="B30" s="112" t="s">
        <v>51</v>
      </c>
      <c r="C30" s="84"/>
      <c r="D30" s="84"/>
      <c r="E30" s="84"/>
      <c r="F30" s="84"/>
      <c r="G30" s="84"/>
      <c r="H30" s="84"/>
      <c r="I30" s="84"/>
      <c r="J30" s="94">
        <v>3.9564113854823733</v>
      </c>
      <c r="K30" s="84"/>
      <c r="L30" s="84"/>
      <c r="M30" s="93">
        <v>4.3826681234357949E-2</v>
      </c>
      <c r="N30" s="92"/>
      <c r="O30" s="94"/>
      <c r="P30" s="92">
        <v>3331.6329300000007</v>
      </c>
      <c r="Q30" s="84"/>
      <c r="R30" s="93">
        <v>7.0758914998788919E-2</v>
      </c>
      <c r="S30" s="93">
        <f>P30/'סכום נכסי הקרן'!$C$42</f>
        <v>9.4806997049361489E-4</v>
      </c>
    </row>
    <row r="31" spans="2:19" s="137" customFormat="1">
      <c r="B31" s="113" t="s">
        <v>1492</v>
      </c>
      <c r="C31" s="82" t="s">
        <v>1493</v>
      </c>
      <c r="D31" s="95" t="s">
        <v>1460</v>
      </c>
      <c r="E31" s="82" t="s">
        <v>657</v>
      </c>
      <c r="F31" s="95" t="s">
        <v>658</v>
      </c>
      <c r="G31" s="82" t="s">
        <v>415</v>
      </c>
      <c r="H31" s="82" t="s">
        <v>306</v>
      </c>
      <c r="I31" s="108">
        <v>42954</v>
      </c>
      <c r="J31" s="91">
        <v>2.58</v>
      </c>
      <c r="K31" s="95" t="s">
        <v>173</v>
      </c>
      <c r="L31" s="96">
        <v>3.7000000000000005E-2</v>
      </c>
      <c r="M31" s="90">
        <v>3.3000000000000002E-2</v>
      </c>
      <c r="N31" s="89">
        <v>161013</v>
      </c>
      <c r="O31" s="91">
        <v>102.18</v>
      </c>
      <c r="P31" s="89">
        <v>570.40155000000004</v>
      </c>
      <c r="Q31" s="90">
        <v>2.3958841735610974E-3</v>
      </c>
      <c r="R31" s="90">
        <v>1.2114478287266611E-2</v>
      </c>
      <c r="S31" s="90">
        <f>P31/'סכום נכסי הקרן'!$C$42</f>
        <v>1.6231697550126331E-4</v>
      </c>
    </row>
    <row r="32" spans="2:19" s="137" customFormat="1">
      <c r="B32" s="113" t="s">
        <v>1494</v>
      </c>
      <c r="C32" s="82" t="s">
        <v>1495</v>
      </c>
      <c r="D32" s="95" t="s">
        <v>1460</v>
      </c>
      <c r="E32" s="82" t="s">
        <v>657</v>
      </c>
      <c r="F32" s="95" t="s">
        <v>658</v>
      </c>
      <c r="G32" s="82" t="s">
        <v>415</v>
      </c>
      <c r="H32" s="82" t="s">
        <v>306</v>
      </c>
      <c r="I32" s="108">
        <v>42625</v>
      </c>
      <c r="J32" s="91">
        <v>4.25</v>
      </c>
      <c r="K32" s="95" t="s">
        <v>173</v>
      </c>
      <c r="L32" s="96">
        <v>4.4500000000000005E-2</v>
      </c>
      <c r="M32" s="90">
        <v>4.1599999999999991E-2</v>
      </c>
      <c r="N32" s="89">
        <v>765197</v>
      </c>
      <c r="O32" s="91">
        <v>102.69</v>
      </c>
      <c r="P32" s="89">
        <v>2724.30197</v>
      </c>
      <c r="Q32" s="90">
        <v>5.5801582039392613E-3</v>
      </c>
      <c r="R32" s="90">
        <v>5.7860111115621359E-2</v>
      </c>
      <c r="S32" s="90">
        <f>P32/'סכום נכסי הקרן'!$C$42</f>
        <v>7.7524413480737091E-4</v>
      </c>
    </row>
    <row r="33" spans="2:19" s="137" customFormat="1">
      <c r="B33" s="113" t="s">
        <v>1496</v>
      </c>
      <c r="C33" s="82" t="s">
        <v>1497</v>
      </c>
      <c r="D33" s="95" t="s">
        <v>1460</v>
      </c>
      <c r="E33" s="82" t="s">
        <v>1498</v>
      </c>
      <c r="F33" s="95" t="s">
        <v>388</v>
      </c>
      <c r="G33" s="82" t="s">
        <v>1246</v>
      </c>
      <c r="H33" s="82"/>
      <c r="I33" s="108">
        <v>41840</v>
      </c>
      <c r="J33" s="91">
        <v>4.5000000000000009</v>
      </c>
      <c r="K33" s="95" t="s">
        <v>173</v>
      </c>
      <c r="L33" s="96">
        <v>0.03</v>
      </c>
      <c r="M33" s="90">
        <v>0.35210000000000002</v>
      </c>
      <c r="N33" s="89">
        <v>26157.54</v>
      </c>
      <c r="O33" s="91">
        <v>27.02</v>
      </c>
      <c r="P33" s="89">
        <v>24.503959999999999</v>
      </c>
      <c r="Q33" s="90">
        <v>7.3543238390036373E-5</v>
      </c>
      <c r="R33" s="90">
        <v>5.2042756786346302E-4</v>
      </c>
      <c r="S33" s="90">
        <f>P33/'סכום נכסי הקרן'!$C$42</f>
        <v>6.9729976627937556E-6</v>
      </c>
    </row>
    <row r="34" spans="2:19" s="137" customFormat="1">
      <c r="B34" s="113" t="s">
        <v>1499</v>
      </c>
      <c r="C34" s="82" t="s">
        <v>1500</v>
      </c>
      <c r="D34" s="95" t="s">
        <v>1460</v>
      </c>
      <c r="E34" s="82" t="s">
        <v>1498</v>
      </c>
      <c r="F34" s="95" t="s">
        <v>388</v>
      </c>
      <c r="G34" s="82" t="s">
        <v>1246</v>
      </c>
      <c r="H34" s="82"/>
      <c r="I34" s="108">
        <v>41840</v>
      </c>
      <c r="J34" s="91">
        <v>1.7</v>
      </c>
      <c r="K34" s="95" t="s">
        <v>173</v>
      </c>
      <c r="L34" s="96">
        <v>4.4900000000000002E-2</v>
      </c>
      <c r="M34" s="90">
        <v>0.42109999999999992</v>
      </c>
      <c r="N34" s="89">
        <v>6399.85</v>
      </c>
      <c r="O34" s="91">
        <v>56</v>
      </c>
      <c r="P34" s="89">
        <v>12.425450000000001</v>
      </c>
      <c r="Q34" s="90">
        <v>1.9578865257630407E-4</v>
      </c>
      <c r="R34" s="90">
        <v>2.6389802803747099E-4</v>
      </c>
      <c r="S34" s="90">
        <f>P34/'סכום נכסי הקרן'!$C$42</f>
        <v>3.5358625221866459E-6</v>
      </c>
    </row>
    <row r="35" spans="2:19" s="137" customFormat="1">
      <c r="B35" s="114"/>
      <c r="C35" s="82"/>
      <c r="D35" s="82"/>
      <c r="E35" s="82"/>
      <c r="F35" s="82"/>
      <c r="G35" s="82"/>
      <c r="H35" s="82"/>
      <c r="I35" s="82"/>
      <c r="J35" s="91"/>
      <c r="K35" s="82"/>
      <c r="L35" s="82"/>
      <c r="M35" s="90"/>
      <c r="N35" s="89"/>
      <c r="O35" s="91"/>
      <c r="P35" s="82"/>
      <c r="Q35" s="82"/>
      <c r="R35" s="90"/>
      <c r="S35" s="82"/>
    </row>
    <row r="36" spans="2:19" s="137" customFormat="1">
      <c r="B36" s="111" t="s">
        <v>243</v>
      </c>
      <c r="C36" s="84"/>
      <c r="D36" s="84"/>
      <c r="E36" s="84"/>
      <c r="F36" s="84"/>
      <c r="G36" s="84"/>
      <c r="H36" s="84"/>
      <c r="I36" s="84"/>
      <c r="J36" s="94">
        <v>8.2686227047664289</v>
      </c>
      <c r="K36" s="84"/>
      <c r="L36" s="84"/>
      <c r="M36" s="93">
        <v>3.9863525589623958E-2</v>
      </c>
      <c r="N36" s="92"/>
      <c r="O36" s="94"/>
      <c r="P36" s="92">
        <v>2415.6773499999999</v>
      </c>
      <c r="Q36" s="84"/>
      <c r="R36" s="93">
        <v>5.1305384435958744E-2</v>
      </c>
      <c r="S36" s="93">
        <f>P36/'סכום נכסי הקרן'!$C$42</f>
        <v>6.874200135657181E-4</v>
      </c>
    </row>
    <row r="37" spans="2:19" s="137" customFormat="1">
      <c r="B37" s="112" t="s">
        <v>74</v>
      </c>
      <c r="C37" s="84"/>
      <c r="D37" s="84"/>
      <c r="E37" s="84"/>
      <c r="F37" s="84"/>
      <c r="G37" s="84"/>
      <c r="H37" s="84"/>
      <c r="I37" s="84"/>
      <c r="J37" s="94">
        <v>8.2686227047664289</v>
      </c>
      <c r="K37" s="84"/>
      <c r="L37" s="84"/>
      <c r="M37" s="93">
        <v>3.9863525589623958E-2</v>
      </c>
      <c r="N37" s="92"/>
      <c r="O37" s="94"/>
      <c r="P37" s="92">
        <v>2415.6773499999999</v>
      </c>
      <c r="Q37" s="84"/>
      <c r="R37" s="93">
        <v>5.1305384435958744E-2</v>
      </c>
      <c r="S37" s="93">
        <f>P37/'סכום נכסי הקרן'!$C$42</f>
        <v>6.874200135657181E-4</v>
      </c>
    </row>
    <row r="38" spans="2:19" s="137" customFormat="1">
      <c r="B38" s="113" t="s">
        <v>1501</v>
      </c>
      <c r="C38" s="82" t="s">
        <v>1502</v>
      </c>
      <c r="D38" s="95" t="s">
        <v>1460</v>
      </c>
      <c r="E38" s="82"/>
      <c r="F38" s="95" t="s">
        <v>737</v>
      </c>
      <c r="G38" s="82" t="s">
        <v>1503</v>
      </c>
      <c r="H38" s="82" t="s">
        <v>1504</v>
      </c>
      <c r="I38" s="108">
        <v>42135</v>
      </c>
      <c r="J38" s="91">
        <v>2.98</v>
      </c>
      <c r="K38" s="95" t="s">
        <v>173</v>
      </c>
      <c r="L38" s="96">
        <v>0.06</v>
      </c>
      <c r="M38" s="90">
        <v>3.8800000000000001E-2</v>
      </c>
      <c r="N38" s="89">
        <v>333333.33</v>
      </c>
      <c r="O38" s="91">
        <v>107.98</v>
      </c>
      <c r="P38" s="89">
        <v>1247.88886</v>
      </c>
      <c r="Q38" s="90">
        <v>4.0404040000000002E-4</v>
      </c>
      <c r="R38" s="90">
        <v>2.6503298420896441E-2</v>
      </c>
      <c r="S38" s="90">
        <f>P38/'סכום נכסי הקרן'!$C$42</f>
        <v>3.5510693390808525E-4</v>
      </c>
    </row>
    <row r="39" spans="2:19" s="137" customFormat="1">
      <c r="B39" s="113" t="s">
        <v>1505</v>
      </c>
      <c r="C39" s="82" t="s">
        <v>1506</v>
      </c>
      <c r="D39" s="95" t="s">
        <v>1460</v>
      </c>
      <c r="E39" s="82"/>
      <c r="F39" s="95" t="s">
        <v>1013</v>
      </c>
      <c r="G39" s="82" t="s">
        <v>1246</v>
      </c>
      <c r="H39" s="82"/>
      <c r="I39" s="108">
        <v>42640</v>
      </c>
      <c r="J39" s="91">
        <v>13.92</v>
      </c>
      <c r="K39" s="95" t="s">
        <v>182</v>
      </c>
      <c r="L39" s="96">
        <v>3.9510000000000003E-2</v>
      </c>
      <c r="M39" s="90">
        <v>4.1000000000000009E-2</v>
      </c>
      <c r="N39" s="89">
        <v>444000</v>
      </c>
      <c r="O39" s="91">
        <v>95.13</v>
      </c>
      <c r="P39" s="89">
        <v>1167.7884899999999</v>
      </c>
      <c r="Q39" s="90">
        <v>1.1253412141012352E-3</v>
      </c>
      <c r="R39" s="90">
        <v>2.4802086015062303E-2</v>
      </c>
      <c r="S39" s="90">
        <f>P39/'סכום נכסי הקרן'!$C$42</f>
        <v>3.3231307965763285E-4</v>
      </c>
    </row>
    <row r="40" spans="2:19"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B43" s="97" t="s">
        <v>265</v>
      </c>
      <c r="C43" s="1"/>
      <c r="D43" s="1"/>
      <c r="E43" s="1"/>
    </row>
    <row r="44" spans="2:19">
      <c r="B44" s="97" t="s">
        <v>122</v>
      </c>
      <c r="C44" s="1"/>
      <c r="D44" s="1"/>
      <c r="E44" s="1"/>
    </row>
    <row r="45" spans="2:19">
      <c r="B45" s="97" t="s">
        <v>248</v>
      </c>
      <c r="C45" s="1"/>
      <c r="D45" s="1"/>
      <c r="E45" s="1"/>
    </row>
    <row r="46" spans="2:19">
      <c r="B46" s="97" t="s">
        <v>256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9">
    <cfRule type="cellIs" dxfId="10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189</v>
      </c>
      <c r="C1" s="80" t="s" vm="1">
        <v>266</v>
      </c>
    </row>
    <row r="2" spans="2:98">
      <c r="B2" s="58" t="s">
        <v>188</v>
      </c>
      <c r="C2" s="80" t="s">
        <v>267</v>
      </c>
    </row>
    <row r="3" spans="2:98">
      <c r="B3" s="58" t="s">
        <v>190</v>
      </c>
      <c r="C3" s="80" t="s">
        <v>268</v>
      </c>
    </row>
    <row r="4" spans="2:98">
      <c r="B4" s="58" t="s">
        <v>191</v>
      </c>
      <c r="C4" s="80">
        <v>2207</v>
      </c>
    </row>
    <row r="6" spans="2:98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2:98" ht="26.25" customHeight="1">
      <c r="B7" s="169" t="s">
        <v>99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1"/>
    </row>
    <row r="8" spans="2:98" s="3" customFormat="1" ht="63">
      <c r="B8" s="23" t="s">
        <v>126</v>
      </c>
      <c r="C8" s="31" t="s">
        <v>49</v>
      </c>
      <c r="D8" s="31" t="s">
        <v>128</v>
      </c>
      <c r="E8" s="31" t="s">
        <v>127</v>
      </c>
      <c r="F8" s="31" t="s">
        <v>69</v>
      </c>
      <c r="G8" s="31" t="s">
        <v>111</v>
      </c>
      <c r="H8" s="31" t="s">
        <v>250</v>
      </c>
      <c r="I8" s="31" t="s">
        <v>249</v>
      </c>
      <c r="J8" s="31" t="s">
        <v>120</v>
      </c>
      <c r="K8" s="31" t="s">
        <v>63</v>
      </c>
      <c r="L8" s="31" t="s">
        <v>192</v>
      </c>
      <c r="M8" s="32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257</v>
      </c>
      <c r="I9" s="33"/>
      <c r="J9" s="33" t="s">
        <v>253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6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2"/>
      <c r="J11" s="102">
        <v>22230.466670000002</v>
      </c>
      <c r="K11" s="100"/>
      <c r="L11" s="105">
        <v>1</v>
      </c>
      <c r="M11" s="105">
        <f>J11/'סכום נכסי הקרן'!$C$42</f>
        <v>6.3260384090050954E-3</v>
      </c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CT11" s="137"/>
    </row>
    <row r="12" spans="2:98" s="137" customFormat="1" ht="17.25" customHeight="1">
      <c r="B12" s="120" t="s">
        <v>244</v>
      </c>
      <c r="C12" s="84"/>
      <c r="D12" s="84"/>
      <c r="E12" s="84"/>
      <c r="F12" s="84"/>
      <c r="G12" s="84"/>
      <c r="H12" s="92"/>
      <c r="I12" s="92"/>
      <c r="J12" s="92">
        <v>3889.3590199999999</v>
      </c>
      <c r="K12" s="84"/>
      <c r="L12" s="93">
        <v>0.17495624710608018</v>
      </c>
      <c r="M12" s="93">
        <f>J12/'סכום נכסי הקרן'!$C$42</f>
        <v>1.1067799390884498E-3</v>
      </c>
    </row>
    <row r="13" spans="2:98" s="137" customFormat="1">
      <c r="B13" s="120" t="s">
        <v>244</v>
      </c>
      <c r="C13" s="84"/>
      <c r="D13" s="84"/>
      <c r="E13" s="84"/>
      <c r="F13" s="84"/>
      <c r="G13" s="84"/>
      <c r="H13" s="92"/>
      <c r="I13" s="92"/>
      <c r="J13" s="92">
        <v>3889.3590199999999</v>
      </c>
      <c r="K13" s="84"/>
      <c r="L13" s="93">
        <v>0.17495624710608018</v>
      </c>
      <c r="M13" s="93">
        <f>J13/'סכום נכסי הקרן'!$C$42</f>
        <v>1.1067799390884498E-3</v>
      </c>
    </row>
    <row r="14" spans="2:98" s="137" customFormat="1">
      <c r="B14" s="81" t="s">
        <v>1507</v>
      </c>
      <c r="C14" s="82">
        <v>5992</v>
      </c>
      <c r="D14" s="95" t="s">
        <v>28</v>
      </c>
      <c r="E14" s="82" t="s">
        <v>1481</v>
      </c>
      <c r="F14" s="95" t="s">
        <v>653</v>
      </c>
      <c r="G14" s="95" t="s">
        <v>174</v>
      </c>
      <c r="H14" s="89">
        <v>1821</v>
      </c>
      <c r="I14" s="89"/>
      <c r="J14" s="82"/>
      <c r="K14" s="90">
        <v>6.6703296703296699E-5</v>
      </c>
      <c r="L14" s="90">
        <v>0</v>
      </c>
      <c r="M14" s="90">
        <f>J14/'סכום נכסי הקרן'!$C$42</f>
        <v>0</v>
      </c>
    </row>
    <row r="15" spans="2:98" s="137" customFormat="1">
      <c r="B15" s="81" t="s">
        <v>1508</v>
      </c>
      <c r="C15" s="82">
        <v>4960</v>
      </c>
      <c r="D15" s="95" t="s">
        <v>28</v>
      </c>
      <c r="E15" s="82" t="s">
        <v>1509</v>
      </c>
      <c r="F15" s="95" t="s">
        <v>200</v>
      </c>
      <c r="G15" s="95" t="s">
        <v>175</v>
      </c>
      <c r="H15" s="89">
        <v>309099.99</v>
      </c>
      <c r="I15" s="89">
        <v>100</v>
      </c>
      <c r="J15" s="89">
        <v>1283.56862</v>
      </c>
      <c r="K15" s="90">
        <v>4.0460446678594201E-3</v>
      </c>
      <c r="L15" s="90">
        <v>5.7739166660508073E-2</v>
      </c>
      <c r="M15" s="90">
        <f>J15/'סכום נכסי הקרן'!$C$42</f>
        <v>3.6526018599832054E-4</v>
      </c>
    </row>
    <row r="16" spans="2:98" s="137" customFormat="1">
      <c r="B16" s="81" t="s">
        <v>1510</v>
      </c>
      <c r="C16" s="82" t="s">
        <v>1511</v>
      </c>
      <c r="D16" s="95" t="s">
        <v>28</v>
      </c>
      <c r="E16" s="82" t="s">
        <v>1512</v>
      </c>
      <c r="F16" s="95" t="s">
        <v>338</v>
      </c>
      <c r="G16" s="95" t="s">
        <v>173</v>
      </c>
      <c r="H16" s="89">
        <v>84344.21</v>
      </c>
      <c r="I16" s="89">
        <v>883.49090000000001</v>
      </c>
      <c r="J16" s="89">
        <v>2583.5162500000001</v>
      </c>
      <c r="K16" s="90">
        <v>1.4550858248719618E-3</v>
      </c>
      <c r="L16" s="90">
        <v>0.11621511542474515</v>
      </c>
      <c r="M16" s="90">
        <f>J16/'סכום נכסי הקרן'!$C$42</f>
        <v>7.3518128388389838E-4</v>
      </c>
    </row>
    <row r="17" spans="2:13" s="137" customFormat="1">
      <c r="B17" s="81" t="s">
        <v>1513</v>
      </c>
      <c r="C17" s="82" t="s">
        <v>1514</v>
      </c>
      <c r="D17" s="95" t="s">
        <v>28</v>
      </c>
      <c r="E17" s="82" t="s">
        <v>1498</v>
      </c>
      <c r="F17" s="95" t="s">
        <v>388</v>
      </c>
      <c r="G17" s="95" t="s">
        <v>173</v>
      </c>
      <c r="H17" s="89">
        <v>401.41</v>
      </c>
      <c r="I17" s="89">
        <v>1600.441</v>
      </c>
      <c r="J17" s="89">
        <v>22.273150000000001</v>
      </c>
      <c r="K17" s="90">
        <v>4.0938796600050538E-5</v>
      </c>
      <c r="L17" s="90">
        <v>1.0019200375157935E-3</v>
      </c>
      <c r="M17" s="90">
        <f>J17/'סכום נכסי הקרן'!$C$42</f>
        <v>6.3381846400767369E-6</v>
      </c>
    </row>
    <row r="18" spans="2:13" s="137" customFormat="1">
      <c r="B18" s="81"/>
      <c r="C18" s="82"/>
      <c r="D18" s="82"/>
      <c r="E18" s="82"/>
      <c r="F18" s="82"/>
      <c r="G18" s="82"/>
      <c r="H18" s="89"/>
      <c r="I18" s="89"/>
      <c r="J18" s="82"/>
      <c r="K18" s="82"/>
      <c r="L18" s="90"/>
      <c r="M18" s="82"/>
    </row>
    <row r="19" spans="2:13" s="137" customFormat="1">
      <c r="B19" s="120" t="s">
        <v>243</v>
      </c>
      <c r="C19" s="84"/>
      <c r="D19" s="84"/>
      <c r="E19" s="84"/>
      <c r="F19" s="84"/>
      <c r="G19" s="84"/>
      <c r="H19" s="92"/>
      <c r="I19" s="92"/>
      <c r="J19" s="92">
        <v>18341.107649999998</v>
      </c>
      <c r="K19" s="84"/>
      <c r="L19" s="93">
        <v>0.82504375289391962</v>
      </c>
      <c r="M19" s="93">
        <f>J19/'סכום נכסי הקרן'!$C$42</f>
        <v>5.2192584699166447E-3</v>
      </c>
    </row>
    <row r="20" spans="2:13" s="137" customFormat="1">
      <c r="B20" s="120" t="s">
        <v>67</v>
      </c>
      <c r="C20" s="84"/>
      <c r="D20" s="84"/>
      <c r="E20" s="84"/>
      <c r="F20" s="84"/>
      <c r="G20" s="84"/>
      <c r="H20" s="92"/>
      <c r="I20" s="92"/>
      <c r="J20" s="92">
        <v>18341.107649999998</v>
      </c>
      <c r="K20" s="84"/>
      <c r="L20" s="93">
        <v>0.82504375289391962</v>
      </c>
      <c r="M20" s="93">
        <f>J20/'סכום נכסי הקרן'!$C$42</f>
        <v>5.2192584699166447E-3</v>
      </c>
    </row>
    <row r="21" spans="2:13" s="137" customFormat="1">
      <c r="B21" s="81" t="s">
        <v>1515</v>
      </c>
      <c r="C21" s="82">
        <v>3610</v>
      </c>
      <c r="D21" s="95" t="s">
        <v>28</v>
      </c>
      <c r="E21" s="82"/>
      <c r="F21" s="95" t="s">
        <v>338</v>
      </c>
      <c r="G21" s="95" t="s">
        <v>173</v>
      </c>
      <c r="H21" s="89">
        <v>27000</v>
      </c>
      <c r="I21" s="89">
        <v>427.73899999999998</v>
      </c>
      <c r="J21" s="89">
        <v>400.40219999999999</v>
      </c>
      <c r="K21" s="90">
        <v>3.9525664446511555E-3</v>
      </c>
      <c r="L21" s="90">
        <v>1.8011416761679704E-2</v>
      </c>
      <c r="M21" s="90">
        <f>J21/'סכום נכסי הקרן'!$C$42</f>
        <v>1.1394091423498398E-4</v>
      </c>
    </row>
    <row r="22" spans="2:13" s="137" customFormat="1">
      <c r="B22" s="81" t="s">
        <v>1516</v>
      </c>
      <c r="C22" s="82" t="s">
        <v>1517</v>
      </c>
      <c r="D22" s="95" t="s">
        <v>28</v>
      </c>
      <c r="E22" s="82"/>
      <c r="F22" s="95" t="s">
        <v>1002</v>
      </c>
      <c r="G22" s="95" t="s">
        <v>173</v>
      </c>
      <c r="H22" s="89">
        <v>209.78</v>
      </c>
      <c r="I22" s="89">
        <v>103471.4657</v>
      </c>
      <c r="J22" s="89">
        <v>752.56623000000002</v>
      </c>
      <c r="K22" s="90">
        <v>2.4750562397479782E-3</v>
      </c>
      <c r="L22" s="90">
        <v>3.3852920911263983E-2</v>
      </c>
      <c r="M22" s="90">
        <f>J22/'סכום נכסי הקרן'!$C$42</f>
        <v>2.1415487794166773E-4</v>
      </c>
    </row>
    <row r="23" spans="2:13" s="137" customFormat="1">
      <c r="B23" s="81" t="s">
        <v>1518</v>
      </c>
      <c r="C23" s="82" t="s">
        <v>1519</v>
      </c>
      <c r="D23" s="95" t="s">
        <v>28</v>
      </c>
      <c r="E23" s="82"/>
      <c r="F23" s="95" t="s">
        <v>1002</v>
      </c>
      <c r="G23" s="95" t="s">
        <v>173</v>
      </c>
      <c r="H23" s="89">
        <v>125549.98</v>
      </c>
      <c r="I23" s="89">
        <v>315.89999999999998</v>
      </c>
      <c r="J23" s="89">
        <v>1375.0551499999999</v>
      </c>
      <c r="K23" s="90">
        <v>4.2264089215579403E-3</v>
      </c>
      <c r="L23" s="90">
        <v>6.1854533708715881E-2</v>
      </c>
      <c r="M23" s="90">
        <f>J23/'סכום נכסי הקרן'!$C$42</f>
        <v>3.9129415601243706E-4</v>
      </c>
    </row>
    <row r="24" spans="2:13" s="137" customFormat="1">
      <c r="B24" s="81" t="s">
        <v>1520</v>
      </c>
      <c r="C24" s="82" t="s">
        <v>1521</v>
      </c>
      <c r="D24" s="95" t="s">
        <v>28</v>
      </c>
      <c r="E24" s="82"/>
      <c r="F24" s="95" t="s">
        <v>1002</v>
      </c>
      <c r="G24" s="95" t="s">
        <v>173</v>
      </c>
      <c r="H24" s="89">
        <v>153.26</v>
      </c>
      <c r="I24" s="89">
        <v>3649.9351999999999</v>
      </c>
      <c r="J24" s="89">
        <v>19.394020000000001</v>
      </c>
      <c r="K24" s="90">
        <v>2.9400452152327566E-3</v>
      </c>
      <c r="L24" s="90">
        <v>8.7240723678429189E-4</v>
      </c>
      <c r="M24" s="90">
        <f>J24/'סכום נכסי הקרן'!$C$42</f>
        <v>5.518881688191434E-6</v>
      </c>
    </row>
    <row r="25" spans="2:13" s="137" customFormat="1">
      <c r="B25" s="81" t="s">
        <v>1522</v>
      </c>
      <c r="C25" s="82">
        <v>2994</v>
      </c>
      <c r="D25" s="95" t="s">
        <v>28</v>
      </c>
      <c r="E25" s="82"/>
      <c r="F25" s="95" t="s">
        <v>338</v>
      </c>
      <c r="G25" s="95" t="s">
        <v>175</v>
      </c>
      <c r="H25" s="89">
        <v>913.97</v>
      </c>
      <c r="I25" s="89">
        <v>21914.8184</v>
      </c>
      <c r="J25" s="89">
        <v>831.74446999999998</v>
      </c>
      <c r="K25" s="90">
        <v>1.6914981439362631E-3</v>
      </c>
      <c r="L25" s="90">
        <v>3.741462032024899E-2</v>
      </c>
      <c r="M25" s="90">
        <f>J25/'סכום נכסי הקרן'!$C$42</f>
        <v>2.3668632520423765E-4</v>
      </c>
    </row>
    <row r="26" spans="2:13" s="137" customFormat="1">
      <c r="B26" s="81" t="s">
        <v>1523</v>
      </c>
      <c r="C26" s="82" t="s">
        <v>1524</v>
      </c>
      <c r="D26" s="95" t="s">
        <v>28</v>
      </c>
      <c r="E26" s="82"/>
      <c r="F26" s="95" t="s">
        <v>1002</v>
      </c>
      <c r="G26" s="95" t="s">
        <v>175</v>
      </c>
      <c r="H26" s="89">
        <v>87.1</v>
      </c>
      <c r="I26" s="89">
        <v>91115.321200000006</v>
      </c>
      <c r="J26" s="89">
        <v>329.5745</v>
      </c>
      <c r="K26" s="90">
        <v>2.9401270634476719E-3</v>
      </c>
      <c r="L26" s="90">
        <v>1.4825352292075836E-2</v>
      </c>
      <c r="M26" s="90">
        <f>J26/'סכום נכסי הקרן'!$C$42</f>
        <v>9.3785748026703469E-5</v>
      </c>
    </row>
    <row r="27" spans="2:13" s="137" customFormat="1">
      <c r="B27" s="88" t="s">
        <v>1786</v>
      </c>
      <c r="C27" s="82">
        <v>4654</v>
      </c>
      <c r="D27" s="95" t="s">
        <v>28</v>
      </c>
      <c r="E27" s="82"/>
      <c r="F27" s="95" t="s">
        <v>1002</v>
      </c>
      <c r="G27" s="95" t="s">
        <v>176</v>
      </c>
      <c r="H27" s="89">
        <v>145700.5</v>
      </c>
      <c r="I27" s="89">
        <v>454.45350000000002</v>
      </c>
      <c r="J27" s="89">
        <v>3100.0780399999999</v>
      </c>
      <c r="K27" s="90">
        <v>1.4749999999999999E-2</v>
      </c>
      <c r="L27" s="90">
        <v>0.13945177517049395</v>
      </c>
      <c r="M27" s="90">
        <f>J27/'סכום נכסי הקרן'!$C$42</f>
        <v>8.8217728593248791E-4</v>
      </c>
    </row>
    <row r="28" spans="2:13" s="137" customFormat="1">
      <c r="B28" s="81" t="s">
        <v>1525</v>
      </c>
      <c r="C28" s="82" t="s">
        <v>1526</v>
      </c>
      <c r="D28" s="95" t="s">
        <v>28</v>
      </c>
      <c r="E28" s="82"/>
      <c r="F28" s="95" t="s">
        <v>1002</v>
      </c>
      <c r="G28" s="95" t="s">
        <v>173</v>
      </c>
      <c r="H28" s="89">
        <v>124.93</v>
      </c>
      <c r="I28" s="89">
        <v>69990.664900000003</v>
      </c>
      <c r="J28" s="89">
        <v>303.14977000000005</v>
      </c>
      <c r="K28" s="90">
        <v>2.3601636566535251E-3</v>
      </c>
      <c r="L28" s="90">
        <v>1.3636680439511441E-2</v>
      </c>
      <c r="M28" s="90">
        <f>J28/'סכום נכסי הקרן'!$C$42</f>
        <v>8.6266164231677862E-5</v>
      </c>
    </row>
    <row r="29" spans="2:13" s="137" customFormat="1">
      <c r="B29" s="81" t="s">
        <v>1527</v>
      </c>
      <c r="C29" s="82" t="s">
        <v>1528</v>
      </c>
      <c r="D29" s="95" t="s">
        <v>28</v>
      </c>
      <c r="E29" s="82"/>
      <c r="F29" s="95" t="s">
        <v>338</v>
      </c>
      <c r="G29" s="95" t="s">
        <v>173</v>
      </c>
      <c r="H29" s="89">
        <v>14944</v>
      </c>
      <c r="I29" s="89">
        <v>373.12290000000002</v>
      </c>
      <c r="J29" s="89">
        <v>193.31815</v>
      </c>
      <c r="K29" s="90">
        <v>4.1582684613958145E-3</v>
      </c>
      <c r="L29" s="90">
        <v>8.6960904991204117E-3</v>
      </c>
      <c r="M29" s="90">
        <f>J29/'סכום נכסי הקרן'!$C$42</f>
        <v>5.501180250562002E-5</v>
      </c>
    </row>
    <row r="30" spans="2:13" s="137" customFormat="1">
      <c r="B30" s="81" t="s">
        <v>1529</v>
      </c>
      <c r="C30" s="82" t="s">
        <v>1530</v>
      </c>
      <c r="D30" s="95" t="s">
        <v>28</v>
      </c>
      <c r="E30" s="82"/>
      <c r="F30" s="95" t="s">
        <v>1002</v>
      </c>
      <c r="G30" s="95" t="s">
        <v>173</v>
      </c>
      <c r="H30" s="89">
        <v>105683</v>
      </c>
      <c r="I30" s="89">
        <v>337.11250000000001</v>
      </c>
      <c r="J30" s="89">
        <v>1235.1901699999999</v>
      </c>
      <c r="K30" s="90">
        <v>2.4030848918492162E-3</v>
      </c>
      <c r="L30" s="90">
        <v>5.5562943789519634E-2</v>
      </c>
      <c r="M30" s="90">
        <f>J30/'סכום נכסי הקרן'!$C$42</f>
        <v>3.5149331652989239E-4</v>
      </c>
    </row>
    <row r="31" spans="2:13" s="137" customFormat="1">
      <c r="B31" s="81" t="s">
        <v>1531</v>
      </c>
      <c r="C31" s="82">
        <v>4637</v>
      </c>
      <c r="D31" s="95" t="s">
        <v>28</v>
      </c>
      <c r="E31" s="82"/>
      <c r="F31" s="95" t="s">
        <v>1532</v>
      </c>
      <c r="G31" s="95" t="s">
        <v>176</v>
      </c>
      <c r="H31" s="89">
        <v>553370</v>
      </c>
      <c r="I31" s="89">
        <v>76.876000000000005</v>
      </c>
      <c r="J31" s="89">
        <v>1991.72109</v>
      </c>
      <c r="K31" s="90">
        <v>4.3336441942712148E-3</v>
      </c>
      <c r="L31" s="90">
        <v>8.9594209584804893E-2</v>
      </c>
      <c r="M31" s="90">
        <f>J31/'סכום נכסי הקרן'!$C$42</f>
        <v>5.6677641105792832E-4</v>
      </c>
    </row>
    <row r="32" spans="2:13" s="137" customFormat="1">
      <c r="B32" s="81" t="s">
        <v>1533</v>
      </c>
      <c r="C32" s="82">
        <v>5691</v>
      </c>
      <c r="D32" s="95" t="s">
        <v>28</v>
      </c>
      <c r="E32" s="82"/>
      <c r="F32" s="95" t="s">
        <v>1002</v>
      </c>
      <c r="G32" s="95" t="s">
        <v>173</v>
      </c>
      <c r="H32" s="89">
        <v>859795</v>
      </c>
      <c r="I32" s="89">
        <v>103.56270000000001</v>
      </c>
      <c r="J32" s="89">
        <v>3087.1101400000002</v>
      </c>
      <c r="K32" s="90">
        <v>9.7875380297909528E-3</v>
      </c>
      <c r="L32" s="90">
        <v>0.13886843608938057</v>
      </c>
      <c r="M32" s="90">
        <f>J32/'סכום נכסי הקרן'!$C$42</f>
        <v>8.7848706049989097E-4</v>
      </c>
    </row>
    <row r="33" spans="2:13" s="137" customFormat="1">
      <c r="B33" s="81" t="s">
        <v>1534</v>
      </c>
      <c r="C33" s="82">
        <v>3865</v>
      </c>
      <c r="D33" s="95" t="s">
        <v>28</v>
      </c>
      <c r="E33" s="82"/>
      <c r="F33" s="95" t="s">
        <v>338</v>
      </c>
      <c r="G33" s="95" t="s">
        <v>173</v>
      </c>
      <c r="H33" s="89">
        <v>13855</v>
      </c>
      <c r="I33" s="89">
        <v>424.32670000000002</v>
      </c>
      <c r="J33" s="89">
        <v>203.82651999999999</v>
      </c>
      <c r="K33" s="90">
        <v>3.2035806704400448E-3</v>
      </c>
      <c r="L33" s="90">
        <v>9.1687917768754588E-3</v>
      </c>
      <c r="M33" s="90">
        <f>J33/'סכום נכסי הקרן'!$C$42</f>
        <v>5.8002128944684233E-5</v>
      </c>
    </row>
    <row r="34" spans="2:13" s="137" customFormat="1">
      <c r="B34" s="81" t="s">
        <v>1535</v>
      </c>
      <c r="C34" s="82" t="s">
        <v>1536</v>
      </c>
      <c r="D34" s="95" t="s">
        <v>28</v>
      </c>
      <c r="E34" s="82"/>
      <c r="F34" s="95" t="s">
        <v>1002</v>
      </c>
      <c r="G34" s="95" t="s">
        <v>173</v>
      </c>
      <c r="H34" s="89">
        <v>36.43</v>
      </c>
      <c r="I34" s="89">
        <v>134428.84349999999</v>
      </c>
      <c r="J34" s="89">
        <v>169.78509</v>
      </c>
      <c r="K34" s="90">
        <v>2.9401842397085483E-3</v>
      </c>
      <c r="L34" s="90">
        <v>7.6374955380097732E-3</v>
      </c>
      <c r="M34" s="90">
        <f>J34/'סכום נכסי הקרן'!$C$42</f>
        <v>4.8315090122054866E-5</v>
      </c>
    </row>
    <row r="35" spans="2:13" s="137" customFormat="1">
      <c r="B35" s="81" t="s">
        <v>1537</v>
      </c>
      <c r="C35" s="82">
        <v>4811</v>
      </c>
      <c r="D35" s="95" t="s">
        <v>28</v>
      </c>
      <c r="E35" s="82"/>
      <c r="F35" s="95" t="s">
        <v>1002</v>
      </c>
      <c r="G35" s="95" t="s">
        <v>173</v>
      </c>
      <c r="H35" s="89">
        <v>163790</v>
      </c>
      <c r="I35" s="89">
        <v>336.87599999999998</v>
      </c>
      <c r="J35" s="89">
        <v>1912.9838200000002</v>
      </c>
      <c r="K35" s="90">
        <v>8.4557595568595934E-3</v>
      </c>
      <c r="L35" s="90">
        <v>8.6052346466553062E-2</v>
      </c>
      <c r="M35" s="90">
        <f>J35/'סכום נכסי הקרן'!$C$42</f>
        <v>5.4437044893242863E-4</v>
      </c>
    </row>
    <row r="36" spans="2:13" s="137" customFormat="1">
      <c r="B36" s="81" t="s">
        <v>1538</v>
      </c>
      <c r="C36" s="82">
        <v>5356</v>
      </c>
      <c r="D36" s="95" t="s">
        <v>28</v>
      </c>
      <c r="E36" s="82"/>
      <c r="F36" s="95" t="s">
        <v>1002</v>
      </c>
      <c r="G36" s="95" t="s">
        <v>173</v>
      </c>
      <c r="H36" s="89">
        <v>252563</v>
      </c>
      <c r="I36" s="89">
        <v>278.10739999999998</v>
      </c>
      <c r="J36" s="89">
        <v>2435.20829</v>
      </c>
      <c r="K36" s="90">
        <v>1.0657587149427834E-2</v>
      </c>
      <c r="L36" s="90">
        <v>0.10954373230888184</v>
      </c>
      <c r="M36" s="90">
        <f>J36/'סכום נכסי הקרן'!$C$42</f>
        <v>6.9297785805175899E-4</v>
      </c>
    </row>
    <row r="37" spans="2:13" s="137" customFormat="1">
      <c r="B37" s="138"/>
    </row>
    <row r="38" spans="2:13" s="137" customFormat="1">
      <c r="B38" s="138"/>
    </row>
    <row r="39" spans="2:13" s="137" customFormat="1">
      <c r="B39" s="138"/>
    </row>
    <row r="40" spans="2:13" s="137" customFormat="1">
      <c r="B40" s="139" t="s">
        <v>265</v>
      </c>
    </row>
    <row r="41" spans="2:13" s="137" customFormat="1">
      <c r="B41" s="139" t="s">
        <v>122</v>
      </c>
    </row>
    <row r="42" spans="2:13" s="137" customFormat="1">
      <c r="B42" s="139" t="s">
        <v>248</v>
      </c>
    </row>
    <row r="43" spans="2:13" s="137" customFormat="1">
      <c r="B43" s="139" t="s">
        <v>256</v>
      </c>
    </row>
    <row r="44" spans="2:13" s="137" customFormat="1">
      <c r="B44" s="138"/>
    </row>
    <row r="45" spans="2:13" s="137" customFormat="1">
      <c r="B45" s="138"/>
    </row>
    <row r="46" spans="2:13" s="137" customFormat="1">
      <c r="B46" s="138"/>
    </row>
    <row r="47" spans="2:13" s="137" customFormat="1">
      <c r="B47" s="138"/>
    </row>
    <row r="48" spans="2:13" s="137" customFormat="1">
      <c r="B48" s="138"/>
    </row>
    <row r="49" spans="2:5" s="137" customFormat="1">
      <c r="B49" s="138"/>
    </row>
    <row r="50" spans="2:5" s="137" customFormat="1">
      <c r="B50" s="138"/>
    </row>
    <row r="51" spans="2:5" s="137" customFormat="1">
      <c r="B51" s="138"/>
    </row>
    <row r="52" spans="2:5" s="137" customFormat="1">
      <c r="B52" s="138"/>
    </row>
    <row r="53" spans="2:5" s="137" customFormat="1">
      <c r="B53" s="138"/>
    </row>
    <row r="54" spans="2:5" s="137" customFormat="1">
      <c r="B54" s="138"/>
    </row>
    <row r="55" spans="2:5" s="137" customFormat="1">
      <c r="B55" s="138"/>
    </row>
    <row r="56" spans="2:5" s="137" customFormat="1">
      <c r="B56" s="138"/>
    </row>
    <row r="57" spans="2:5" s="137" customFormat="1">
      <c r="B57" s="138"/>
    </row>
    <row r="58" spans="2:5" s="137" customFormat="1">
      <c r="B58" s="138"/>
    </row>
    <row r="59" spans="2:5" s="137" customFormat="1">
      <c r="B59" s="138"/>
    </row>
    <row r="60" spans="2:5" s="137" customFormat="1">
      <c r="B60" s="138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1:B1048576 D21:AF24 AH21:XFD24 D1:XFD20 C5:C1048576 D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8.1406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8" t="s">
        <v>189</v>
      </c>
      <c r="C1" s="80" t="s" vm="1">
        <v>266</v>
      </c>
    </row>
    <row r="2" spans="2:49">
      <c r="B2" s="58" t="s">
        <v>188</v>
      </c>
      <c r="C2" s="80" t="s">
        <v>267</v>
      </c>
    </row>
    <row r="3" spans="2:49">
      <c r="B3" s="58" t="s">
        <v>190</v>
      </c>
      <c r="C3" s="80" t="s">
        <v>268</v>
      </c>
    </row>
    <row r="4" spans="2:49">
      <c r="B4" s="58" t="s">
        <v>191</v>
      </c>
      <c r="C4" s="80">
        <v>2207</v>
      </c>
    </row>
    <row r="6" spans="2:49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49" ht="26.25" customHeight="1">
      <c r="B7" s="169" t="s">
        <v>106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49" s="3" customFormat="1" ht="78.75">
      <c r="B8" s="23" t="s">
        <v>126</v>
      </c>
      <c r="C8" s="31" t="s">
        <v>49</v>
      </c>
      <c r="D8" s="31" t="s">
        <v>111</v>
      </c>
      <c r="E8" s="31" t="s">
        <v>112</v>
      </c>
      <c r="F8" s="31" t="s">
        <v>250</v>
      </c>
      <c r="G8" s="31" t="s">
        <v>249</v>
      </c>
      <c r="H8" s="31" t="s">
        <v>120</v>
      </c>
      <c r="I8" s="31" t="s">
        <v>63</v>
      </c>
      <c r="J8" s="31" t="s">
        <v>192</v>
      </c>
      <c r="K8" s="32" t="s">
        <v>194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257</v>
      </c>
      <c r="G9" s="33"/>
      <c r="H9" s="33" t="s">
        <v>253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136" customFormat="1" ht="18" customHeight="1">
      <c r="B11" s="99" t="s">
        <v>1539</v>
      </c>
      <c r="C11" s="100"/>
      <c r="D11" s="100"/>
      <c r="E11" s="100"/>
      <c r="F11" s="102"/>
      <c r="G11" s="104"/>
      <c r="H11" s="102">
        <v>12249.069489999998</v>
      </c>
      <c r="I11" s="100"/>
      <c r="J11" s="105">
        <v>1</v>
      </c>
      <c r="K11" s="105">
        <f>H11/'סכום נכסי הקרן'!$C$42</f>
        <v>3.4856705987590698E-3</v>
      </c>
      <c r="L11" s="143"/>
      <c r="M11" s="143"/>
      <c r="N11" s="143"/>
      <c r="O11" s="143"/>
      <c r="AW11" s="137"/>
    </row>
    <row r="12" spans="2:49" s="137" customFormat="1" ht="21" customHeight="1">
      <c r="B12" s="83" t="s">
        <v>1540</v>
      </c>
      <c r="C12" s="84"/>
      <c r="D12" s="84"/>
      <c r="E12" s="84"/>
      <c r="F12" s="92"/>
      <c r="G12" s="94"/>
      <c r="H12" s="92">
        <v>294.76531</v>
      </c>
      <c r="I12" s="84"/>
      <c r="J12" s="93">
        <v>2.4064302210110168E-2</v>
      </c>
      <c r="K12" s="93">
        <f>H12/'סכום נכסי הקרן'!$C$42</f>
        <v>8.3880230693433923E-5</v>
      </c>
      <c r="L12" s="143"/>
      <c r="M12" s="143"/>
      <c r="N12" s="143"/>
      <c r="O12" s="143"/>
    </row>
    <row r="13" spans="2:49" s="137" customFormat="1">
      <c r="B13" s="101" t="s">
        <v>238</v>
      </c>
      <c r="C13" s="84"/>
      <c r="D13" s="84"/>
      <c r="E13" s="84"/>
      <c r="F13" s="92"/>
      <c r="G13" s="94"/>
      <c r="H13" s="92">
        <v>294.76531</v>
      </c>
      <c r="I13" s="84"/>
      <c r="J13" s="93">
        <v>2.4064302210110168E-2</v>
      </c>
      <c r="K13" s="93">
        <f>H13/'סכום נכסי הקרן'!$C$42</f>
        <v>8.3880230693433923E-5</v>
      </c>
      <c r="L13" s="143"/>
      <c r="M13" s="143"/>
      <c r="N13" s="143"/>
      <c r="O13" s="143"/>
    </row>
    <row r="14" spans="2:49" s="137" customFormat="1">
      <c r="B14" s="88" t="s">
        <v>1541</v>
      </c>
      <c r="C14" s="82">
        <v>5277</v>
      </c>
      <c r="D14" s="95" t="s">
        <v>173</v>
      </c>
      <c r="E14" s="108">
        <v>42545</v>
      </c>
      <c r="F14" s="89">
        <v>96072.46</v>
      </c>
      <c r="G14" s="91">
        <v>88.495999999999995</v>
      </c>
      <c r="H14" s="89">
        <v>294.76531</v>
      </c>
      <c r="I14" s="90">
        <v>9.45945945945946E-3</v>
      </c>
      <c r="J14" s="90">
        <v>2.4064302210110168E-2</v>
      </c>
      <c r="K14" s="90">
        <f>H14/'סכום נכסי הקרן'!$C$42</f>
        <v>8.3880230693433923E-5</v>
      </c>
      <c r="L14" s="143"/>
      <c r="M14" s="143"/>
      <c r="N14" s="143"/>
      <c r="O14" s="143"/>
    </row>
    <row r="15" spans="2:49" s="137" customFormat="1">
      <c r="B15" s="85"/>
      <c r="C15" s="82"/>
      <c r="D15" s="82"/>
      <c r="E15" s="82"/>
      <c r="F15" s="89"/>
      <c r="G15" s="91"/>
      <c r="H15" s="82"/>
      <c r="I15" s="82"/>
      <c r="J15" s="90"/>
      <c r="K15" s="82"/>
      <c r="L15" s="143"/>
      <c r="M15" s="143"/>
      <c r="N15" s="143"/>
      <c r="O15" s="143"/>
    </row>
    <row r="16" spans="2:49" s="137" customFormat="1">
      <c r="B16" s="83" t="s">
        <v>1542</v>
      </c>
      <c r="C16" s="84"/>
      <c r="D16" s="84"/>
      <c r="E16" s="84"/>
      <c r="F16" s="92"/>
      <c r="G16" s="94"/>
      <c r="H16" s="92">
        <v>11954.304179999999</v>
      </c>
      <c r="I16" s="84"/>
      <c r="J16" s="93">
        <v>0.97593569778988998</v>
      </c>
      <c r="K16" s="93">
        <f>H16/'סכום נכסי הקרן'!$C$42</f>
        <v>3.4017903680656362E-3</v>
      </c>
      <c r="L16" s="143"/>
      <c r="M16" s="143"/>
      <c r="N16" s="143"/>
      <c r="O16" s="143"/>
    </row>
    <row r="17" spans="2:15" s="137" customFormat="1">
      <c r="B17" s="101" t="s">
        <v>238</v>
      </c>
      <c r="C17" s="84"/>
      <c r="D17" s="84"/>
      <c r="E17" s="84"/>
      <c r="F17" s="92"/>
      <c r="G17" s="94"/>
      <c r="H17" s="92">
        <v>613.33186000000001</v>
      </c>
      <c r="I17" s="84"/>
      <c r="J17" s="93">
        <v>5.0071710385896431E-2</v>
      </c>
      <c r="K17" s="93">
        <f>H17/'סכום נכסי הקרן'!$C$42</f>
        <v>1.7453348872169836E-4</v>
      </c>
      <c r="L17" s="143"/>
      <c r="M17" s="143"/>
      <c r="N17" s="143"/>
      <c r="O17" s="143"/>
    </row>
    <row r="18" spans="2:15" s="137" customFormat="1">
      <c r="B18" s="88" t="s">
        <v>1543</v>
      </c>
      <c r="C18" s="82">
        <v>5295</v>
      </c>
      <c r="D18" s="95" t="s">
        <v>173</v>
      </c>
      <c r="E18" s="108">
        <v>43003</v>
      </c>
      <c r="F18" s="89">
        <v>40899.51</v>
      </c>
      <c r="G18" s="91">
        <v>100</v>
      </c>
      <c r="H18" s="89">
        <v>141.79859999999999</v>
      </c>
      <c r="I18" s="90">
        <v>9.6289611530461713E-3</v>
      </c>
      <c r="J18" s="90">
        <v>1.1576275252235507E-2</v>
      </c>
      <c r="K18" s="90">
        <f>H18/'סכום נכסי הקרן'!$C$42</f>
        <v>4.0351082289859545E-5</v>
      </c>
      <c r="L18" s="143"/>
      <c r="M18" s="143"/>
      <c r="N18" s="143"/>
      <c r="O18" s="143"/>
    </row>
    <row r="19" spans="2:15" s="137" customFormat="1">
      <c r="B19" s="88" t="s">
        <v>1544</v>
      </c>
      <c r="C19" s="82">
        <v>5301</v>
      </c>
      <c r="D19" s="95" t="s">
        <v>173</v>
      </c>
      <c r="E19" s="108">
        <v>42983</v>
      </c>
      <c r="F19" s="89">
        <v>36905.160000000003</v>
      </c>
      <c r="G19" s="91">
        <v>87.919799999999995</v>
      </c>
      <c r="H19" s="89">
        <v>112.49354</v>
      </c>
      <c r="I19" s="90">
        <v>6.1043024968734448E-2</v>
      </c>
      <c r="J19" s="90">
        <v>9.1838437272184995E-3</v>
      </c>
      <c r="K19" s="90">
        <f>H19/'סכום נכסי הקרן'!$C$42</f>
        <v>3.2011854063563438E-5</v>
      </c>
      <c r="L19" s="143"/>
      <c r="M19" s="143"/>
      <c r="N19" s="143"/>
      <c r="O19" s="143"/>
    </row>
    <row r="20" spans="2:15" s="137" customFormat="1">
      <c r="B20" s="88" t="s">
        <v>1545</v>
      </c>
      <c r="C20" s="82">
        <v>5288</v>
      </c>
      <c r="D20" s="95" t="s">
        <v>173</v>
      </c>
      <c r="E20" s="108">
        <v>42768</v>
      </c>
      <c r="F20" s="89">
        <v>117294.36</v>
      </c>
      <c r="G20" s="91">
        <v>88.29</v>
      </c>
      <c r="H20" s="89">
        <v>359.03971999999999</v>
      </c>
      <c r="I20" s="90">
        <v>2.5554605547066411E-2</v>
      </c>
      <c r="J20" s="90">
        <v>2.9311591406442419E-2</v>
      </c>
      <c r="K20" s="90">
        <f>H20/'סכום נכסי הקרן'!$C$42</f>
        <v>1.0217055236827535E-4</v>
      </c>
      <c r="L20" s="143"/>
      <c r="M20" s="143"/>
      <c r="N20" s="143"/>
      <c r="O20" s="143"/>
    </row>
    <row r="21" spans="2:15" s="137" customFormat="1">
      <c r="B21" s="85"/>
      <c r="C21" s="82"/>
      <c r="D21" s="82"/>
      <c r="E21" s="82"/>
      <c r="F21" s="89"/>
      <c r="G21" s="91"/>
      <c r="H21" s="82"/>
      <c r="I21" s="82"/>
      <c r="J21" s="90"/>
      <c r="K21" s="82"/>
      <c r="L21" s="143"/>
      <c r="M21" s="143"/>
      <c r="N21" s="143"/>
      <c r="O21" s="143"/>
    </row>
    <row r="22" spans="2:15" s="137" customFormat="1" ht="16.5" customHeight="1">
      <c r="B22" s="101" t="s">
        <v>241</v>
      </c>
      <c r="C22" s="84"/>
      <c r="D22" s="84"/>
      <c r="E22" s="84"/>
      <c r="F22" s="92"/>
      <c r="G22" s="94"/>
      <c r="H22" s="92">
        <v>138.95310000000001</v>
      </c>
      <c r="I22" s="84"/>
      <c r="J22" s="93">
        <v>1.1343971892186566E-2</v>
      </c>
      <c r="K22" s="93">
        <f>H22/'סכום נכסי הקרן'!$C$42</f>
        <v>3.9541349297744001E-5</v>
      </c>
      <c r="L22" s="143"/>
      <c r="M22" s="143"/>
      <c r="N22" s="143"/>
      <c r="O22" s="143"/>
    </row>
    <row r="23" spans="2:15" s="137" customFormat="1" ht="16.5" customHeight="1">
      <c r="B23" s="88" t="s">
        <v>1546</v>
      </c>
      <c r="C23" s="82">
        <v>5299</v>
      </c>
      <c r="D23" s="95" t="s">
        <v>173</v>
      </c>
      <c r="E23" s="108">
        <v>43002</v>
      </c>
      <c r="F23" s="89">
        <v>40078.769999999997</v>
      </c>
      <c r="G23" s="91">
        <v>100</v>
      </c>
      <c r="H23" s="89">
        <v>138.95310000000001</v>
      </c>
      <c r="I23" s="90">
        <v>2.2723119999999999E-2</v>
      </c>
      <c r="J23" s="90">
        <v>1.1343971892186566E-2</v>
      </c>
      <c r="K23" s="90">
        <f>H23/'סכום נכסי הקרן'!$C$42</f>
        <v>3.9541349297744001E-5</v>
      </c>
      <c r="L23" s="143"/>
      <c r="M23" s="143"/>
      <c r="N23" s="143"/>
      <c r="O23" s="143"/>
    </row>
    <row r="24" spans="2:15" s="137" customFormat="1" ht="16.5" customHeight="1">
      <c r="B24" s="85"/>
      <c r="C24" s="82"/>
      <c r="D24" s="82"/>
      <c r="E24" s="82"/>
      <c r="F24" s="89"/>
      <c r="G24" s="91"/>
      <c r="H24" s="82"/>
      <c r="I24" s="82"/>
      <c r="J24" s="90"/>
      <c r="K24" s="82"/>
      <c r="L24" s="143"/>
      <c r="M24" s="143"/>
      <c r="N24" s="143"/>
      <c r="O24" s="143"/>
    </row>
    <row r="25" spans="2:15" s="137" customFormat="1">
      <c r="B25" s="101" t="s">
        <v>242</v>
      </c>
      <c r="C25" s="84"/>
      <c r="D25" s="84"/>
      <c r="E25" s="84"/>
      <c r="F25" s="92"/>
      <c r="G25" s="94"/>
      <c r="H25" s="92">
        <v>11202.01922</v>
      </c>
      <c r="I25" s="84"/>
      <c r="J25" s="93">
        <v>0.91452001551180706</v>
      </c>
      <c r="K25" s="93">
        <f>H25/'סכום נכסי הקרן'!$C$42</f>
        <v>3.1877155300461938E-3</v>
      </c>
      <c r="L25" s="143"/>
      <c r="M25" s="143"/>
      <c r="N25" s="143"/>
      <c r="O25" s="143"/>
    </row>
    <row r="26" spans="2:15" s="137" customFormat="1">
      <c r="B26" s="88" t="s">
        <v>1547</v>
      </c>
      <c r="C26" s="82">
        <v>5281</v>
      </c>
      <c r="D26" s="95" t="s">
        <v>173</v>
      </c>
      <c r="E26" s="108">
        <v>42642</v>
      </c>
      <c r="F26" s="89">
        <v>594349.55000000005</v>
      </c>
      <c r="G26" s="91">
        <v>74.229900000000001</v>
      </c>
      <c r="H26" s="89">
        <v>1529.5886799999998</v>
      </c>
      <c r="I26" s="90">
        <v>7.0029210651410675E-3</v>
      </c>
      <c r="J26" s="90">
        <v>0.12487386745978858</v>
      </c>
      <c r="K26" s="90">
        <f>H26/'סכום נכסי הקרן'!$C$42</f>
        <v>4.3526916835792196E-4</v>
      </c>
      <c r="L26" s="143"/>
      <c r="M26" s="143"/>
      <c r="N26" s="143"/>
      <c r="O26" s="143"/>
    </row>
    <row r="27" spans="2:15" s="137" customFormat="1">
      <c r="B27" s="88" t="s">
        <v>1548</v>
      </c>
      <c r="C27" s="82">
        <v>5291</v>
      </c>
      <c r="D27" s="95" t="s">
        <v>173</v>
      </c>
      <c r="E27" s="108">
        <v>42908</v>
      </c>
      <c r="F27" s="89">
        <v>282818.74</v>
      </c>
      <c r="G27" s="91">
        <v>102.1451</v>
      </c>
      <c r="H27" s="89">
        <v>1001.56596</v>
      </c>
      <c r="I27" s="90">
        <v>1.2025129484341099E-2</v>
      </c>
      <c r="J27" s="90">
        <v>8.1766697528956558E-2</v>
      </c>
      <c r="K27" s="90">
        <f>H27/'סכום נכסי הקרן'!$C$42</f>
        <v>2.8501177353430974E-4</v>
      </c>
      <c r="L27" s="143"/>
      <c r="M27" s="143"/>
      <c r="N27" s="143"/>
      <c r="O27" s="143"/>
    </row>
    <row r="28" spans="2:15" s="137" customFormat="1">
      <c r="B28" s="88" t="s">
        <v>1549</v>
      </c>
      <c r="C28" s="82">
        <v>5307</v>
      </c>
      <c r="D28" s="95" t="s">
        <v>173</v>
      </c>
      <c r="E28" s="108">
        <v>43068</v>
      </c>
      <c r="F28" s="89">
        <v>35134</v>
      </c>
      <c r="G28" s="91">
        <v>100</v>
      </c>
      <c r="H28" s="89">
        <v>121.80958</v>
      </c>
      <c r="I28" s="90">
        <v>4.3061329745705309E-3</v>
      </c>
      <c r="J28" s="90">
        <v>9.9443945598842402E-3</v>
      </c>
      <c r="K28" s="90">
        <f>H28/'סכום נכסי הקרן'!$C$42</f>
        <v>3.4662883739848134E-5</v>
      </c>
      <c r="L28" s="143"/>
      <c r="M28" s="143"/>
      <c r="N28" s="143"/>
      <c r="O28" s="143"/>
    </row>
    <row r="29" spans="2:15" s="137" customFormat="1">
      <c r="B29" s="88" t="s">
        <v>1550</v>
      </c>
      <c r="C29" s="82">
        <v>5294</v>
      </c>
      <c r="D29" s="95" t="s">
        <v>176</v>
      </c>
      <c r="E29" s="108">
        <v>43002</v>
      </c>
      <c r="F29" s="89">
        <v>49272.52</v>
      </c>
      <c r="G29" s="91">
        <v>100</v>
      </c>
      <c r="H29" s="89">
        <v>230.68901</v>
      </c>
      <c r="I29" s="90">
        <v>6.2846333627311138E-2</v>
      </c>
      <c r="J29" s="90">
        <v>1.8833186487212918E-2</v>
      </c>
      <c r="K29" s="90">
        <f>H29/'סכום נכסי הקרן'!$C$42</f>
        <v>6.5646284419424672E-5</v>
      </c>
      <c r="L29" s="143"/>
      <c r="M29" s="143"/>
      <c r="N29" s="143"/>
      <c r="O29" s="143"/>
    </row>
    <row r="30" spans="2:15" s="137" customFormat="1">
      <c r="B30" s="88" t="s">
        <v>1551</v>
      </c>
      <c r="C30" s="82">
        <v>5290</v>
      </c>
      <c r="D30" s="95" t="s">
        <v>173</v>
      </c>
      <c r="E30" s="108">
        <v>42779</v>
      </c>
      <c r="F30" s="89">
        <v>416220.04</v>
      </c>
      <c r="G30" s="91">
        <v>94.412999999999997</v>
      </c>
      <c r="H30" s="89">
        <v>1362.4125300000001</v>
      </c>
      <c r="I30" s="90">
        <v>5.1480744931631803E-3</v>
      </c>
      <c r="J30" s="90">
        <v>0.11122579809937876</v>
      </c>
      <c r="K30" s="90">
        <f>H30/'סכום נכסי הקרן'!$C$42</f>
        <v>3.8769649425851691E-4</v>
      </c>
      <c r="L30" s="143"/>
      <c r="M30" s="143"/>
      <c r="N30" s="143"/>
      <c r="O30" s="143"/>
    </row>
    <row r="31" spans="2:15" s="137" customFormat="1">
      <c r="B31" s="88" t="s">
        <v>1552</v>
      </c>
      <c r="C31" s="82">
        <v>5280</v>
      </c>
      <c r="D31" s="95" t="s">
        <v>173</v>
      </c>
      <c r="E31" s="108">
        <v>42604</v>
      </c>
      <c r="F31" s="89">
        <v>36891.22</v>
      </c>
      <c r="G31" s="91">
        <v>93.740399999999994</v>
      </c>
      <c r="H31" s="89">
        <v>119.89572</v>
      </c>
      <c r="I31" s="90">
        <v>0.31650077619047617</v>
      </c>
      <c r="J31" s="90">
        <v>9.7881492221006255E-3</v>
      </c>
      <c r="K31" s="90">
        <f>H31/'סכום נכסי הקרן'!$C$42</f>
        <v>3.4118263959742614E-5</v>
      </c>
      <c r="L31" s="143"/>
      <c r="M31" s="143"/>
      <c r="N31" s="143"/>
      <c r="O31" s="143"/>
    </row>
    <row r="32" spans="2:15" s="137" customFormat="1">
      <c r="B32" s="88" t="s">
        <v>1553</v>
      </c>
      <c r="C32" s="82">
        <v>5285</v>
      </c>
      <c r="D32" s="95" t="s">
        <v>173</v>
      </c>
      <c r="E32" s="108">
        <v>42718</v>
      </c>
      <c r="F32" s="89">
        <v>200030.49</v>
      </c>
      <c r="G32" s="91">
        <v>99.893299999999996</v>
      </c>
      <c r="H32" s="89">
        <v>692.76573999999994</v>
      </c>
      <c r="I32" s="90">
        <v>3.7313775719298235E-3</v>
      </c>
      <c r="J32" s="90">
        <v>5.6556601345560661E-2</v>
      </c>
      <c r="K32" s="90">
        <f>H32/'סכום נכסי הקרן'!$C$42</f>
        <v>1.9713768247595843E-4</v>
      </c>
      <c r="L32" s="143"/>
      <c r="M32" s="143"/>
      <c r="N32" s="143"/>
      <c r="O32" s="143"/>
    </row>
    <row r="33" spans="2:16" s="137" customFormat="1">
      <c r="B33" s="88" t="s">
        <v>1554</v>
      </c>
      <c r="C33" s="82">
        <v>5292</v>
      </c>
      <c r="D33" s="95" t="s">
        <v>173</v>
      </c>
      <c r="E33" s="108">
        <v>42814</v>
      </c>
      <c r="F33" s="89">
        <v>31621.040000000001</v>
      </c>
      <c r="G33" s="91">
        <v>121.6001</v>
      </c>
      <c r="H33" s="89">
        <v>133.31038000000001</v>
      </c>
      <c r="I33" s="90">
        <v>2.8117573175735992E-3</v>
      </c>
      <c r="J33" s="90">
        <v>1.0883306695976629E-2</v>
      </c>
      <c r="K33" s="90">
        <f>H33/'סכום נכסי הקרן'!$C$42</f>
        <v>3.7935622167443448E-5</v>
      </c>
      <c r="L33" s="143"/>
      <c r="M33" s="143"/>
      <c r="N33" s="143"/>
      <c r="O33" s="143"/>
    </row>
    <row r="34" spans="2:16" s="137" customFormat="1">
      <c r="B34" s="88" t="s">
        <v>1555</v>
      </c>
      <c r="C34" s="82">
        <v>5296</v>
      </c>
      <c r="D34" s="95" t="s">
        <v>173</v>
      </c>
      <c r="E34" s="108">
        <v>42912</v>
      </c>
      <c r="F34" s="89">
        <v>36891.230000000003</v>
      </c>
      <c r="G34" s="91">
        <v>86.580100000000002</v>
      </c>
      <c r="H34" s="89">
        <v>110.73757000000001</v>
      </c>
      <c r="I34" s="90">
        <v>5.3953375273967041E-2</v>
      </c>
      <c r="J34" s="90">
        <v>9.0404883481479889E-3</v>
      </c>
      <c r="K34" s="90">
        <f>H34/'סכום נכסי הקרן'!$C$42</f>
        <v>3.151216443356339E-5</v>
      </c>
      <c r="L34" s="143"/>
      <c r="M34" s="143"/>
      <c r="N34" s="143"/>
      <c r="O34" s="143"/>
    </row>
    <row r="35" spans="2:16" s="137" customFormat="1">
      <c r="B35" s="88" t="s">
        <v>1556</v>
      </c>
      <c r="C35" s="82">
        <v>5293</v>
      </c>
      <c r="D35" s="95" t="s">
        <v>173</v>
      </c>
      <c r="E35" s="108">
        <v>42859</v>
      </c>
      <c r="F35" s="89">
        <v>27515.24</v>
      </c>
      <c r="G35" s="91">
        <v>97.631299999999996</v>
      </c>
      <c r="H35" s="89">
        <v>93.135720000000006</v>
      </c>
      <c r="I35" s="90">
        <v>5.6266804656084665E-4</v>
      </c>
      <c r="J35" s="90">
        <v>7.6034934797320694E-3</v>
      </c>
      <c r="K35" s="90">
        <f>H35/'סכום נכסי הקרן'!$C$42</f>
        <v>2.6503273670158363E-5</v>
      </c>
      <c r="L35" s="143"/>
      <c r="M35" s="143"/>
      <c r="N35" s="143"/>
      <c r="O35" s="143"/>
    </row>
    <row r="36" spans="2:16" s="137" customFormat="1">
      <c r="B36" s="88" t="s">
        <v>1557</v>
      </c>
      <c r="C36" s="82">
        <v>5308</v>
      </c>
      <c r="D36" s="95" t="s">
        <v>173</v>
      </c>
      <c r="E36" s="108">
        <v>43072</v>
      </c>
      <c r="F36" s="89">
        <v>351.35</v>
      </c>
      <c r="G36" s="91">
        <v>159.011</v>
      </c>
      <c r="H36" s="89">
        <v>1.9369400000000001</v>
      </c>
      <c r="I36" s="90">
        <v>2.1064943336501431E-3</v>
      </c>
      <c r="J36" s="90">
        <v>1.5812956254197889E-4</v>
      </c>
      <c r="K36" s="90">
        <f>H36/'סכום נכסי הקרן'!$C$42</f>
        <v>5.5118756694720932E-7</v>
      </c>
      <c r="L36" s="143"/>
      <c r="M36" s="143"/>
      <c r="N36" s="143"/>
      <c r="O36" s="143"/>
    </row>
    <row r="37" spans="2:16" s="137" customFormat="1">
      <c r="B37" s="88" t="s">
        <v>1558</v>
      </c>
      <c r="C37" s="82">
        <v>5311</v>
      </c>
      <c r="D37" s="95" t="s">
        <v>173</v>
      </c>
      <c r="E37" s="108">
        <v>43100</v>
      </c>
      <c r="F37" s="89">
        <v>6104.69</v>
      </c>
      <c r="G37" s="91">
        <v>100</v>
      </c>
      <c r="H37" s="89">
        <v>21.164960000000001</v>
      </c>
      <c r="I37" s="90">
        <v>2.086818263736264E-3</v>
      </c>
      <c r="J37" s="90">
        <v>1.7278830867339626E-3</v>
      </c>
      <c r="K37" s="90">
        <f>H37/'סכום נכסי הקרן'!$C$42</f>
        <v>6.0228312735216406E-6</v>
      </c>
      <c r="L37" s="143"/>
      <c r="M37" s="143"/>
      <c r="N37" s="143"/>
      <c r="O37" s="143"/>
    </row>
    <row r="38" spans="2:16" s="137" customFormat="1">
      <c r="B38" s="88" t="s">
        <v>1559</v>
      </c>
      <c r="C38" s="82">
        <v>5287</v>
      </c>
      <c r="D38" s="95" t="s">
        <v>175</v>
      </c>
      <c r="E38" s="108">
        <v>42809</v>
      </c>
      <c r="F38" s="89">
        <v>611655.72</v>
      </c>
      <c r="G38" s="91">
        <v>100.6962</v>
      </c>
      <c r="H38" s="89">
        <v>2557.6447200000002</v>
      </c>
      <c r="I38" s="90">
        <v>1.117512997939092E-2</v>
      </c>
      <c r="J38" s="90">
        <v>0.20880318477154794</v>
      </c>
      <c r="K38" s="90">
        <f>H38/'סכום נכסי הקרן'!$C$42</f>
        <v>7.2781912208544223E-4</v>
      </c>
      <c r="L38" s="143"/>
      <c r="M38" s="143"/>
      <c r="N38" s="143"/>
      <c r="O38" s="143"/>
      <c r="P38" s="143"/>
    </row>
    <row r="39" spans="2:16" s="137" customFormat="1">
      <c r="B39" s="88" t="s">
        <v>1560</v>
      </c>
      <c r="C39" s="82">
        <v>5306</v>
      </c>
      <c r="D39" s="95" t="s">
        <v>175</v>
      </c>
      <c r="E39" s="108">
        <v>43068</v>
      </c>
      <c r="F39" s="89">
        <v>18608.18</v>
      </c>
      <c r="G39" s="91">
        <v>90.698499999999996</v>
      </c>
      <c r="H39" s="89">
        <v>70.08484</v>
      </c>
      <c r="I39" s="90">
        <v>1.4681409807956102E-3</v>
      </c>
      <c r="J39" s="90">
        <v>5.7216460448049926E-3</v>
      </c>
      <c r="K39" s="90">
        <f>H39/'סכום נכסי הקרן'!$C$42</f>
        <v>1.9943773394882884E-5</v>
      </c>
      <c r="L39" s="143"/>
      <c r="M39" s="143"/>
      <c r="N39" s="143"/>
      <c r="O39" s="143"/>
      <c r="P39" s="143"/>
    </row>
    <row r="40" spans="2:16" s="137" customFormat="1">
      <c r="B40" s="88" t="s">
        <v>1561</v>
      </c>
      <c r="C40" s="82">
        <v>5284</v>
      </c>
      <c r="D40" s="95" t="s">
        <v>175</v>
      </c>
      <c r="E40" s="108">
        <v>42662</v>
      </c>
      <c r="F40" s="89">
        <v>182479.35999999999</v>
      </c>
      <c r="G40" s="91">
        <v>95.454599999999999</v>
      </c>
      <c r="H40" s="89">
        <v>723.32042000000001</v>
      </c>
      <c r="I40" s="90">
        <v>1.8516791349999999E-2</v>
      </c>
      <c r="J40" s="90">
        <v>5.9051050415748776E-2</v>
      </c>
      <c r="K40" s="90">
        <f>H40/'סכום נכסי הקרן'!$C$42</f>
        <v>2.0583251026001504E-4</v>
      </c>
      <c r="L40" s="143"/>
      <c r="M40" s="143"/>
      <c r="N40" s="143"/>
      <c r="O40" s="143"/>
      <c r="P40" s="143"/>
    </row>
    <row r="41" spans="2:16" s="137" customFormat="1">
      <c r="B41" s="88" t="s">
        <v>1562</v>
      </c>
      <c r="C41" s="82">
        <v>5276</v>
      </c>
      <c r="D41" s="95" t="s">
        <v>173</v>
      </c>
      <c r="E41" s="108">
        <v>42521</v>
      </c>
      <c r="F41" s="89">
        <v>448458.84</v>
      </c>
      <c r="G41" s="91">
        <v>94.114999999999995</v>
      </c>
      <c r="H41" s="89">
        <v>1463.3064299999999</v>
      </c>
      <c r="I41" s="90">
        <v>2.1066666666666668E-3</v>
      </c>
      <c r="J41" s="90">
        <v>0.11946266050614103</v>
      </c>
      <c r="K41" s="90">
        <f>H41/'סכום נכסי הקרן'!$C$42</f>
        <v>4.1640748337579207E-4</v>
      </c>
      <c r="L41" s="143"/>
      <c r="M41" s="143"/>
      <c r="N41" s="143"/>
      <c r="O41" s="143"/>
      <c r="P41" s="143"/>
    </row>
    <row r="42" spans="2:16" s="137" customFormat="1">
      <c r="B42" s="88" t="s">
        <v>1563</v>
      </c>
      <c r="C42" s="82">
        <v>5312</v>
      </c>
      <c r="D42" s="95" t="s">
        <v>173</v>
      </c>
      <c r="E42" s="108">
        <v>43095</v>
      </c>
      <c r="F42" s="89">
        <v>21959.06</v>
      </c>
      <c r="G42" s="91">
        <v>106.6653</v>
      </c>
      <c r="H42" s="89">
        <v>81.206500000000005</v>
      </c>
      <c r="I42" s="90">
        <v>1.509962234337937E-2</v>
      </c>
      <c r="J42" s="90">
        <v>6.6296056256596528E-3</v>
      </c>
      <c r="K42" s="90">
        <f>H42/'סכום נכסי הקרן'!$C$42</f>
        <v>2.3108621410729581E-5</v>
      </c>
      <c r="L42" s="143"/>
      <c r="M42" s="143"/>
      <c r="N42" s="143"/>
      <c r="O42" s="143"/>
      <c r="P42" s="143"/>
    </row>
    <row r="43" spans="2:16" s="137" customFormat="1">
      <c r="B43" s="88" t="s">
        <v>1564</v>
      </c>
      <c r="C43" s="82">
        <v>5286</v>
      </c>
      <c r="D43" s="95" t="s">
        <v>173</v>
      </c>
      <c r="E43" s="108">
        <v>42727</v>
      </c>
      <c r="F43" s="89">
        <v>257451.63</v>
      </c>
      <c r="G43" s="91">
        <v>99.424000000000007</v>
      </c>
      <c r="H43" s="89">
        <v>887.44352000000003</v>
      </c>
      <c r="I43" s="90">
        <v>6.318782595639171E-3</v>
      </c>
      <c r="J43" s="90">
        <v>7.244987227188962E-2</v>
      </c>
      <c r="K43" s="90">
        <f>H43/'סכום נכסי הקרן'!$C$42</f>
        <v>2.5253638966197563E-4</v>
      </c>
      <c r="L43" s="143"/>
      <c r="M43" s="143"/>
      <c r="N43" s="143"/>
      <c r="O43" s="143"/>
      <c r="P43" s="143"/>
    </row>
    <row r="44" spans="2:16" s="137" customFormat="1">
      <c r="B44" s="138"/>
      <c r="L44" s="143"/>
      <c r="M44" s="143"/>
      <c r="N44" s="143"/>
      <c r="O44" s="143"/>
      <c r="P44" s="143"/>
    </row>
    <row r="45" spans="2:16">
      <c r="C45" s="1"/>
    </row>
    <row r="46" spans="2:16">
      <c r="C46" s="1"/>
    </row>
    <row r="47" spans="2:16">
      <c r="B47" s="97" t="s">
        <v>122</v>
      </c>
      <c r="C47" s="1"/>
    </row>
    <row r="48" spans="2:16">
      <c r="B48" s="97" t="s">
        <v>248</v>
      </c>
      <c r="C48" s="1"/>
    </row>
    <row r="49" spans="2:3">
      <c r="B49" s="97" t="s">
        <v>256</v>
      </c>
      <c r="C49" s="1"/>
    </row>
    <row r="50" spans="2:3">
      <c r="C50" s="1"/>
    </row>
    <row r="51" spans="2:3">
      <c r="C51" s="1"/>
    </row>
    <row r="52" spans="2:3">
      <c r="C52" s="1"/>
    </row>
    <row r="53" spans="2:3">
      <c r="C53" s="1"/>
    </row>
    <row r="54" spans="2:3">
      <c r="C54" s="1"/>
    </row>
    <row r="55" spans="2:3">
      <c r="C55" s="1"/>
    </row>
    <row r="56" spans="2:3">
      <c r="C56" s="1"/>
    </row>
    <row r="57" spans="2:3">
      <c r="C57" s="1"/>
    </row>
    <row r="58" spans="2:3">
      <c r="C58" s="1"/>
    </row>
    <row r="59" spans="2:3">
      <c r="C59" s="1"/>
    </row>
    <row r="60" spans="2:3">
      <c r="C60" s="1"/>
    </row>
    <row r="61" spans="2:3">
      <c r="C61" s="1"/>
    </row>
    <row r="62" spans="2:3">
      <c r="C62" s="1"/>
    </row>
    <row r="63" spans="2:3">
      <c r="C63" s="1"/>
    </row>
    <row r="64" spans="2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B39:XFD41 D1:K1048576 L39:Z41 L1:XFD38 L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189</v>
      </c>
      <c r="C1" s="80" t="s" vm="1">
        <v>266</v>
      </c>
    </row>
    <row r="2" spans="2:59">
      <c r="B2" s="58" t="s">
        <v>188</v>
      </c>
      <c r="C2" s="80" t="s">
        <v>267</v>
      </c>
    </row>
    <row r="3" spans="2:59">
      <c r="B3" s="58" t="s">
        <v>190</v>
      </c>
      <c r="C3" s="80" t="s">
        <v>268</v>
      </c>
    </row>
    <row r="4" spans="2:59">
      <c r="B4" s="58" t="s">
        <v>191</v>
      </c>
      <c r="C4" s="80">
        <v>2207</v>
      </c>
    </row>
    <row r="6" spans="2:59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9" ht="26.25" customHeight="1">
      <c r="B7" s="169" t="s">
        <v>107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9" s="3" customFormat="1" ht="78.75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250</v>
      </c>
      <c r="H8" s="31" t="s">
        <v>249</v>
      </c>
      <c r="I8" s="31" t="s">
        <v>120</v>
      </c>
      <c r="J8" s="31" t="s">
        <v>63</v>
      </c>
      <c r="K8" s="31" t="s">
        <v>192</v>
      </c>
      <c r="L8" s="32" t="s">
        <v>194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36" customFormat="1" ht="18" customHeight="1">
      <c r="B11" s="130" t="s">
        <v>52</v>
      </c>
      <c r="C11" s="123"/>
      <c r="D11" s="123"/>
      <c r="E11" s="123"/>
      <c r="F11" s="123"/>
      <c r="G11" s="124"/>
      <c r="H11" s="126"/>
      <c r="I11" s="124">
        <v>2.20539</v>
      </c>
      <c r="J11" s="123"/>
      <c r="K11" s="125">
        <v>1</v>
      </c>
      <c r="L11" s="125">
        <f>I11/'סכום נכסי הקרן'!$C$42</f>
        <v>6.2757935107422315E-7</v>
      </c>
      <c r="M11" s="142"/>
      <c r="N11" s="142"/>
      <c r="O11" s="142"/>
      <c r="P11" s="142"/>
      <c r="BG11" s="142"/>
    </row>
    <row r="12" spans="2:59" s="142" customFormat="1" ht="21" customHeight="1">
      <c r="B12" s="130" t="s">
        <v>1565</v>
      </c>
      <c r="C12" s="123"/>
      <c r="D12" s="123"/>
      <c r="E12" s="123"/>
      <c r="F12" s="123"/>
      <c r="G12" s="124"/>
      <c r="H12" s="126"/>
      <c r="I12" s="124">
        <v>2.9999999999999997E-5</v>
      </c>
      <c r="J12" s="123"/>
      <c r="K12" s="125">
        <v>1</v>
      </c>
      <c r="L12" s="125">
        <f>I12/'סכום נכסי הקרן'!$C$42</f>
        <v>8.536984629578757E-12</v>
      </c>
    </row>
    <row r="13" spans="2:59" s="137" customFormat="1">
      <c r="B13" s="81" t="s">
        <v>1566</v>
      </c>
      <c r="C13" s="82" t="s">
        <v>1567</v>
      </c>
      <c r="D13" s="95" t="s">
        <v>744</v>
      </c>
      <c r="E13" s="95" t="s">
        <v>174</v>
      </c>
      <c r="F13" s="108">
        <v>41546</v>
      </c>
      <c r="G13" s="89">
        <v>1016.5</v>
      </c>
      <c r="H13" s="91">
        <v>1E-4</v>
      </c>
      <c r="I13" s="89">
        <v>2.9999999999999997E-5</v>
      </c>
      <c r="J13" s="90">
        <v>0</v>
      </c>
      <c r="K13" s="90">
        <v>0</v>
      </c>
      <c r="L13" s="129">
        <f>I13/'סכום נכסי הקרן'!$C$42</f>
        <v>8.536984629578757E-12</v>
      </c>
    </row>
    <row r="14" spans="2:59" s="142" customFormat="1">
      <c r="B14" s="130" t="s">
        <v>245</v>
      </c>
      <c r="C14" s="123"/>
      <c r="D14" s="123"/>
      <c r="E14" s="123"/>
      <c r="F14" s="123"/>
      <c r="G14" s="124"/>
      <c r="H14" s="126"/>
      <c r="I14" s="124">
        <v>2.20539</v>
      </c>
      <c r="J14" s="123"/>
      <c r="K14" s="125">
        <v>1</v>
      </c>
      <c r="L14" s="125">
        <f>I14/'סכום נכסי הקרן'!$C$42</f>
        <v>6.2757935107422315E-7</v>
      </c>
    </row>
    <row r="15" spans="2:59" s="137" customFormat="1">
      <c r="B15" s="81" t="s">
        <v>1568</v>
      </c>
      <c r="C15" s="82" t="s">
        <v>1569</v>
      </c>
      <c r="D15" s="95" t="s">
        <v>844</v>
      </c>
      <c r="E15" s="95" t="s">
        <v>173</v>
      </c>
      <c r="F15" s="108">
        <v>42731</v>
      </c>
      <c r="G15" s="89">
        <v>2046</v>
      </c>
      <c r="H15" s="91">
        <v>31.090299999999999</v>
      </c>
      <c r="I15" s="89">
        <v>2.20539</v>
      </c>
      <c r="J15" s="90">
        <v>1.0101419037077046E-4</v>
      </c>
      <c r="K15" s="90">
        <v>1</v>
      </c>
      <c r="L15" s="90">
        <f>I15/'סכום נכסי הקרן'!$C$42</f>
        <v>6.2757935107422315E-7</v>
      </c>
    </row>
    <row r="16" spans="2:59" s="137" customFormat="1">
      <c r="B16" s="81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12" s="13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 s="13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15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115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15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92</v>
      </c>
      <c r="C6" s="14" t="s">
        <v>49</v>
      </c>
      <c r="E6" s="14" t="s">
        <v>127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96</v>
      </c>
      <c r="C8" s="31" t="s">
        <v>49</v>
      </c>
      <c r="D8" s="31" t="s">
        <v>129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121</v>
      </c>
    </row>
    <row r="9" spans="2:25" ht="31.5">
      <c r="B9" s="50" t="str">
        <f>'תעודות חוב מסחריות '!B7:T7</f>
        <v>2. תעודות חוב מסחריות</v>
      </c>
      <c r="C9" s="14" t="s">
        <v>49</v>
      </c>
      <c r="D9" s="14" t="s">
        <v>129</v>
      </c>
      <c r="E9" s="43" t="s">
        <v>127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40" t="s">
        <v>121</v>
      </c>
    </row>
    <row r="10" spans="2:25" ht="31.5">
      <c r="B10" s="50" t="str">
        <f>'אג"ח קונצרני'!B7:U7</f>
        <v>3. אג"ח קונצרני</v>
      </c>
      <c r="C10" s="31" t="s">
        <v>49</v>
      </c>
      <c r="D10" s="14" t="s">
        <v>129</v>
      </c>
      <c r="E10" s="43" t="s">
        <v>127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121</v>
      </c>
    </row>
    <row r="11" spans="2:25" ht="31.5">
      <c r="B11" s="50" t="str">
        <f>מניות!B7</f>
        <v>4. מניות</v>
      </c>
      <c r="C11" s="31" t="s">
        <v>49</v>
      </c>
      <c r="D11" s="14" t="s">
        <v>129</v>
      </c>
      <c r="E11" s="43" t="s">
        <v>127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121</v>
      </c>
    </row>
    <row r="12" spans="2:25" ht="31.5">
      <c r="B12" s="50" t="str">
        <f>'תעודות סל'!B7:N7</f>
        <v>5. תעודות סל</v>
      </c>
      <c r="C12" s="31" t="s">
        <v>49</v>
      </c>
      <c r="D12" s="14" t="s">
        <v>129</v>
      </c>
      <c r="E12" s="43" t="s">
        <v>127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121</v>
      </c>
    </row>
    <row r="13" spans="2:25" ht="31.5">
      <c r="B13" s="50" t="str">
        <f>'קרנות נאמנות'!B7:O7</f>
        <v>6. קרנות נאמנות</v>
      </c>
      <c r="C13" s="31" t="s">
        <v>49</v>
      </c>
      <c r="D13" s="31" t="s">
        <v>129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121</v>
      </c>
    </row>
    <row r="14" spans="2:25" ht="31.5">
      <c r="B14" s="50" t="str">
        <f>'כתבי אופציה'!B7:L7</f>
        <v>7. כתבי אופציה</v>
      </c>
      <c r="C14" s="31" t="s">
        <v>49</v>
      </c>
      <c r="D14" s="31" t="s">
        <v>129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121</v>
      </c>
    </row>
    <row r="15" spans="2:25" ht="31.5">
      <c r="B15" s="50" t="str">
        <f>אופציות!B7</f>
        <v>8. אופציות</v>
      </c>
      <c r="C15" s="31" t="s">
        <v>49</v>
      </c>
      <c r="D15" s="31" t="s">
        <v>129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121</v>
      </c>
    </row>
    <row r="16" spans="2:25" ht="31.5">
      <c r="B16" s="50" t="str">
        <f>'חוזים עתידיים'!B7:I7</f>
        <v>9. חוזים עתידיים</v>
      </c>
      <c r="C16" s="31" t="s">
        <v>49</v>
      </c>
      <c r="D16" s="31" t="s">
        <v>129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50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121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121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49</v>
      </c>
      <c r="D20" s="43" t="s">
        <v>128</v>
      </c>
      <c r="E20" s="43" t="s">
        <v>127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121</v>
      </c>
    </row>
    <row r="21" spans="2:25" ht="31.5">
      <c r="B21" s="50" t="str">
        <f>'לא סחיר - אג"ח קונצרני'!B7:S7</f>
        <v>3. אג"ח קונצרני</v>
      </c>
      <c r="C21" s="31" t="s">
        <v>49</v>
      </c>
      <c r="D21" s="43" t="s">
        <v>128</v>
      </c>
      <c r="E21" s="43" t="s">
        <v>127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121</v>
      </c>
    </row>
    <row r="22" spans="2:25" ht="31.5">
      <c r="B22" s="50" t="str">
        <f>'לא סחיר - מניות'!B7:M7</f>
        <v>4. מניות</v>
      </c>
      <c r="C22" s="31" t="s">
        <v>49</v>
      </c>
      <c r="D22" s="43" t="s">
        <v>128</v>
      </c>
      <c r="E22" s="43" t="s">
        <v>127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121</v>
      </c>
    </row>
    <row r="23" spans="2:25" ht="31.5">
      <c r="B23" s="50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121</v>
      </c>
    </row>
    <row r="24" spans="2:25" ht="31.5">
      <c r="B24" s="50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121</v>
      </c>
    </row>
    <row r="25" spans="2:25" ht="31.5">
      <c r="B25" s="50" t="str">
        <f>'לא סחיר - אופציות'!B7:L7</f>
        <v>7. אופציות</v>
      </c>
      <c r="C25" s="31" t="s">
        <v>49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121</v>
      </c>
    </row>
    <row r="26" spans="2:25" ht="31.5">
      <c r="B26" s="50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121</v>
      </c>
    </row>
    <row r="27" spans="2:25" ht="31.5">
      <c r="B27" s="50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121</v>
      </c>
    </row>
    <row r="28" spans="2:25" ht="31.5">
      <c r="B28" s="54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36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121</v>
      </c>
    </row>
    <row r="29" spans="2:25" ht="47.25">
      <c r="B29" s="54" t="str">
        <f>'פקדונות מעל 3 חודשים'!B6:O6</f>
        <v>1.ה. פקדונות מעל 3 חודשים:</v>
      </c>
      <c r="C29" s="31" t="s">
        <v>49</v>
      </c>
      <c r="E29" s="31" t="s">
        <v>127</v>
      </c>
      <c r="I29" s="31" t="s">
        <v>15</v>
      </c>
      <c r="J29" s="31" t="s">
        <v>70</v>
      </c>
      <c r="L29" s="31" t="s">
        <v>18</v>
      </c>
      <c r="M29" s="31" t="s">
        <v>111</v>
      </c>
      <c r="O29" s="51" t="s">
        <v>56</v>
      </c>
      <c r="P29" s="52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121</v>
      </c>
    </row>
    <row r="30" spans="2:25" ht="63">
      <c r="B30" s="54" t="str">
        <f>'זכויות מקרקעין'!B6</f>
        <v>1. ו. זכויות במקרקעין:</v>
      </c>
      <c r="C30" s="14" t="s">
        <v>58</v>
      </c>
      <c r="N30" s="51" t="s">
        <v>93</v>
      </c>
      <c r="P30" s="52" t="s">
        <v>59</v>
      </c>
      <c r="U30" s="31" t="s">
        <v>120</v>
      </c>
      <c r="V30" s="15" t="s">
        <v>62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189</v>
      </c>
      <c r="C1" s="80" t="s" vm="1">
        <v>266</v>
      </c>
    </row>
    <row r="2" spans="2:54">
      <c r="B2" s="58" t="s">
        <v>188</v>
      </c>
      <c r="C2" s="80" t="s">
        <v>267</v>
      </c>
    </row>
    <row r="3" spans="2:54">
      <c r="B3" s="58" t="s">
        <v>190</v>
      </c>
      <c r="C3" s="80" t="s">
        <v>268</v>
      </c>
    </row>
    <row r="4" spans="2:54">
      <c r="B4" s="58" t="s">
        <v>191</v>
      </c>
      <c r="C4" s="80">
        <v>2207</v>
      </c>
    </row>
    <row r="6" spans="2:54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4" ht="26.25" customHeight="1">
      <c r="B7" s="169" t="s">
        <v>108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4" s="3" customFormat="1" ht="78.75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250</v>
      </c>
      <c r="H8" s="31" t="s">
        <v>249</v>
      </c>
      <c r="I8" s="31" t="s">
        <v>120</v>
      </c>
      <c r="J8" s="31" t="s">
        <v>63</v>
      </c>
      <c r="K8" s="31" t="s">
        <v>192</v>
      </c>
      <c r="L8" s="32" t="s">
        <v>194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265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256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6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189</v>
      </c>
      <c r="C1" s="80" t="s" vm="1">
        <v>266</v>
      </c>
    </row>
    <row r="2" spans="2:51">
      <c r="B2" s="58" t="s">
        <v>188</v>
      </c>
      <c r="C2" s="80" t="s">
        <v>267</v>
      </c>
    </row>
    <row r="3" spans="2:51">
      <c r="B3" s="58" t="s">
        <v>190</v>
      </c>
      <c r="C3" s="80" t="s">
        <v>268</v>
      </c>
    </row>
    <row r="4" spans="2:51">
      <c r="B4" s="58" t="s">
        <v>191</v>
      </c>
      <c r="C4" s="80">
        <v>2207</v>
      </c>
    </row>
    <row r="6" spans="2:51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51" ht="26.25" customHeight="1">
      <c r="B7" s="169" t="s">
        <v>109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51" s="3" customFormat="1" ht="63">
      <c r="B8" s="23" t="s">
        <v>126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250</v>
      </c>
      <c r="H8" s="31" t="s">
        <v>249</v>
      </c>
      <c r="I8" s="31" t="s">
        <v>120</v>
      </c>
      <c r="J8" s="31" t="s">
        <v>192</v>
      </c>
      <c r="K8" s="32" t="s">
        <v>194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6" customFormat="1" ht="18" customHeight="1">
      <c r="B11" s="99" t="s">
        <v>53</v>
      </c>
      <c r="C11" s="100"/>
      <c r="D11" s="100"/>
      <c r="E11" s="100"/>
      <c r="F11" s="100"/>
      <c r="G11" s="102"/>
      <c r="H11" s="104"/>
      <c r="I11" s="102">
        <v>687.69407999999999</v>
      </c>
      <c r="J11" s="105">
        <v>1</v>
      </c>
      <c r="K11" s="105">
        <f>I11/'סכום נכסי הקרן'!$C$42</f>
        <v>1.9569445969374347E-4</v>
      </c>
      <c r="AW11" s="137"/>
    </row>
    <row r="12" spans="2:51" s="137" customFormat="1" ht="19.5" customHeight="1">
      <c r="B12" s="83" t="s">
        <v>35</v>
      </c>
      <c r="C12" s="84"/>
      <c r="D12" s="84"/>
      <c r="E12" s="84"/>
      <c r="F12" s="84"/>
      <c r="G12" s="92"/>
      <c r="H12" s="94"/>
      <c r="I12" s="92">
        <v>687.69408000000033</v>
      </c>
      <c r="J12" s="93">
        <v>1.0000000000000004</v>
      </c>
      <c r="K12" s="93">
        <f>I12/'סכום נכסי הקרן'!$C$42</f>
        <v>1.9569445969374357E-4</v>
      </c>
    </row>
    <row r="13" spans="2:51" s="137" customFormat="1">
      <c r="B13" s="101" t="s">
        <v>237</v>
      </c>
      <c r="C13" s="84"/>
      <c r="D13" s="84"/>
      <c r="E13" s="84"/>
      <c r="F13" s="84"/>
      <c r="G13" s="92"/>
      <c r="H13" s="94"/>
      <c r="I13" s="92">
        <v>0.87985000000000002</v>
      </c>
      <c r="J13" s="93">
        <v>1.2794206400613482E-3</v>
      </c>
      <c r="K13" s="93">
        <f>I13/'סכום נכסי הקרן'!$C$42</f>
        <v>2.5037553087782898E-7</v>
      </c>
    </row>
    <row r="14" spans="2:51" s="137" customFormat="1">
      <c r="B14" s="88" t="s">
        <v>1570</v>
      </c>
      <c r="C14" s="82" t="s">
        <v>1571</v>
      </c>
      <c r="D14" s="95" t="s">
        <v>1276</v>
      </c>
      <c r="E14" s="95" t="s">
        <v>174</v>
      </c>
      <c r="F14" s="108">
        <v>42495</v>
      </c>
      <c r="G14" s="89">
        <v>1905961.33</v>
      </c>
      <c r="H14" s="91">
        <v>4.6199999999999998E-2</v>
      </c>
      <c r="I14" s="89">
        <v>0.87985000000000002</v>
      </c>
      <c r="J14" s="90">
        <v>1.2794206400613482E-3</v>
      </c>
      <c r="K14" s="90">
        <f>I14/'סכום נכסי הקרן'!$C$42</f>
        <v>2.5037553087782898E-7</v>
      </c>
    </row>
    <row r="15" spans="2:51" s="137" customFormat="1">
      <c r="B15" s="85"/>
      <c r="C15" s="82"/>
      <c r="D15" s="82"/>
      <c r="E15" s="82"/>
      <c r="F15" s="82"/>
      <c r="G15" s="89"/>
      <c r="H15" s="91"/>
      <c r="I15" s="82"/>
      <c r="J15" s="90"/>
      <c r="K15" s="82"/>
    </row>
    <row r="16" spans="2:51" s="144" customFormat="1">
      <c r="B16" s="101" t="s">
        <v>1572</v>
      </c>
      <c r="C16" s="84"/>
      <c r="D16" s="84"/>
      <c r="E16" s="84"/>
      <c r="F16" s="84"/>
      <c r="G16" s="92"/>
      <c r="H16" s="94"/>
      <c r="I16" s="92">
        <v>801.29558999999995</v>
      </c>
      <c r="J16" s="93">
        <v>1.1651919266194641</v>
      </c>
      <c r="K16" s="93">
        <f>I16/'סכום נכסי הקרן'!$C$42</f>
        <v>2.2802160451930806E-4</v>
      </c>
      <c r="AW16" s="137"/>
      <c r="AY16" s="137"/>
    </row>
    <row r="17" spans="2:51" s="144" customFormat="1">
      <c r="B17" s="88" t="s">
        <v>1573</v>
      </c>
      <c r="C17" s="82" t="s">
        <v>1574</v>
      </c>
      <c r="D17" s="95" t="s">
        <v>1276</v>
      </c>
      <c r="E17" s="95" t="s">
        <v>173</v>
      </c>
      <c r="F17" s="108">
        <v>43090</v>
      </c>
      <c r="G17" s="89">
        <v>24572212.25</v>
      </c>
      <c r="H17" s="91">
        <v>0.7661</v>
      </c>
      <c r="I17" s="89">
        <v>188.24929999999998</v>
      </c>
      <c r="J17" s="90">
        <v>0.27373988736386967</v>
      </c>
      <c r="K17" s="90">
        <f>I17/'סכום נכסי הקרן'!$C$42</f>
        <v>5.3569379354298674E-5</v>
      </c>
      <c r="AW17" s="137"/>
      <c r="AY17" s="137"/>
    </row>
    <row r="18" spans="2:51" s="144" customFormat="1">
      <c r="B18" s="88" t="s">
        <v>1575</v>
      </c>
      <c r="C18" s="82" t="s">
        <v>1576</v>
      </c>
      <c r="D18" s="95" t="s">
        <v>1276</v>
      </c>
      <c r="E18" s="95" t="s">
        <v>173</v>
      </c>
      <c r="F18" s="108">
        <v>43031</v>
      </c>
      <c r="G18" s="89">
        <v>11843900</v>
      </c>
      <c r="H18" s="91">
        <v>0.50829999999999997</v>
      </c>
      <c r="I18" s="89">
        <v>60.200519999999997</v>
      </c>
      <c r="J18" s="90">
        <v>8.7539680434649075E-2</v>
      </c>
      <c r="K18" s="90">
        <f>I18/'סכום נכסי הקרן'!$C$42</f>
        <v>1.7131030464421617E-5</v>
      </c>
      <c r="AW18" s="137"/>
      <c r="AY18" s="137"/>
    </row>
    <row r="19" spans="2:51" s="137" customFormat="1">
      <c r="B19" s="88" t="s">
        <v>1577</v>
      </c>
      <c r="C19" s="82" t="s">
        <v>1578</v>
      </c>
      <c r="D19" s="95" t="s">
        <v>1276</v>
      </c>
      <c r="E19" s="95" t="s">
        <v>173</v>
      </c>
      <c r="F19" s="108">
        <v>43075</v>
      </c>
      <c r="G19" s="89">
        <v>1749200</v>
      </c>
      <c r="H19" s="91">
        <v>1.2137</v>
      </c>
      <c r="I19" s="89">
        <v>21.230139999999999</v>
      </c>
      <c r="J19" s="90">
        <v>3.0871488671241724E-2</v>
      </c>
      <c r="K19" s="90">
        <f>I19/'סכום נכסי הקרן'!$C$42</f>
        <v>6.0413792954601712E-6</v>
      </c>
    </row>
    <row r="20" spans="2:51" s="137" customFormat="1">
      <c r="B20" s="88" t="s">
        <v>1579</v>
      </c>
      <c r="C20" s="82" t="s">
        <v>1580</v>
      </c>
      <c r="D20" s="95" t="s">
        <v>1276</v>
      </c>
      <c r="E20" s="95" t="s">
        <v>173</v>
      </c>
      <c r="F20" s="108">
        <v>43060</v>
      </c>
      <c r="G20" s="89">
        <v>8531122.5</v>
      </c>
      <c r="H20" s="91">
        <v>1.4302999999999999</v>
      </c>
      <c r="I20" s="89">
        <v>122.02249999999999</v>
      </c>
      <c r="J20" s="90">
        <v>0.17743718253325663</v>
      </c>
      <c r="K20" s="90">
        <f>I20/'סכום נכסי הקרן'!$C$42</f>
        <v>3.4723473565425799E-5</v>
      </c>
    </row>
    <row r="21" spans="2:51" s="137" customFormat="1">
      <c r="B21" s="88" t="s">
        <v>1581</v>
      </c>
      <c r="C21" s="82" t="s">
        <v>1582</v>
      </c>
      <c r="D21" s="95" t="s">
        <v>1276</v>
      </c>
      <c r="E21" s="95" t="s">
        <v>173</v>
      </c>
      <c r="F21" s="108">
        <v>43039</v>
      </c>
      <c r="G21" s="89">
        <v>11449772</v>
      </c>
      <c r="H21" s="91">
        <v>1.3571</v>
      </c>
      <c r="I21" s="89">
        <v>155.38454999999999</v>
      </c>
      <c r="J21" s="90">
        <v>0.22595010560509696</v>
      </c>
      <c r="K21" s="90">
        <f>I21/'סכום נכסי הקרן'!$C$42</f>
        <v>4.4217183834133727E-5</v>
      </c>
    </row>
    <row r="22" spans="2:51" s="137" customFormat="1">
      <c r="B22" s="88" t="s">
        <v>1583</v>
      </c>
      <c r="C22" s="82" t="s">
        <v>1584</v>
      </c>
      <c r="D22" s="95" t="s">
        <v>1276</v>
      </c>
      <c r="E22" s="95" t="s">
        <v>173</v>
      </c>
      <c r="F22" s="108">
        <v>43083</v>
      </c>
      <c r="G22" s="89">
        <v>14764260</v>
      </c>
      <c r="H22" s="91">
        <v>1.7218</v>
      </c>
      <c r="I22" s="89">
        <v>254.20857999999998</v>
      </c>
      <c r="J22" s="90">
        <v>0.36965358201135012</v>
      </c>
      <c r="K22" s="90">
        <f>I22/'סכום נכסי הקרן'!$C$42</f>
        <v>7.2339158005568061E-5</v>
      </c>
    </row>
    <row r="23" spans="2:51" s="137" customFormat="1">
      <c r="B23" s="85"/>
      <c r="C23" s="82"/>
      <c r="D23" s="82"/>
      <c r="E23" s="82"/>
      <c r="F23" s="82"/>
      <c r="G23" s="89"/>
      <c r="H23" s="91"/>
      <c r="I23" s="82"/>
      <c r="J23" s="90"/>
      <c r="K23" s="82"/>
    </row>
    <row r="24" spans="2:51" s="137" customFormat="1">
      <c r="B24" s="101" t="s">
        <v>239</v>
      </c>
      <c r="C24" s="84"/>
      <c r="D24" s="84"/>
      <c r="E24" s="84"/>
      <c r="F24" s="84"/>
      <c r="G24" s="92"/>
      <c r="H24" s="94"/>
      <c r="I24" s="92">
        <v>-114.48136000000004</v>
      </c>
      <c r="J24" s="93">
        <v>-0.1664713472595257</v>
      </c>
      <c r="K24" s="93">
        <f>I24/'סכום נכסי הקרן'!$C$42</f>
        <v>-3.2577520356442421E-5</v>
      </c>
    </row>
    <row r="25" spans="2:51" s="137" customFormat="1">
      <c r="B25" s="88" t="s">
        <v>1585</v>
      </c>
      <c r="C25" s="82" t="s">
        <v>1586</v>
      </c>
      <c r="D25" s="95" t="s">
        <v>1276</v>
      </c>
      <c r="E25" s="95" t="s">
        <v>175</v>
      </c>
      <c r="F25" s="108">
        <v>43096</v>
      </c>
      <c r="G25" s="89">
        <v>290682</v>
      </c>
      <c r="H25" s="91">
        <v>0.29409999999999997</v>
      </c>
      <c r="I25" s="89">
        <v>0.85498000000000007</v>
      </c>
      <c r="J25" s="90">
        <v>1.2432563037331949E-3</v>
      </c>
      <c r="K25" s="90">
        <f>I25/'סכום נכסי הקרן'!$C$42</f>
        <v>2.4329837061990824E-7</v>
      </c>
    </row>
    <row r="26" spans="2:51" s="137" customFormat="1">
      <c r="B26" s="88" t="s">
        <v>1587</v>
      </c>
      <c r="C26" s="82" t="s">
        <v>1588</v>
      </c>
      <c r="D26" s="95" t="s">
        <v>1276</v>
      </c>
      <c r="E26" s="95" t="s">
        <v>173</v>
      </c>
      <c r="F26" s="108">
        <v>43006</v>
      </c>
      <c r="G26" s="89">
        <v>345175.6</v>
      </c>
      <c r="H26" s="91">
        <v>-0.38919999999999999</v>
      </c>
      <c r="I26" s="89">
        <v>-1.3433299999999999</v>
      </c>
      <c r="J26" s="90">
        <v>-1.9533831089544934E-3</v>
      </c>
      <c r="K26" s="90">
        <f>I26/'סכום נכסי הקרן'!$C$42</f>
        <v>-3.822662520817344E-7</v>
      </c>
    </row>
    <row r="27" spans="2:51" s="137" customFormat="1">
      <c r="B27" s="88" t="s">
        <v>1589</v>
      </c>
      <c r="C27" s="82" t="s">
        <v>1590</v>
      </c>
      <c r="D27" s="95" t="s">
        <v>1276</v>
      </c>
      <c r="E27" s="95" t="s">
        <v>173</v>
      </c>
      <c r="F27" s="108">
        <v>43069</v>
      </c>
      <c r="G27" s="89">
        <v>120120</v>
      </c>
      <c r="H27" s="91">
        <v>-0.38019999999999998</v>
      </c>
      <c r="I27" s="89">
        <v>-0.45669999999999999</v>
      </c>
      <c r="J27" s="90">
        <v>-6.641034338989802E-4</v>
      </c>
      <c r="K27" s="90">
        <f>I27/'סכום נכסי הקרן'!$C$42</f>
        <v>-1.2996136267762061E-7</v>
      </c>
    </row>
    <row r="28" spans="2:51" s="137" customFormat="1">
      <c r="B28" s="88" t="s">
        <v>1591</v>
      </c>
      <c r="C28" s="82" t="s">
        <v>1592</v>
      </c>
      <c r="D28" s="95" t="s">
        <v>1276</v>
      </c>
      <c r="E28" s="95" t="s">
        <v>173</v>
      </c>
      <c r="F28" s="108">
        <v>43005</v>
      </c>
      <c r="G28" s="89">
        <v>346654</v>
      </c>
      <c r="H28" s="91">
        <v>3.9E-2</v>
      </c>
      <c r="I28" s="89">
        <v>0.13522999999999999</v>
      </c>
      <c r="J28" s="90">
        <v>1.9664266994998705E-4</v>
      </c>
      <c r="K28" s="90">
        <f>I28/'סכום נכסי הקרן'!$C$42</f>
        <v>3.8481881048597839E-8</v>
      </c>
    </row>
    <row r="29" spans="2:51" s="137" customFormat="1">
      <c r="B29" s="88" t="s">
        <v>1593</v>
      </c>
      <c r="C29" s="82" t="s">
        <v>1594</v>
      </c>
      <c r="D29" s="95" t="s">
        <v>1276</v>
      </c>
      <c r="E29" s="95" t="s">
        <v>175</v>
      </c>
      <c r="F29" s="108">
        <v>43045</v>
      </c>
      <c r="G29" s="89">
        <v>1302507.04</v>
      </c>
      <c r="H29" s="91">
        <v>-2.8534000000000002</v>
      </c>
      <c r="I29" s="89">
        <v>-37.166220000000003</v>
      </c>
      <c r="J29" s="90">
        <v>-5.4044699643190183E-2</v>
      </c>
      <c r="K29" s="90">
        <f>I29/'סכום נכסי הקרן'!$C$42</f>
        <v>-1.0576248295984754E-5</v>
      </c>
    </row>
    <row r="30" spans="2:51" s="137" customFormat="1">
      <c r="B30" s="88" t="s">
        <v>1595</v>
      </c>
      <c r="C30" s="82" t="s">
        <v>1596</v>
      </c>
      <c r="D30" s="95" t="s">
        <v>1276</v>
      </c>
      <c r="E30" s="95" t="s">
        <v>175</v>
      </c>
      <c r="F30" s="108">
        <v>43039</v>
      </c>
      <c r="G30" s="89">
        <v>121542.97</v>
      </c>
      <c r="H30" s="91">
        <v>-2.6141000000000001</v>
      </c>
      <c r="I30" s="89">
        <v>-3.1772800000000001</v>
      </c>
      <c r="J30" s="90">
        <v>-4.6201939094778887E-3</v>
      </c>
      <c r="K30" s="90">
        <f>I30/'סכום נכסי הקרן'!$C$42</f>
        <v>-9.0414635079559978E-7</v>
      </c>
    </row>
    <row r="31" spans="2:51" s="137" customFormat="1">
      <c r="B31" s="88" t="s">
        <v>1597</v>
      </c>
      <c r="C31" s="82" t="s">
        <v>1598</v>
      </c>
      <c r="D31" s="95" t="s">
        <v>1276</v>
      </c>
      <c r="E31" s="95" t="s">
        <v>175</v>
      </c>
      <c r="F31" s="108">
        <v>43025</v>
      </c>
      <c r="G31" s="89">
        <v>511815.88</v>
      </c>
      <c r="H31" s="91">
        <v>-1.5350999999999999</v>
      </c>
      <c r="I31" s="89">
        <v>-7.8568500000000006</v>
      </c>
      <c r="J31" s="90">
        <v>-1.1424920220339837E-2</v>
      </c>
      <c r="K31" s="90">
        <f>I31/'סכום נכסי הקרן'!$C$42</f>
        <v>-2.2357935895635287E-6</v>
      </c>
    </row>
    <row r="32" spans="2:51" s="137" customFormat="1">
      <c r="B32" s="88" t="s">
        <v>1599</v>
      </c>
      <c r="C32" s="82" t="s">
        <v>1600</v>
      </c>
      <c r="D32" s="95" t="s">
        <v>1276</v>
      </c>
      <c r="E32" s="95" t="s">
        <v>175</v>
      </c>
      <c r="F32" s="108">
        <v>43011</v>
      </c>
      <c r="G32" s="89">
        <v>1801744.43</v>
      </c>
      <c r="H32" s="91">
        <v>-1.5265</v>
      </c>
      <c r="I32" s="89">
        <v>-27.503720000000001</v>
      </c>
      <c r="J32" s="90">
        <v>-3.9994120641550383E-2</v>
      </c>
      <c r="K32" s="90">
        <f>I32/'סכום נכסי הקרן'!$C$42</f>
        <v>-7.8266278298745952E-6</v>
      </c>
    </row>
    <row r="33" spans="2:11" s="137" customFormat="1">
      <c r="B33" s="88" t="s">
        <v>1601</v>
      </c>
      <c r="C33" s="82" t="s">
        <v>1602</v>
      </c>
      <c r="D33" s="95" t="s">
        <v>1276</v>
      </c>
      <c r="E33" s="95" t="s">
        <v>175</v>
      </c>
      <c r="F33" s="108">
        <v>43080</v>
      </c>
      <c r="G33" s="89">
        <v>206175.56</v>
      </c>
      <c r="H33" s="91">
        <v>-1.2121999999999999</v>
      </c>
      <c r="I33" s="89">
        <v>-2.4992100000000002</v>
      </c>
      <c r="J33" s="90">
        <v>-3.6341886206145619E-3</v>
      </c>
      <c r="K33" s="90">
        <f>I33/'סכום נכסי הקרן'!$C$42</f>
        <v>-7.1119057853631753E-7</v>
      </c>
    </row>
    <row r="34" spans="2:11" s="137" customFormat="1">
      <c r="B34" s="88" t="s">
        <v>1603</v>
      </c>
      <c r="C34" s="82" t="s">
        <v>1604</v>
      </c>
      <c r="D34" s="95" t="s">
        <v>1276</v>
      </c>
      <c r="E34" s="95" t="s">
        <v>175</v>
      </c>
      <c r="F34" s="108">
        <v>43089</v>
      </c>
      <c r="G34" s="89">
        <v>2704396.95</v>
      </c>
      <c r="H34" s="91">
        <v>-0.97809999999999997</v>
      </c>
      <c r="I34" s="89">
        <v>-26.452349999999999</v>
      </c>
      <c r="J34" s="90">
        <v>-3.8465286774026032E-2</v>
      </c>
      <c r="K34" s="90">
        <f>I34/'סכום נכסי הקרן'!$C$42</f>
        <v>-7.5274435122079208E-6</v>
      </c>
    </row>
    <row r="35" spans="2:11" s="137" customFormat="1">
      <c r="B35" s="88" t="s">
        <v>1605</v>
      </c>
      <c r="C35" s="82" t="s">
        <v>1606</v>
      </c>
      <c r="D35" s="95" t="s">
        <v>1276</v>
      </c>
      <c r="E35" s="95" t="s">
        <v>175</v>
      </c>
      <c r="F35" s="108">
        <v>43062</v>
      </c>
      <c r="G35" s="89">
        <v>103283.25</v>
      </c>
      <c r="H35" s="91">
        <v>-0.87670000000000003</v>
      </c>
      <c r="I35" s="89">
        <v>-0.90547</v>
      </c>
      <c r="J35" s="90">
        <v>-1.3166755776056703E-3</v>
      </c>
      <c r="K35" s="90">
        <f>I35/'סכום נכסי הקרן'!$C$42</f>
        <v>-2.5766611575148926E-7</v>
      </c>
    </row>
    <row r="36" spans="2:11" s="137" customFormat="1">
      <c r="B36" s="88" t="s">
        <v>1607</v>
      </c>
      <c r="C36" s="82" t="s">
        <v>1608</v>
      </c>
      <c r="D36" s="95" t="s">
        <v>1276</v>
      </c>
      <c r="E36" s="95" t="s">
        <v>175</v>
      </c>
      <c r="F36" s="108">
        <v>43067</v>
      </c>
      <c r="G36" s="89">
        <v>82890.42</v>
      </c>
      <c r="H36" s="91">
        <v>-0.55659999999999998</v>
      </c>
      <c r="I36" s="89">
        <v>-0.46133999999999997</v>
      </c>
      <c r="J36" s="90">
        <v>-6.7085062008967705E-4</v>
      </c>
      <c r="K36" s="90">
        <f>I36/'סכום נכסי הקרן'!$C$42</f>
        <v>-1.3128174963366213E-7</v>
      </c>
    </row>
    <row r="37" spans="2:11" s="137" customFormat="1">
      <c r="B37" s="88" t="s">
        <v>1609</v>
      </c>
      <c r="C37" s="82" t="s">
        <v>1610</v>
      </c>
      <c r="D37" s="95" t="s">
        <v>1276</v>
      </c>
      <c r="E37" s="95" t="s">
        <v>175</v>
      </c>
      <c r="F37" s="108">
        <v>43090</v>
      </c>
      <c r="G37" s="89">
        <v>207326.6</v>
      </c>
      <c r="H37" s="91">
        <v>-0.65310000000000001</v>
      </c>
      <c r="I37" s="89">
        <v>-1.3540300000000001</v>
      </c>
      <c r="J37" s="90">
        <v>-1.9689423529718332E-3</v>
      </c>
      <c r="K37" s="90">
        <f>I37/'סכום נכסי הקרן'!$C$42</f>
        <v>-3.8531110993295083E-7</v>
      </c>
    </row>
    <row r="38" spans="2:11" s="137" customFormat="1">
      <c r="B38" s="88" t="s">
        <v>1611</v>
      </c>
      <c r="C38" s="82" t="s">
        <v>1612</v>
      </c>
      <c r="D38" s="95" t="s">
        <v>1276</v>
      </c>
      <c r="E38" s="95" t="s">
        <v>175</v>
      </c>
      <c r="F38" s="108">
        <v>43089</v>
      </c>
      <c r="G38" s="89">
        <v>623175.92000000004</v>
      </c>
      <c r="H38" s="91">
        <v>-0.46089999999999998</v>
      </c>
      <c r="I38" s="89">
        <v>-2.87208</v>
      </c>
      <c r="J38" s="90">
        <v>-4.1763919212449811E-3</v>
      </c>
      <c r="K38" s="90">
        <f>I38/'סכום נכסי הקרן'!$C$42</f>
        <v>-8.172967604973519E-7</v>
      </c>
    </row>
    <row r="39" spans="2:11" s="137" customFormat="1">
      <c r="B39" s="88" t="s">
        <v>1613</v>
      </c>
      <c r="C39" s="82" t="s">
        <v>1614</v>
      </c>
      <c r="D39" s="95" t="s">
        <v>1276</v>
      </c>
      <c r="E39" s="95" t="s">
        <v>176</v>
      </c>
      <c r="F39" s="108">
        <v>43066</v>
      </c>
      <c r="G39" s="89">
        <v>3525285.82</v>
      </c>
      <c r="H39" s="91">
        <v>-1.1572</v>
      </c>
      <c r="I39" s="89">
        <v>-40.794830000000005</v>
      </c>
      <c r="J39" s="90">
        <v>-5.932118828185929E-2</v>
      </c>
      <c r="K39" s="90">
        <f>I39/'סכום נכסי הקרן'!$C$42</f>
        <v>-1.1608827889209281E-5</v>
      </c>
    </row>
    <row r="40" spans="2:11" s="137" customFormat="1">
      <c r="B40" s="88" t="s">
        <v>1615</v>
      </c>
      <c r="C40" s="82" t="s">
        <v>1616</v>
      </c>
      <c r="D40" s="95" t="s">
        <v>1276</v>
      </c>
      <c r="E40" s="95" t="s">
        <v>176</v>
      </c>
      <c r="F40" s="108">
        <v>43096</v>
      </c>
      <c r="G40" s="89">
        <v>55957.8</v>
      </c>
      <c r="H40" s="91">
        <v>-0.62490000000000001</v>
      </c>
      <c r="I40" s="89">
        <v>-0.34970000000000001</v>
      </c>
      <c r="J40" s="90">
        <v>-5.0851099372558218E-4</v>
      </c>
      <c r="K40" s="90">
        <f>I40/'סכום נכסי הקרן'!$C$42</f>
        <v>-9.9512784165456382E-8</v>
      </c>
    </row>
    <row r="41" spans="2:11" s="137" customFormat="1">
      <c r="B41" s="88" t="s">
        <v>1617</v>
      </c>
      <c r="C41" s="82" t="s">
        <v>1618</v>
      </c>
      <c r="D41" s="95" t="s">
        <v>1276</v>
      </c>
      <c r="E41" s="95" t="s">
        <v>176</v>
      </c>
      <c r="F41" s="108">
        <v>43087</v>
      </c>
      <c r="G41" s="89">
        <v>349837.64</v>
      </c>
      <c r="H41" s="91">
        <v>-0.59589999999999999</v>
      </c>
      <c r="I41" s="89">
        <v>-2.0845400000000001</v>
      </c>
      <c r="J41" s="90">
        <v>-3.0312024788696742E-3</v>
      </c>
      <c r="K41" s="90">
        <f>I41/'סכום נכסי הקרן'!$C$42</f>
        <v>-5.9318953132473679E-7</v>
      </c>
    </row>
    <row r="42" spans="2:11" s="137" customFormat="1">
      <c r="B42" s="88" t="s">
        <v>1619</v>
      </c>
      <c r="C42" s="82" t="s">
        <v>1620</v>
      </c>
      <c r="D42" s="95" t="s">
        <v>1276</v>
      </c>
      <c r="E42" s="95" t="s">
        <v>176</v>
      </c>
      <c r="F42" s="108">
        <v>43003</v>
      </c>
      <c r="G42" s="89">
        <v>422752.29</v>
      </c>
      <c r="H42" s="91">
        <v>0.30430000000000001</v>
      </c>
      <c r="I42" s="89">
        <v>1.2865499999999999</v>
      </c>
      <c r="J42" s="90">
        <v>1.8708173262157498E-3</v>
      </c>
      <c r="K42" s="90">
        <f>I42/'סכום נכסי הקרן'!$C$42</f>
        <v>3.6610858583948497E-7</v>
      </c>
    </row>
    <row r="43" spans="2:11" s="137" customFormat="1">
      <c r="B43" s="88" t="s">
        <v>1621</v>
      </c>
      <c r="C43" s="82" t="s">
        <v>1622</v>
      </c>
      <c r="D43" s="95" t="s">
        <v>1276</v>
      </c>
      <c r="E43" s="95" t="s">
        <v>176</v>
      </c>
      <c r="F43" s="108">
        <v>42996</v>
      </c>
      <c r="G43" s="89">
        <v>2004869.02</v>
      </c>
      <c r="H43" s="91">
        <v>0.7288</v>
      </c>
      <c r="I43" s="89">
        <v>14.611330000000001</v>
      </c>
      <c r="J43" s="90">
        <v>2.1246845690455849E-2</v>
      </c>
      <c r="K43" s="90">
        <f>I43/'סכום נכסי הקרן'!$C$42</f>
        <v>4.1578899875900997E-6</v>
      </c>
    </row>
    <row r="44" spans="2:11" s="137" customFormat="1">
      <c r="B44" s="88" t="s">
        <v>1623</v>
      </c>
      <c r="C44" s="82" t="s">
        <v>1624</v>
      </c>
      <c r="D44" s="95" t="s">
        <v>1276</v>
      </c>
      <c r="E44" s="95" t="s">
        <v>176</v>
      </c>
      <c r="F44" s="108">
        <v>42996</v>
      </c>
      <c r="G44" s="89">
        <v>2519058.96</v>
      </c>
      <c r="H44" s="91">
        <v>0.7288</v>
      </c>
      <c r="I44" s="89">
        <v>18.358709999999999</v>
      </c>
      <c r="J44" s="90">
        <v>2.6696041937717421E-2</v>
      </c>
      <c r="K44" s="90">
        <f>I44/'סכום נכסי הקרן'!$C$42</f>
        <v>5.2242675029631275E-6</v>
      </c>
    </row>
    <row r="45" spans="2:11" s="137" customFormat="1">
      <c r="B45" s="88" t="s">
        <v>1625</v>
      </c>
      <c r="C45" s="82" t="s">
        <v>1626</v>
      </c>
      <c r="D45" s="95" t="s">
        <v>1276</v>
      </c>
      <c r="E45" s="95" t="s">
        <v>173</v>
      </c>
      <c r="F45" s="108">
        <v>43060</v>
      </c>
      <c r="G45" s="89">
        <v>520050</v>
      </c>
      <c r="H45" s="91">
        <v>0.31900000000000001</v>
      </c>
      <c r="I45" s="89">
        <v>1.6592100000000001</v>
      </c>
      <c r="J45" s="90">
        <v>2.4127152585056428E-3</v>
      </c>
      <c r="K45" s="90">
        <f>I45/'סכום נכסי הקרן'!$C$42</f>
        <v>4.7215500890811235E-7</v>
      </c>
    </row>
    <row r="46" spans="2:11" s="137" customFormat="1">
      <c r="B46" s="88" t="s">
        <v>1627</v>
      </c>
      <c r="C46" s="82" t="s">
        <v>1628</v>
      </c>
      <c r="D46" s="95" t="s">
        <v>1276</v>
      </c>
      <c r="E46" s="95" t="s">
        <v>173</v>
      </c>
      <c r="F46" s="108">
        <v>43005</v>
      </c>
      <c r="G46" s="89">
        <v>2071040.5</v>
      </c>
      <c r="H46" s="91">
        <v>0.31640000000000001</v>
      </c>
      <c r="I46" s="89">
        <v>6.5524100000000001</v>
      </c>
      <c r="J46" s="90">
        <v>9.528088419781075E-3</v>
      </c>
      <c r="K46" s="90">
        <f>I46/'סכום נכסי הקרן'!$C$42</f>
        <v>1.8645941152232716E-6</v>
      </c>
    </row>
    <row r="47" spans="2:11" s="137" customFormat="1">
      <c r="B47" s="88" t="s">
        <v>1629</v>
      </c>
      <c r="C47" s="82" t="s">
        <v>1630</v>
      </c>
      <c r="D47" s="95" t="s">
        <v>1276</v>
      </c>
      <c r="E47" s="95" t="s">
        <v>173</v>
      </c>
      <c r="F47" s="108">
        <v>43087</v>
      </c>
      <c r="G47" s="89">
        <v>138680</v>
      </c>
      <c r="H47" s="91">
        <v>0.2364</v>
      </c>
      <c r="I47" s="89">
        <v>0.32786999999999999</v>
      </c>
      <c r="J47" s="90">
        <v>4.7676722766029921E-4</v>
      </c>
      <c r="K47" s="90">
        <f>I47/'סכום נכסי הקרן'!$C$42</f>
        <v>9.3300705016666232E-8</v>
      </c>
    </row>
    <row r="48" spans="2:11" s="137" customFormat="1">
      <c r="B48" s="88" t="s">
        <v>1631</v>
      </c>
      <c r="C48" s="82" t="s">
        <v>1632</v>
      </c>
      <c r="D48" s="95" t="s">
        <v>1276</v>
      </c>
      <c r="E48" s="95" t="s">
        <v>173</v>
      </c>
      <c r="F48" s="108">
        <v>43052</v>
      </c>
      <c r="G48" s="89">
        <v>501923.07</v>
      </c>
      <c r="H48" s="91">
        <v>-0.37090000000000001</v>
      </c>
      <c r="I48" s="89">
        <v>-1.86145</v>
      </c>
      <c r="J48" s="90">
        <v>-2.706799511782914E-3</v>
      </c>
      <c r="K48" s="90">
        <f>I48/'סכום נכסי הקרן'!$C$42</f>
        <v>-5.2970566795764592E-7</v>
      </c>
    </row>
    <row r="49" spans="2:11" s="137" customFormat="1">
      <c r="B49" s="88" t="s">
        <v>1633</v>
      </c>
      <c r="C49" s="82" t="s">
        <v>1634</v>
      </c>
      <c r="D49" s="95" t="s">
        <v>1276</v>
      </c>
      <c r="E49" s="95" t="s">
        <v>173</v>
      </c>
      <c r="F49" s="108">
        <v>43096</v>
      </c>
      <c r="G49" s="89">
        <v>52005</v>
      </c>
      <c r="H49" s="91">
        <v>-0.50239999999999996</v>
      </c>
      <c r="I49" s="89">
        <v>-0.26124999999999998</v>
      </c>
      <c r="J49" s="90">
        <v>-3.7989275696542274E-4</v>
      </c>
      <c r="K49" s="90">
        <f>I49/'סכום נכסי הקרן'!$C$42</f>
        <v>-7.4342907815915008E-8</v>
      </c>
    </row>
    <row r="50" spans="2:11" s="137" customFormat="1">
      <c r="B50" s="88" t="s">
        <v>1635</v>
      </c>
      <c r="C50" s="82" t="s">
        <v>1636</v>
      </c>
      <c r="D50" s="95" t="s">
        <v>1276</v>
      </c>
      <c r="E50" s="95" t="s">
        <v>173</v>
      </c>
      <c r="F50" s="108">
        <v>43047</v>
      </c>
      <c r="G50" s="89">
        <v>138680</v>
      </c>
      <c r="H50" s="91">
        <v>-0.62539999999999996</v>
      </c>
      <c r="I50" s="89">
        <v>-0.86729999999999996</v>
      </c>
      <c r="J50" s="90">
        <v>-1.261171246377459E-3</v>
      </c>
      <c r="K50" s="90">
        <f>I50/'סכום נכסי הקרן'!$C$42</f>
        <v>-2.4680422564112187E-7</v>
      </c>
    </row>
    <row r="51" spans="2:11" s="137" customFormat="1">
      <c r="B51" s="138"/>
    </row>
    <row r="52" spans="2:11" s="137" customFormat="1">
      <c r="B52" s="138"/>
    </row>
    <row r="53" spans="2:11" s="137" customFormat="1">
      <c r="B53" s="138"/>
    </row>
    <row r="54" spans="2:11" s="137" customFormat="1">
      <c r="B54" s="139" t="s">
        <v>265</v>
      </c>
    </row>
    <row r="55" spans="2:11" s="137" customFormat="1">
      <c r="B55" s="139" t="s">
        <v>122</v>
      </c>
    </row>
    <row r="56" spans="2:11" s="137" customFormat="1">
      <c r="B56" s="139" t="s">
        <v>248</v>
      </c>
    </row>
    <row r="57" spans="2:11" s="137" customFormat="1">
      <c r="B57" s="139" t="s">
        <v>256</v>
      </c>
    </row>
    <row r="58" spans="2:11" s="137" customFormat="1">
      <c r="B58" s="138"/>
    </row>
    <row r="59" spans="2:11" s="137" customFormat="1">
      <c r="B59" s="138"/>
    </row>
    <row r="60" spans="2:11" s="137" customFormat="1">
      <c r="B60" s="138"/>
    </row>
    <row r="61" spans="2:11" s="137" customFormat="1">
      <c r="B61" s="138"/>
    </row>
    <row r="62" spans="2:11" s="137" customFormat="1">
      <c r="B62" s="138"/>
    </row>
    <row r="63" spans="2:11" s="137" customFormat="1">
      <c r="B63" s="138"/>
    </row>
    <row r="64" spans="2:11" s="137" customFormat="1">
      <c r="B64" s="138"/>
    </row>
    <row r="65" spans="2:2" s="137" customFormat="1">
      <c r="B65" s="138"/>
    </row>
    <row r="66" spans="2:2" s="137" customFormat="1">
      <c r="B66" s="138"/>
    </row>
    <row r="67" spans="2:2" s="137" customFormat="1">
      <c r="B67" s="138"/>
    </row>
    <row r="68" spans="2:2" s="137" customFormat="1">
      <c r="B68" s="138"/>
    </row>
    <row r="69" spans="2:2" s="137" customFormat="1">
      <c r="B69" s="138"/>
    </row>
    <row r="70" spans="2:2" s="137" customFormat="1">
      <c r="B70" s="138"/>
    </row>
    <row r="71" spans="2:2" s="137" customFormat="1">
      <c r="B71" s="138"/>
    </row>
    <row r="72" spans="2:2" s="137" customFormat="1">
      <c r="B72" s="138"/>
    </row>
    <row r="73" spans="2:2" s="137" customFormat="1">
      <c r="B73" s="138"/>
    </row>
    <row r="74" spans="2:2" s="137" customFormat="1">
      <c r="B74" s="138"/>
    </row>
    <row r="75" spans="2:2" s="137" customFormat="1">
      <c r="B75" s="138"/>
    </row>
    <row r="76" spans="2:2" s="137" customFormat="1">
      <c r="B76" s="138"/>
    </row>
    <row r="77" spans="2:2" s="137" customFormat="1">
      <c r="B77" s="138"/>
    </row>
    <row r="78" spans="2:2" s="137" customFormat="1">
      <c r="B78" s="138"/>
    </row>
    <row r="79" spans="2:2" s="137" customFormat="1">
      <c r="B79" s="138"/>
    </row>
    <row r="80" spans="2:2" s="137" customFormat="1">
      <c r="B80" s="138"/>
    </row>
    <row r="81" spans="2:2" s="137" customFormat="1">
      <c r="B81" s="138"/>
    </row>
    <row r="82" spans="2:2" s="137" customFormat="1">
      <c r="B82" s="138"/>
    </row>
    <row r="83" spans="2:2" s="137" customFormat="1">
      <c r="B83" s="138"/>
    </row>
    <row r="84" spans="2:2" s="137" customFormat="1">
      <c r="B84" s="138"/>
    </row>
    <row r="85" spans="2:2" s="137" customFormat="1">
      <c r="B85" s="138"/>
    </row>
    <row r="86" spans="2:2" s="137" customFormat="1">
      <c r="B86" s="138"/>
    </row>
    <row r="87" spans="2:2" s="137" customFormat="1">
      <c r="B87" s="138"/>
    </row>
    <row r="88" spans="2:2" s="137" customFormat="1">
      <c r="B88" s="138"/>
    </row>
    <row r="89" spans="2:2" s="137" customFormat="1">
      <c r="B89" s="138"/>
    </row>
    <row r="90" spans="2:2" s="137" customFormat="1">
      <c r="B90" s="138"/>
    </row>
    <row r="91" spans="2:2" s="137" customFormat="1">
      <c r="B91" s="138"/>
    </row>
    <row r="92" spans="2:2" s="137" customFormat="1">
      <c r="B92" s="138"/>
    </row>
    <row r="93" spans="2:2" s="137" customFormat="1">
      <c r="B93" s="138"/>
    </row>
    <row r="94" spans="2:2" s="137" customFormat="1">
      <c r="B94" s="138"/>
    </row>
    <row r="95" spans="2:2" s="137" customFormat="1">
      <c r="B95" s="138"/>
    </row>
    <row r="96" spans="2:2" s="137" customFormat="1">
      <c r="B96" s="138"/>
    </row>
    <row r="97" spans="2:2" s="137" customFormat="1">
      <c r="B97" s="138"/>
    </row>
    <row r="98" spans="2:2" s="137" customFormat="1">
      <c r="B98" s="138"/>
    </row>
    <row r="99" spans="2:2" s="137" customFormat="1">
      <c r="B99" s="138"/>
    </row>
    <row r="100" spans="2:2" s="137" customFormat="1">
      <c r="B100" s="138"/>
    </row>
    <row r="101" spans="2:2" s="137" customFormat="1">
      <c r="B101" s="138"/>
    </row>
    <row r="102" spans="2:2" s="137" customFormat="1">
      <c r="B102" s="138"/>
    </row>
    <row r="103" spans="2:2" s="137" customFormat="1">
      <c r="B103" s="138"/>
    </row>
    <row r="104" spans="2:2" s="137" customFormat="1">
      <c r="B104" s="138"/>
    </row>
    <row r="105" spans="2:2" s="137" customFormat="1">
      <c r="B105" s="138"/>
    </row>
    <row r="106" spans="2:2" s="137" customFormat="1">
      <c r="B106" s="138"/>
    </row>
    <row r="107" spans="2:2" s="137" customFormat="1">
      <c r="B107" s="138"/>
    </row>
    <row r="108" spans="2:2" s="137" customFormat="1">
      <c r="B108" s="138"/>
    </row>
    <row r="109" spans="2:2" s="137" customFormat="1">
      <c r="B109" s="138"/>
    </row>
    <row r="110" spans="2:2" s="137" customFormat="1">
      <c r="B110" s="138"/>
    </row>
    <row r="111" spans="2:2" s="137" customFormat="1">
      <c r="B111" s="138"/>
    </row>
    <row r="112" spans="2:2" s="137" customFormat="1">
      <c r="B112" s="138"/>
    </row>
    <row r="113" spans="2:2" s="137" customFormat="1">
      <c r="B113" s="138"/>
    </row>
    <row r="114" spans="2:2" s="137" customFormat="1">
      <c r="B114" s="138"/>
    </row>
    <row r="115" spans="2:2" s="137" customFormat="1">
      <c r="B115" s="138"/>
    </row>
    <row r="116" spans="2:2" s="137" customFormat="1">
      <c r="B116" s="138"/>
    </row>
    <row r="117" spans="2:2" s="137" customFormat="1">
      <c r="B117" s="138"/>
    </row>
    <row r="118" spans="2:2" s="137" customFormat="1">
      <c r="B118" s="138"/>
    </row>
    <row r="119" spans="2:2" s="137" customFormat="1">
      <c r="B119" s="138"/>
    </row>
    <row r="120" spans="2:2" s="137" customFormat="1">
      <c r="B120" s="138"/>
    </row>
    <row r="121" spans="2:2" s="137" customFormat="1">
      <c r="B121" s="138"/>
    </row>
    <row r="122" spans="2:2" s="137" customFormat="1">
      <c r="B122" s="138"/>
    </row>
    <row r="123" spans="2:2" s="137" customFormat="1">
      <c r="B123" s="138"/>
    </row>
    <row r="124" spans="2:2" s="137" customFormat="1">
      <c r="B124" s="138"/>
    </row>
    <row r="125" spans="2:2" s="137" customFormat="1">
      <c r="B125" s="138"/>
    </row>
    <row r="126" spans="2:2" s="137" customFormat="1">
      <c r="B126" s="138"/>
    </row>
    <row r="127" spans="2:2" s="137" customFormat="1">
      <c r="B127" s="138"/>
    </row>
    <row r="128" spans="2:2" s="137" customFormat="1">
      <c r="B128" s="138"/>
    </row>
    <row r="129" spans="2:2" s="137" customFormat="1">
      <c r="B129" s="138"/>
    </row>
    <row r="130" spans="2:2" s="137" customFormat="1">
      <c r="B130" s="138"/>
    </row>
    <row r="131" spans="2:2" s="137" customFormat="1">
      <c r="B131" s="138"/>
    </row>
    <row r="132" spans="2:2" s="137" customFormat="1">
      <c r="B132" s="138"/>
    </row>
    <row r="133" spans="2:2" s="137" customFormat="1">
      <c r="B133" s="138"/>
    </row>
    <row r="134" spans="2:2" s="137" customFormat="1">
      <c r="B134" s="138"/>
    </row>
    <row r="135" spans="2:2" s="137" customFormat="1">
      <c r="B135" s="138"/>
    </row>
    <row r="136" spans="2:2" s="137" customFormat="1">
      <c r="B136" s="138"/>
    </row>
    <row r="137" spans="2:2" s="137" customFormat="1">
      <c r="B137" s="138"/>
    </row>
    <row r="138" spans="2:2" s="137" customFormat="1">
      <c r="B138" s="138"/>
    </row>
    <row r="139" spans="2:2" s="137" customFormat="1">
      <c r="B139" s="138"/>
    </row>
    <row r="140" spans="2:2" s="137" customFormat="1">
      <c r="B140" s="138"/>
    </row>
    <row r="141" spans="2:2" s="137" customFormat="1">
      <c r="B141" s="138"/>
    </row>
    <row r="142" spans="2:2" s="137" customFormat="1">
      <c r="B142" s="138"/>
    </row>
    <row r="143" spans="2:2" s="137" customFormat="1">
      <c r="B143" s="138"/>
    </row>
    <row r="144" spans="2:2" s="137" customFormat="1">
      <c r="B144" s="138"/>
    </row>
    <row r="145" spans="2:4" s="137" customFormat="1">
      <c r="B145" s="138"/>
    </row>
    <row r="146" spans="2:4" s="137" customFormat="1">
      <c r="B146" s="138"/>
    </row>
    <row r="147" spans="2:4" s="137" customFormat="1">
      <c r="B147" s="138"/>
    </row>
    <row r="148" spans="2:4" s="137" customFormat="1">
      <c r="B148" s="138"/>
    </row>
    <row r="149" spans="2:4" s="137" customFormat="1">
      <c r="B149" s="138"/>
    </row>
    <row r="150" spans="2:4" s="137" customFormat="1">
      <c r="B150" s="138"/>
    </row>
    <row r="151" spans="2:4" s="137" customFormat="1">
      <c r="B151" s="138"/>
    </row>
    <row r="152" spans="2:4">
      <c r="C152" s="1"/>
      <c r="D152" s="1"/>
    </row>
    <row r="153" spans="2:4">
      <c r="C153" s="1"/>
      <c r="D153" s="1"/>
    </row>
    <row r="154" spans="2:4">
      <c r="C154" s="1"/>
      <c r="D154" s="1"/>
    </row>
    <row r="155" spans="2:4">
      <c r="C155" s="1"/>
      <c r="D155" s="1"/>
    </row>
    <row r="156" spans="2:4">
      <c r="C156" s="1"/>
      <c r="D156" s="1"/>
    </row>
    <row r="157" spans="2:4">
      <c r="C157" s="1"/>
      <c r="D157" s="1"/>
    </row>
    <row r="158" spans="2:4">
      <c r="C158" s="1"/>
      <c r="D158" s="1"/>
    </row>
    <row r="159" spans="2:4">
      <c r="C159" s="1"/>
      <c r="D159" s="1"/>
    </row>
    <row r="160" spans="2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189</v>
      </c>
      <c r="C1" s="80" t="s" vm="1">
        <v>266</v>
      </c>
    </row>
    <row r="2" spans="2:78">
      <c r="B2" s="58" t="s">
        <v>188</v>
      </c>
      <c r="C2" s="80" t="s">
        <v>267</v>
      </c>
    </row>
    <row r="3" spans="2:78">
      <c r="B3" s="58" t="s">
        <v>190</v>
      </c>
      <c r="C3" s="80" t="s">
        <v>268</v>
      </c>
    </row>
    <row r="4" spans="2:78">
      <c r="B4" s="58" t="s">
        <v>191</v>
      </c>
      <c r="C4" s="80">
        <v>2207</v>
      </c>
    </row>
    <row r="6" spans="2:78" ht="26.25" customHeight="1">
      <c r="B6" s="169" t="s">
        <v>220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78" ht="26.25" customHeight="1">
      <c r="B7" s="169" t="s">
        <v>110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78" s="3" customFormat="1" ht="47.25">
      <c r="B8" s="23" t="s">
        <v>126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120</v>
      </c>
      <c r="O8" s="31" t="s">
        <v>63</v>
      </c>
      <c r="P8" s="31" t="s">
        <v>192</v>
      </c>
      <c r="Q8" s="32" t="s">
        <v>194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257</v>
      </c>
      <c r="M9" s="17"/>
      <c r="N9" s="17" t="s">
        <v>253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265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256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0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Q155"/>
  <sheetViews>
    <sheetView rightToLeft="1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.28515625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8" t="s">
        <v>189</v>
      </c>
      <c r="C1" s="80" t="s" vm="1">
        <v>266</v>
      </c>
    </row>
    <row r="2" spans="2:43">
      <c r="B2" s="58" t="s">
        <v>188</v>
      </c>
      <c r="C2" s="80" t="s">
        <v>267</v>
      </c>
    </row>
    <row r="3" spans="2:43">
      <c r="B3" s="58" t="s">
        <v>190</v>
      </c>
      <c r="C3" s="80" t="s">
        <v>268</v>
      </c>
    </row>
    <row r="4" spans="2:43">
      <c r="B4" s="58" t="s">
        <v>191</v>
      </c>
      <c r="C4" s="80">
        <v>2207</v>
      </c>
    </row>
    <row r="6" spans="2:43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43" s="3" customFormat="1" ht="63">
      <c r="B7" s="23" t="s">
        <v>126</v>
      </c>
      <c r="C7" s="31" t="s">
        <v>233</v>
      </c>
      <c r="D7" s="31" t="s">
        <v>49</v>
      </c>
      <c r="E7" s="31" t="s">
        <v>127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36</v>
      </c>
      <c r="L7" s="73" t="s">
        <v>19</v>
      </c>
      <c r="M7" s="31" t="s">
        <v>250</v>
      </c>
      <c r="N7" s="31" t="s">
        <v>249</v>
      </c>
      <c r="O7" s="31" t="s">
        <v>120</v>
      </c>
      <c r="P7" s="31" t="s">
        <v>192</v>
      </c>
      <c r="Q7" s="32" t="s">
        <v>194</v>
      </c>
      <c r="AP7" s="3" t="s">
        <v>172</v>
      </c>
      <c r="AQ7" s="3" t="s">
        <v>174</v>
      </c>
    </row>
    <row r="8" spans="2:43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257</v>
      </c>
      <c r="N8" s="17"/>
      <c r="O8" s="17" t="s">
        <v>253</v>
      </c>
      <c r="P8" s="33" t="s">
        <v>20</v>
      </c>
      <c r="Q8" s="18" t="s">
        <v>20</v>
      </c>
      <c r="AP8" s="3" t="s">
        <v>170</v>
      </c>
      <c r="AQ8" s="3" t="s">
        <v>173</v>
      </c>
    </row>
    <row r="9" spans="2:4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123</v>
      </c>
      <c r="AP9" s="4" t="s">
        <v>171</v>
      </c>
      <c r="AQ9" s="4" t="s">
        <v>175</v>
      </c>
    </row>
    <row r="10" spans="2:43" s="136" customFormat="1" ht="18" customHeight="1">
      <c r="B10" s="99" t="s">
        <v>42</v>
      </c>
      <c r="C10" s="100"/>
      <c r="D10" s="100"/>
      <c r="E10" s="100"/>
      <c r="F10" s="100"/>
      <c r="G10" s="100"/>
      <c r="H10" s="100"/>
      <c r="I10" s="102">
        <v>5.675945759185697</v>
      </c>
      <c r="J10" s="100"/>
      <c r="K10" s="100"/>
      <c r="L10" s="103">
        <v>2.3329615167931216E-2</v>
      </c>
      <c r="M10" s="102"/>
      <c r="N10" s="104"/>
      <c r="O10" s="102">
        <f>O11+O138</f>
        <v>103905.08553</v>
      </c>
      <c r="P10" s="105">
        <f>O10/$O$10</f>
        <v>1</v>
      </c>
      <c r="Q10" s="105">
        <f>O10/'סכום נכסי הקרן'!$C$42</f>
        <v>2.9567870603489203E-2</v>
      </c>
      <c r="AP10" s="137" t="s">
        <v>28</v>
      </c>
      <c r="AQ10" s="136" t="s">
        <v>176</v>
      </c>
    </row>
    <row r="11" spans="2:43" s="137" customFormat="1" ht="21.75" customHeight="1">
      <c r="B11" s="83" t="s">
        <v>40</v>
      </c>
      <c r="C11" s="84"/>
      <c r="D11" s="84"/>
      <c r="E11" s="84"/>
      <c r="F11" s="84"/>
      <c r="G11" s="84"/>
      <c r="H11" s="84"/>
      <c r="I11" s="92">
        <v>5.7605750011943089</v>
      </c>
      <c r="J11" s="84"/>
      <c r="K11" s="84"/>
      <c r="L11" s="106">
        <v>2.0520448795081435E-2</v>
      </c>
      <c r="M11" s="92"/>
      <c r="N11" s="94"/>
      <c r="O11" s="92">
        <f>O12+O22+O133</f>
        <v>91317.555869999997</v>
      </c>
      <c r="P11" s="93">
        <f t="shared" ref="P11:P20" si="0">O11/$O$10</f>
        <v>0.87885549974966659</v>
      </c>
      <c r="Q11" s="93">
        <f>O11/'סכום נכסי הקרן'!$C$42</f>
        <v>2.5985885695762979E-2</v>
      </c>
      <c r="AQ11" s="137" t="s">
        <v>182</v>
      </c>
    </row>
    <row r="12" spans="2:43" s="137" customFormat="1">
      <c r="B12" s="101" t="s">
        <v>37</v>
      </c>
      <c r="C12" s="84"/>
      <c r="D12" s="84"/>
      <c r="E12" s="84"/>
      <c r="F12" s="84"/>
      <c r="G12" s="84"/>
      <c r="H12" s="84"/>
      <c r="I12" s="92">
        <v>8.3637745761686357</v>
      </c>
      <c r="J12" s="84"/>
      <c r="K12" s="84"/>
      <c r="L12" s="106">
        <v>3.0763849626361261E-2</v>
      </c>
      <c r="M12" s="92"/>
      <c r="N12" s="94"/>
      <c r="O12" s="92">
        <f>SUM(O13:O20)</f>
        <v>21441.442790000001</v>
      </c>
      <c r="P12" s="93">
        <f t="shared" si="0"/>
        <v>0.20635604773944699</v>
      </c>
      <c r="Q12" s="93">
        <f>O12/'סכום נכסי הקרן'!$C$42</f>
        <v>6.1015089178074093E-3</v>
      </c>
      <c r="AQ12" s="137" t="s">
        <v>177</v>
      </c>
    </row>
    <row r="13" spans="2:43" s="137" customFormat="1">
      <c r="B13" s="88" t="s">
        <v>1806</v>
      </c>
      <c r="C13" s="95" t="s">
        <v>1657</v>
      </c>
      <c r="D13" s="82">
        <v>5212</v>
      </c>
      <c r="E13" s="82"/>
      <c r="F13" s="82" t="s">
        <v>1246</v>
      </c>
      <c r="G13" s="108">
        <v>42643</v>
      </c>
      <c r="H13" s="82"/>
      <c r="I13" s="89">
        <v>8.9300000000000015</v>
      </c>
      <c r="J13" s="95" t="s">
        <v>174</v>
      </c>
      <c r="K13" s="96">
        <v>3.0100000000000002E-2</v>
      </c>
      <c r="L13" s="96">
        <v>3.0100000000000002E-2</v>
      </c>
      <c r="M13" s="89">
        <v>3299677.61</v>
      </c>
      <c r="N13" s="91">
        <v>97.66</v>
      </c>
      <c r="O13" s="89">
        <f>3222.46515-0.29</f>
        <v>3222.17515</v>
      </c>
      <c r="P13" s="90">
        <f t="shared" si="0"/>
        <v>3.1010754993986096E-2</v>
      </c>
      <c r="Q13" s="90">
        <f>O13/'סכום נכסי הקרן'!$C$42</f>
        <v>9.1692199097868758E-4</v>
      </c>
      <c r="AQ13" s="137" t="s">
        <v>178</v>
      </c>
    </row>
    <row r="14" spans="2:43" s="137" customFormat="1">
      <c r="B14" s="88" t="s">
        <v>1806</v>
      </c>
      <c r="C14" s="95" t="s">
        <v>1657</v>
      </c>
      <c r="D14" s="82">
        <v>5211</v>
      </c>
      <c r="E14" s="82"/>
      <c r="F14" s="82" t="s">
        <v>1246</v>
      </c>
      <c r="G14" s="108">
        <v>42643</v>
      </c>
      <c r="H14" s="82"/>
      <c r="I14" s="89">
        <v>6.169999999999999</v>
      </c>
      <c r="J14" s="95" t="s">
        <v>174</v>
      </c>
      <c r="K14" s="96">
        <v>3.5400000000000001E-2</v>
      </c>
      <c r="L14" s="96">
        <v>3.5400000000000001E-2</v>
      </c>
      <c r="M14" s="89">
        <v>3486179.76</v>
      </c>
      <c r="N14" s="91">
        <v>101.85</v>
      </c>
      <c r="O14" s="89">
        <v>3550.67409</v>
      </c>
      <c r="P14" s="90">
        <f t="shared" si="0"/>
        <v>3.417228398291277E-2</v>
      </c>
      <c r="Q14" s="90">
        <f>O14/'סכום נכסי הקרן'!$C$42</f>
        <v>1.0104016710324514E-3</v>
      </c>
      <c r="AQ14" s="137" t="s">
        <v>179</v>
      </c>
    </row>
    <row r="15" spans="2:43" s="137" customFormat="1">
      <c r="B15" s="88" t="s">
        <v>1806</v>
      </c>
      <c r="C15" s="95" t="s">
        <v>1657</v>
      </c>
      <c r="D15" s="82">
        <v>5025</v>
      </c>
      <c r="E15" s="82"/>
      <c r="F15" s="82" t="s">
        <v>1246</v>
      </c>
      <c r="G15" s="108">
        <v>42551</v>
      </c>
      <c r="H15" s="82"/>
      <c r="I15" s="89">
        <v>9.86</v>
      </c>
      <c r="J15" s="95" t="s">
        <v>174</v>
      </c>
      <c r="K15" s="96">
        <v>3.3100000000000004E-2</v>
      </c>
      <c r="L15" s="96">
        <v>3.3100000000000004E-2</v>
      </c>
      <c r="M15" s="89">
        <v>3066537.71</v>
      </c>
      <c r="N15" s="91">
        <v>95.93</v>
      </c>
      <c r="O15" s="89">
        <v>2941.7296299999998</v>
      </c>
      <c r="P15" s="90">
        <f t="shared" si="0"/>
        <v>2.8311700192486237E-2</v>
      </c>
      <c r="Q15" s="90">
        <f>O15/'סכום נכסי הקרן'!$C$42</f>
        <v>8.3711668785621345E-4</v>
      </c>
      <c r="AQ15" s="137" t="s">
        <v>181</v>
      </c>
    </row>
    <row r="16" spans="2:43" s="137" customFormat="1">
      <c r="B16" s="88" t="s">
        <v>1806</v>
      </c>
      <c r="C16" s="95" t="s">
        <v>1657</v>
      </c>
      <c r="D16" s="82">
        <v>5024</v>
      </c>
      <c r="E16" s="82"/>
      <c r="F16" s="82" t="s">
        <v>1246</v>
      </c>
      <c r="G16" s="108">
        <v>42551</v>
      </c>
      <c r="H16" s="82"/>
      <c r="I16" s="89">
        <v>7.27</v>
      </c>
      <c r="J16" s="95" t="s">
        <v>174</v>
      </c>
      <c r="K16" s="96">
        <v>3.9800000000000002E-2</v>
      </c>
      <c r="L16" s="96">
        <v>3.9800000000000002E-2</v>
      </c>
      <c r="M16" s="89">
        <v>2521301.77</v>
      </c>
      <c r="N16" s="91">
        <v>102.82</v>
      </c>
      <c r="O16" s="89">
        <v>2592.4024800000002</v>
      </c>
      <c r="P16" s="90">
        <f t="shared" si="0"/>
        <v>2.4949717011218942E-2</v>
      </c>
      <c r="Q16" s="90">
        <f>O16/'סכום נכסי הקרן'!$C$42</f>
        <v>7.3771000418139507E-4</v>
      </c>
      <c r="AQ16" s="137" t="s">
        <v>180</v>
      </c>
    </row>
    <row r="17" spans="2:43" s="137" customFormat="1">
      <c r="B17" s="88" t="s">
        <v>1806</v>
      </c>
      <c r="C17" s="95" t="s">
        <v>1657</v>
      </c>
      <c r="D17" s="82">
        <v>5023</v>
      </c>
      <c r="E17" s="82"/>
      <c r="F17" s="82" t="s">
        <v>1246</v>
      </c>
      <c r="G17" s="108">
        <v>42551</v>
      </c>
      <c r="H17" s="82"/>
      <c r="I17" s="89">
        <v>10.17</v>
      </c>
      <c r="J17" s="95" t="s">
        <v>174</v>
      </c>
      <c r="K17" s="96">
        <v>2.7699999999999999E-2</v>
      </c>
      <c r="L17" s="96">
        <v>2.7699999999999999E-2</v>
      </c>
      <c r="M17" s="89">
        <v>2758712.76</v>
      </c>
      <c r="N17" s="91">
        <v>95.3</v>
      </c>
      <c r="O17" s="89">
        <v>2629.05206</v>
      </c>
      <c r="P17" s="90">
        <f t="shared" si="0"/>
        <v>2.5302438726552291E-2</v>
      </c>
      <c r="Q17" s="90">
        <f>O17/'סכום נכסי הקרן'!$C$42</f>
        <v>7.481392342194123E-4</v>
      </c>
      <c r="AQ17" s="137" t="s">
        <v>183</v>
      </c>
    </row>
    <row r="18" spans="2:43" s="137" customFormat="1">
      <c r="B18" s="88" t="s">
        <v>1806</v>
      </c>
      <c r="C18" s="95" t="s">
        <v>1657</v>
      </c>
      <c r="D18" s="82">
        <v>5210</v>
      </c>
      <c r="E18" s="82"/>
      <c r="F18" s="82" t="s">
        <v>1246</v>
      </c>
      <c r="G18" s="108">
        <v>42643</v>
      </c>
      <c r="H18" s="82"/>
      <c r="I18" s="89">
        <v>9.1999999999999993</v>
      </c>
      <c r="J18" s="95" t="s">
        <v>174</v>
      </c>
      <c r="K18" s="96">
        <v>2.1600000000000001E-2</v>
      </c>
      <c r="L18" s="96">
        <v>2.1600000000000001E-2</v>
      </c>
      <c r="M18" s="89">
        <v>2425989.25</v>
      </c>
      <c r="N18" s="91">
        <v>103.84</v>
      </c>
      <c r="O18" s="89">
        <v>2519.1461899999999</v>
      </c>
      <c r="P18" s="90">
        <f t="shared" si="0"/>
        <v>2.4244686168634733E-2</v>
      </c>
      <c r="Q18" s="90">
        <f>O18/'סכום נכסי הקרן'!$C$42</f>
        <v>7.1686374345639626E-4</v>
      </c>
      <c r="AQ18" s="137" t="s">
        <v>184</v>
      </c>
    </row>
    <row r="19" spans="2:43" s="137" customFormat="1">
      <c r="B19" s="88" t="s">
        <v>1806</v>
      </c>
      <c r="C19" s="95" t="s">
        <v>1657</v>
      </c>
      <c r="D19" s="82">
        <v>5022</v>
      </c>
      <c r="E19" s="82"/>
      <c r="F19" s="82" t="s">
        <v>1246</v>
      </c>
      <c r="G19" s="108">
        <v>42551</v>
      </c>
      <c r="H19" s="82"/>
      <c r="I19" s="89">
        <v>8.41</v>
      </c>
      <c r="J19" s="95" t="s">
        <v>174</v>
      </c>
      <c r="K19" s="96">
        <v>2.9100000000000001E-2</v>
      </c>
      <c r="L19" s="96">
        <v>2.9100000000000001E-2</v>
      </c>
      <c r="M19" s="89">
        <v>2072267.76</v>
      </c>
      <c r="N19" s="91">
        <v>97.99</v>
      </c>
      <c r="O19" s="89">
        <f>2030.61464-0.48</f>
        <v>2030.13464</v>
      </c>
      <c r="P19" s="90">
        <f t="shared" si="0"/>
        <v>1.9538356853706158E-2</v>
      </c>
      <c r="Q19" s="90">
        <f>O19/'סכום נכסי הקרן'!$C$42</f>
        <v>5.7770760725518017E-4</v>
      </c>
      <c r="AQ19" s="137" t="s">
        <v>185</v>
      </c>
    </row>
    <row r="20" spans="2:43" s="137" customFormat="1">
      <c r="B20" s="88" t="s">
        <v>1806</v>
      </c>
      <c r="C20" s="95" t="s">
        <v>1657</v>
      </c>
      <c r="D20" s="82">
        <v>5209</v>
      </c>
      <c r="E20" s="82"/>
      <c r="F20" s="82" t="s">
        <v>1246</v>
      </c>
      <c r="G20" s="108">
        <v>42643</v>
      </c>
      <c r="H20" s="82"/>
      <c r="I20" s="89">
        <v>7.06</v>
      </c>
      <c r="J20" s="95" t="s">
        <v>174</v>
      </c>
      <c r="K20" s="96">
        <v>2.5600000000000001E-2</v>
      </c>
      <c r="L20" s="96">
        <v>2.5600000000000001E-2</v>
      </c>
      <c r="M20" s="89">
        <v>1965562.68</v>
      </c>
      <c r="N20" s="91">
        <v>99.52</v>
      </c>
      <c r="O20" s="89">
        <v>1956.1285500000001</v>
      </c>
      <c r="P20" s="90">
        <f t="shared" si="0"/>
        <v>1.8826109809949743E-2</v>
      </c>
      <c r="Q20" s="90">
        <f>O20/'סכום נכסי הקרן'!$C$42</f>
        <v>5.5664797882767274E-4</v>
      </c>
      <c r="AQ20" s="137" t="s">
        <v>186</v>
      </c>
    </row>
    <row r="21" spans="2:43" s="137" customFormat="1">
      <c r="B21" s="88"/>
      <c r="C21" s="95"/>
      <c r="D21" s="82"/>
      <c r="E21" s="82"/>
      <c r="F21" s="82"/>
      <c r="G21" s="108"/>
      <c r="H21" s="82"/>
      <c r="I21" s="89"/>
      <c r="J21" s="95"/>
      <c r="K21" s="96"/>
      <c r="L21" s="96"/>
      <c r="M21" s="89"/>
      <c r="N21" s="91"/>
      <c r="O21" s="89"/>
      <c r="P21" s="90"/>
      <c r="Q21" s="90"/>
    </row>
    <row r="22" spans="2:43" s="137" customFormat="1">
      <c r="B22" s="101" t="s">
        <v>39</v>
      </c>
      <c r="C22" s="84"/>
      <c r="D22" s="84"/>
      <c r="E22" s="84"/>
      <c r="F22" s="84"/>
      <c r="G22" s="84"/>
      <c r="H22" s="84"/>
      <c r="I22" s="92">
        <v>5.0203467707851486</v>
      </c>
      <c r="J22" s="84"/>
      <c r="K22" s="84"/>
      <c r="L22" s="106">
        <v>1.7416128517403671E-2</v>
      </c>
      <c r="M22" s="92"/>
      <c r="N22" s="94"/>
      <c r="O22" s="92">
        <f>SUM(O23:O131)</f>
        <v>68867.355509999994</v>
      </c>
      <c r="P22" s="93">
        <f t="shared" ref="P22:P85" si="1">O22/$O$10</f>
        <v>0.66279099967745336</v>
      </c>
      <c r="Q22" s="93">
        <f>O22/'סכום נכסי הקרן'!$C$42</f>
        <v>1.9597318515620195E-2</v>
      </c>
      <c r="AQ22" s="137" t="s">
        <v>28</v>
      </c>
    </row>
    <row r="23" spans="2:43" s="137" customFormat="1">
      <c r="B23" s="145" t="s">
        <v>1807</v>
      </c>
      <c r="C23" s="95" t="s">
        <v>1648</v>
      </c>
      <c r="D23" s="82" t="s">
        <v>1649</v>
      </c>
      <c r="E23" s="82"/>
      <c r="F23" s="82" t="s">
        <v>330</v>
      </c>
      <c r="G23" s="108">
        <v>42368</v>
      </c>
      <c r="H23" s="82" t="s">
        <v>306</v>
      </c>
      <c r="I23" s="89">
        <v>10.239999999999998</v>
      </c>
      <c r="J23" s="95" t="s">
        <v>174</v>
      </c>
      <c r="K23" s="96">
        <v>3.1699999999999999E-2</v>
      </c>
      <c r="L23" s="96">
        <v>1.7200000000000003E-2</v>
      </c>
      <c r="M23" s="89">
        <v>187543.92</v>
      </c>
      <c r="N23" s="91">
        <v>115.75</v>
      </c>
      <c r="O23" s="89">
        <v>217.0821</v>
      </c>
      <c r="P23" s="90">
        <f t="shared" si="1"/>
        <v>2.089234601874448E-3</v>
      </c>
      <c r="Q23" s="90">
        <f>O23/'סכום נכסי הקרן'!$C$42</f>
        <v>6.1774218368555953E-5</v>
      </c>
    </row>
    <row r="24" spans="2:43" s="137" customFormat="1">
      <c r="B24" s="145" t="s">
        <v>1807</v>
      </c>
      <c r="C24" s="95" t="s">
        <v>1648</v>
      </c>
      <c r="D24" s="82" t="s">
        <v>1650</v>
      </c>
      <c r="E24" s="82"/>
      <c r="F24" s="82" t="s">
        <v>330</v>
      </c>
      <c r="G24" s="108">
        <v>42388</v>
      </c>
      <c r="H24" s="82" t="s">
        <v>306</v>
      </c>
      <c r="I24" s="89">
        <v>10.23</v>
      </c>
      <c r="J24" s="95" t="s">
        <v>174</v>
      </c>
      <c r="K24" s="96">
        <v>3.1899999999999998E-2</v>
      </c>
      <c r="L24" s="96">
        <v>1.7199999999999997E-2</v>
      </c>
      <c r="M24" s="89">
        <v>262561.49</v>
      </c>
      <c r="N24" s="91">
        <v>116.06</v>
      </c>
      <c r="O24" s="89">
        <v>304.72886</v>
      </c>
      <c r="P24" s="90">
        <f t="shared" si="1"/>
        <v>2.9327617454490921E-3</v>
      </c>
      <c r="Q24" s="90">
        <f>O24/'סכום נכסי הקרן'!$C$42</f>
        <v>8.6715519800301894E-5</v>
      </c>
    </row>
    <row r="25" spans="2:43" s="137" customFormat="1">
      <c r="B25" s="145" t="s">
        <v>1807</v>
      </c>
      <c r="C25" s="95" t="s">
        <v>1648</v>
      </c>
      <c r="D25" s="82" t="s">
        <v>1651</v>
      </c>
      <c r="E25" s="82"/>
      <c r="F25" s="82" t="s">
        <v>330</v>
      </c>
      <c r="G25" s="108">
        <v>42509</v>
      </c>
      <c r="H25" s="82" t="s">
        <v>306</v>
      </c>
      <c r="I25" s="89">
        <v>10.35</v>
      </c>
      <c r="J25" s="95" t="s">
        <v>174</v>
      </c>
      <c r="K25" s="96">
        <v>2.7400000000000001E-2</v>
      </c>
      <c r="L25" s="96">
        <v>1.83E-2</v>
      </c>
      <c r="M25" s="89">
        <v>262561.49</v>
      </c>
      <c r="N25" s="91">
        <v>110.61</v>
      </c>
      <c r="O25" s="89">
        <v>290.41926000000001</v>
      </c>
      <c r="P25" s="90">
        <f t="shared" si="1"/>
        <v>2.7950437509254417E-3</v>
      </c>
      <c r="Q25" s="90">
        <f>O25/'סכום נכסי הקרן'!$C$42</f>
        <v>8.2643491958454566E-5</v>
      </c>
    </row>
    <row r="26" spans="2:43" s="137" customFormat="1">
      <c r="B26" s="145" t="s">
        <v>1807</v>
      </c>
      <c r="C26" s="95" t="s">
        <v>1648</v>
      </c>
      <c r="D26" s="82" t="s">
        <v>1652</v>
      </c>
      <c r="E26" s="82"/>
      <c r="F26" s="82" t="s">
        <v>330</v>
      </c>
      <c r="G26" s="108">
        <v>42723</v>
      </c>
      <c r="H26" s="82" t="s">
        <v>306</v>
      </c>
      <c r="I26" s="89">
        <v>10.15</v>
      </c>
      <c r="J26" s="95" t="s">
        <v>174</v>
      </c>
      <c r="K26" s="96">
        <v>3.15E-2</v>
      </c>
      <c r="L26" s="96">
        <v>2.0500000000000004E-2</v>
      </c>
      <c r="M26" s="89">
        <v>37508.78</v>
      </c>
      <c r="N26" s="91">
        <v>112.12</v>
      </c>
      <c r="O26" s="89">
        <v>42.054839999999999</v>
      </c>
      <c r="P26" s="90">
        <f t="shared" si="1"/>
        <v>4.0474284569890195E-4</v>
      </c>
      <c r="Q26" s="90">
        <f>O26/'סכום נכסי הקרן'!$C$42</f>
        <v>1.196738408931313E-5</v>
      </c>
    </row>
    <row r="27" spans="2:43" s="137" customFormat="1">
      <c r="B27" s="145" t="s">
        <v>1807</v>
      </c>
      <c r="C27" s="95" t="s">
        <v>1648</v>
      </c>
      <c r="D27" s="82" t="s">
        <v>1653</v>
      </c>
      <c r="E27" s="82"/>
      <c r="F27" s="82" t="s">
        <v>330</v>
      </c>
      <c r="G27" s="108">
        <v>42918</v>
      </c>
      <c r="H27" s="82" t="s">
        <v>306</v>
      </c>
      <c r="I27" s="89">
        <v>10.029999999999999</v>
      </c>
      <c r="J27" s="95" t="s">
        <v>174</v>
      </c>
      <c r="K27" s="96">
        <v>3.1899999999999998E-2</v>
      </c>
      <c r="L27" s="96">
        <v>2.46E-2</v>
      </c>
      <c r="M27" s="89">
        <v>187543.92</v>
      </c>
      <c r="N27" s="91">
        <v>107.78</v>
      </c>
      <c r="O27" s="89">
        <v>202.13484</v>
      </c>
      <c r="P27" s="90">
        <f t="shared" si="1"/>
        <v>1.9453796603789775E-3</v>
      </c>
      <c r="Q27" s="90">
        <f>O27/'סכום נכסי הקרן'!$C$42</f>
        <v>5.7520734072745378E-5</v>
      </c>
    </row>
    <row r="28" spans="2:43" s="137" customFormat="1">
      <c r="B28" s="145" t="s">
        <v>1808</v>
      </c>
      <c r="C28" s="95" t="s">
        <v>1648</v>
      </c>
      <c r="D28" s="82" t="s">
        <v>1654</v>
      </c>
      <c r="E28" s="82"/>
      <c r="F28" s="82" t="s">
        <v>350</v>
      </c>
      <c r="G28" s="108">
        <v>42229</v>
      </c>
      <c r="H28" s="82" t="s">
        <v>170</v>
      </c>
      <c r="I28" s="89">
        <v>4.7299999999999995</v>
      </c>
      <c r="J28" s="95" t="s">
        <v>173</v>
      </c>
      <c r="K28" s="96">
        <v>9.8519999999999996E-2</v>
      </c>
      <c r="L28" s="96">
        <v>3.7200000000000004E-2</v>
      </c>
      <c r="M28" s="89">
        <v>435300.07</v>
      </c>
      <c r="N28" s="91">
        <v>130.86000000000001</v>
      </c>
      <c r="O28" s="89">
        <v>1974.91993</v>
      </c>
      <c r="P28" s="90">
        <f t="shared" si="1"/>
        <v>1.9006961208167153E-2</v>
      </c>
      <c r="Q28" s="90">
        <f>O28/'סכום נכסי הקרן'!$C$42</f>
        <v>5.6199536956862519E-4</v>
      </c>
    </row>
    <row r="29" spans="2:43" s="137" customFormat="1">
      <c r="B29" s="145" t="s">
        <v>1808</v>
      </c>
      <c r="C29" s="95" t="s">
        <v>1648</v>
      </c>
      <c r="D29" s="82" t="s">
        <v>1655</v>
      </c>
      <c r="E29" s="82"/>
      <c r="F29" s="82" t="s">
        <v>350</v>
      </c>
      <c r="G29" s="108">
        <v>41274</v>
      </c>
      <c r="H29" s="82" t="s">
        <v>170</v>
      </c>
      <c r="I29" s="89">
        <v>4.8499999999999996</v>
      </c>
      <c r="J29" s="95" t="s">
        <v>174</v>
      </c>
      <c r="K29" s="96">
        <v>3.8425000000000001E-2</v>
      </c>
      <c r="L29" s="96">
        <v>6.5999999999999991E-3</v>
      </c>
      <c r="M29" s="89">
        <v>144407.56</v>
      </c>
      <c r="N29" s="91">
        <v>147.37</v>
      </c>
      <c r="O29" s="89">
        <v>212.81351000000001</v>
      </c>
      <c r="P29" s="90">
        <f t="shared" si="1"/>
        <v>2.048152974558261E-3</v>
      </c>
      <c r="Q29" s="90">
        <f>O29/'סכום נכסי הקרן'!$C$42</f>
        <v>6.0559522127890173E-5</v>
      </c>
    </row>
    <row r="30" spans="2:43" s="137" customFormat="1">
      <c r="B30" s="145" t="s">
        <v>1809</v>
      </c>
      <c r="C30" s="95" t="s">
        <v>1648</v>
      </c>
      <c r="D30" s="82" t="s">
        <v>1656</v>
      </c>
      <c r="E30" s="82"/>
      <c r="F30" s="82" t="s">
        <v>350</v>
      </c>
      <c r="G30" s="108">
        <v>41416</v>
      </c>
      <c r="H30" s="82" t="s">
        <v>306</v>
      </c>
      <c r="I30" s="89">
        <v>1.0900000000000001</v>
      </c>
      <c r="J30" s="95" t="s">
        <v>173</v>
      </c>
      <c r="K30" s="96">
        <v>4.5850000000000002E-2</v>
      </c>
      <c r="L30" s="96">
        <v>2.8500000000000001E-2</v>
      </c>
      <c r="M30" s="89">
        <v>110775</v>
      </c>
      <c r="N30" s="91">
        <v>103.56</v>
      </c>
      <c r="O30" s="89">
        <v>397.72934999999995</v>
      </c>
      <c r="P30" s="90">
        <f t="shared" si="1"/>
        <v>3.8278140860118492E-3</v>
      </c>
      <c r="Q30" s="90">
        <f>O30/'סכום נכסי הקרן'!$C$42</f>
        <v>1.1318031158941165E-4</v>
      </c>
    </row>
    <row r="31" spans="2:43" s="137" customFormat="1">
      <c r="B31" s="145" t="s">
        <v>1809</v>
      </c>
      <c r="C31" s="95" t="s">
        <v>1657</v>
      </c>
      <c r="D31" s="82" t="s">
        <v>1658</v>
      </c>
      <c r="E31" s="82"/>
      <c r="F31" s="82" t="s">
        <v>1659</v>
      </c>
      <c r="G31" s="108">
        <v>42723</v>
      </c>
      <c r="H31" s="82" t="s">
        <v>1644</v>
      </c>
      <c r="I31" s="89">
        <v>1</v>
      </c>
      <c r="J31" s="95" t="s">
        <v>174</v>
      </c>
      <c r="K31" s="96">
        <v>2.0119999999999999E-2</v>
      </c>
      <c r="L31" s="96">
        <v>1.2400000000000001E-2</v>
      </c>
      <c r="M31" s="89">
        <v>6869592</v>
      </c>
      <c r="N31" s="91">
        <v>100.84</v>
      </c>
      <c r="O31" s="89">
        <v>6927.2965899999999</v>
      </c>
      <c r="P31" s="90">
        <f t="shared" si="1"/>
        <v>6.6669466221650112E-2</v>
      </c>
      <c r="Q31" s="90">
        <f>O31/'סכום נכסי הקרן'!$C$42</f>
        <v>1.9712741504454446E-3</v>
      </c>
    </row>
    <row r="32" spans="2:43" s="137" customFormat="1">
      <c r="B32" s="145" t="s">
        <v>1810</v>
      </c>
      <c r="C32" s="95" t="s">
        <v>1657</v>
      </c>
      <c r="D32" s="82" t="s">
        <v>1660</v>
      </c>
      <c r="E32" s="82"/>
      <c r="F32" s="82" t="s">
        <v>1659</v>
      </c>
      <c r="G32" s="108">
        <v>42201</v>
      </c>
      <c r="H32" s="82" t="s">
        <v>1644</v>
      </c>
      <c r="I32" s="89">
        <v>7.839999999999999</v>
      </c>
      <c r="J32" s="95" t="s">
        <v>174</v>
      </c>
      <c r="K32" s="96">
        <v>4.2030000000000005E-2</v>
      </c>
      <c r="L32" s="96">
        <v>1.8699999999999998E-2</v>
      </c>
      <c r="M32" s="89">
        <v>80280.5</v>
      </c>
      <c r="N32" s="91">
        <v>120.38</v>
      </c>
      <c r="O32" s="89">
        <v>96.641660000000002</v>
      </c>
      <c r="P32" s="90">
        <f t="shared" si="1"/>
        <v>9.3009557238752413E-4</v>
      </c>
      <c r="Q32" s="90">
        <f>O32/'סכום נכסי הקרן'!$C$42</f>
        <v>2.7500945533232542E-5</v>
      </c>
    </row>
    <row r="33" spans="2:17" s="137" customFormat="1">
      <c r="B33" s="145" t="s">
        <v>1810</v>
      </c>
      <c r="C33" s="95" t="s">
        <v>1648</v>
      </c>
      <c r="D33" s="82" t="s">
        <v>1661</v>
      </c>
      <c r="E33" s="82"/>
      <c r="F33" s="82" t="s">
        <v>1659</v>
      </c>
      <c r="G33" s="108">
        <v>40742</v>
      </c>
      <c r="H33" s="82" t="s">
        <v>1644</v>
      </c>
      <c r="I33" s="89">
        <v>5.83</v>
      </c>
      <c r="J33" s="95" t="s">
        <v>174</v>
      </c>
      <c r="K33" s="96">
        <v>4.4999999999999998E-2</v>
      </c>
      <c r="L33" s="96">
        <v>7.5999999999999991E-3</v>
      </c>
      <c r="M33" s="89">
        <v>1051121.74</v>
      </c>
      <c r="N33" s="91">
        <v>127.16</v>
      </c>
      <c r="O33" s="89">
        <v>1336.60636</v>
      </c>
      <c r="P33" s="90">
        <f t="shared" si="1"/>
        <v>1.2863724168862632E-2</v>
      </c>
      <c r="Q33" s="90">
        <f>O33/'סכום נכסי הקרן'!$C$42</f>
        <v>3.8035293170390704E-4</v>
      </c>
    </row>
    <row r="34" spans="2:17" s="137" customFormat="1">
      <c r="B34" s="145" t="s">
        <v>1811</v>
      </c>
      <c r="C34" s="95" t="s">
        <v>1657</v>
      </c>
      <c r="D34" s="82" t="s">
        <v>1662</v>
      </c>
      <c r="E34" s="82"/>
      <c r="F34" s="82" t="s">
        <v>1663</v>
      </c>
      <c r="G34" s="108">
        <v>42901</v>
      </c>
      <c r="H34" s="82" t="s">
        <v>1644</v>
      </c>
      <c r="I34" s="89">
        <v>4.0699999999999994</v>
      </c>
      <c r="J34" s="95" t="s">
        <v>174</v>
      </c>
      <c r="K34" s="96">
        <v>0.04</v>
      </c>
      <c r="L34" s="96">
        <v>2.1400000000000002E-2</v>
      </c>
      <c r="M34" s="89">
        <v>2406430</v>
      </c>
      <c r="N34" s="91">
        <v>107.92</v>
      </c>
      <c r="O34" s="89">
        <v>2597.0192000000002</v>
      </c>
      <c r="P34" s="90">
        <f t="shared" si="1"/>
        <v>2.4994149100143668E-2</v>
      </c>
      <c r="Q34" s="90">
        <f>O34/'סכום נכסי הקרן'!$C$42</f>
        <v>7.390237664373641E-4</v>
      </c>
    </row>
    <row r="35" spans="2:17" s="137" customFormat="1">
      <c r="B35" s="145" t="s">
        <v>1811</v>
      </c>
      <c r="C35" s="95" t="s">
        <v>1657</v>
      </c>
      <c r="D35" s="82" t="s">
        <v>1664</v>
      </c>
      <c r="E35" s="82"/>
      <c r="F35" s="82" t="s">
        <v>1663</v>
      </c>
      <c r="G35" s="108">
        <v>42719</v>
      </c>
      <c r="H35" s="82" t="s">
        <v>1644</v>
      </c>
      <c r="I35" s="89">
        <v>4.05</v>
      </c>
      <c r="J35" s="95" t="s">
        <v>174</v>
      </c>
      <c r="K35" s="96">
        <v>4.1500000000000002E-2</v>
      </c>
      <c r="L35" s="96">
        <v>1.9099999999999999E-2</v>
      </c>
      <c r="M35" s="89">
        <v>5154845</v>
      </c>
      <c r="N35" s="91">
        <v>109.53</v>
      </c>
      <c r="O35" s="89">
        <v>5646.1019500000002</v>
      </c>
      <c r="P35" s="90">
        <f t="shared" si="1"/>
        <v>5.4339033755665685E-2</v>
      </c>
      <c r="Q35" s="90">
        <f>O35/'סכום נכסי הקרן'!$C$42</f>
        <v>1.6066895188061551E-3</v>
      </c>
    </row>
    <row r="36" spans="2:17" s="137" customFormat="1">
      <c r="B36" s="145" t="s">
        <v>1812</v>
      </c>
      <c r="C36" s="95" t="s">
        <v>1648</v>
      </c>
      <c r="D36" s="82" t="s">
        <v>1665</v>
      </c>
      <c r="E36" s="82"/>
      <c r="F36" s="82" t="s">
        <v>415</v>
      </c>
      <c r="G36" s="108">
        <v>42122</v>
      </c>
      <c r="H36" s="82" t="s">
        <v>170</v>
      </c>
      <c r="I36" s="89">
        <v>6.53</v>
      </c>
      <c r="J36" s="95" t="s">
        <v>174</v>
      </c>
      <c r="K36" s="96">
        <v>2.4799999999999999E-2</v>
      </c>
      <c r="L36" s="96">
        <v>1.67E-2</v>
      </c>
      <c r="M36" s="89">
        <v>5513719.1699999999</v>
      </c>
      <c r="N36" s="91">
        <v>105.85</v>
      </c>
      <c r="O36" s="89">
        <v>5836.2718800000002</v>
      </c>
      <c r="P36" s="90">
        <f t="shared" si="1"/>
        <v>5.6169261112007096E-2</v>
      </c>
      <c r="Q36" s="90">
        <f>O36/'סכום נכסי הקרן'!$C$42</f>
        <v>1.6608054444534239E-3</v>
      </c>
    </row>
    <row r="37" spans="2:17" s="137" customFormat="1">
      <c r="B37" s="145" t="s">
        <v>1813</v>
      </c>
      <c r="C37" s="95" t="s">
        <v>1648</v>
      </c>
      <c r="D37" s="82" t="s">
        <v>1666</v>
      </c>
      <c r="E37" s="82"/>
      <c r="F37" s="82" t="s">
        <v>1663</v>
      </c>
      <c r="G37" s="108">
        <v>42732</v>
      </c>
      <c r="H37" s="82" t="s">
        <v>1644</v>
      </c>
      <c r="I37" s="89">
        <v>4.4800000000000004</v>
      </c>
      <c r="J37" s="95" t="s">
        <v>174</v>
      </c>
      <c r="K37" s="96">
        <v>2.1613000000000004E-2</v>
      </c>
      <c r="L37" s="96">
        <v>1.0799999999999999E-2</v>
      </c>
      <c r="M37" s="89">
        <v>1876934.82</v>
      </c>
      <c r="N37" s="91">
        <v>105.28</v>
      </c>
      <c r="O37" s="89">
        <v>1976.0371100000002</v>
      </c>
      <c r="P37" s="90">
        <f t="shared" si="1"/>
        <v>1.9017713136182047E-2</v>
      </c>
      <c r="Q37" s="90">
        <f>O37/'סכום נכסי הקרן'!$C$42</f>
        <v>5.6231328118490766E-4</v>
      </c>
    </row>
    <row r="38" spans="2:17" s="137" customFormat="1">
      <c r="B38" s="145" t="s">
        <v>1814</v>
      </c>
      <c r="C38" s="95" t="s">
        <v>1648</v>
      </c>
      <c r="D38" s="82" t="s">
        <v>1667</v>
      </c>
      <c r="E38" s="82"/>
      <c r="F38" s="82" t="s">
        <v>1663</v>
      </c>
      <c r="G38" s="108">
        <v>42242</v>
      </c>
      <c r="H38" s="82" t="s">
        <v>1644</v>
      </c>
      <c r="I38" s="89">
        <v>5.89</v>
      </c>
      <c r="J38" s="95" t="s">
        <v>174</v>
      </c>
      <c r="K38" s="96">
        <v>2.3599999999999999E-2</v>
      </c>
      <c r="L38" s="96">
        <v>9.499999999999998E-3</v>
      </c>
      <c r="M38" s="89">
        <v>2087850.51</v>
      </c>
      <c r="N38" s="91">
        <v>108.5</v>
      </c>
      <c r="O38" s="89">
        <v>2265.31799</v>
      </c>
      <c r="P38" s="90">
        <f t="shared" si="1"/>
        <v>2.1801800926730831E-2</v>
      </c>
      <c r="Q38" s="90">
        <f>O38/'סכום נכסי הקרן'!$C$42</f>
        <v>6.4463282872460816E-4</v>
      </c>
    </row>
    <row r="39" spans="2:17" s="137" customFormat="1">
      <c r="B39" s="145" t="s">
        <v>1815</v>
      </c>
      <c r="C39" s="95" t="s">
        <v>1648</v>
      </c>
      <c r="D39" s="82" t="s">
        <v>1668</v>
      </c>
      <c r="E39" s="82"/>
      <c r="F39" s="82" t="s">
        <v>415</v>
      </c>
      <c r="G39" s="108">
        <v>42516</v>
      </c>
      <c r="H39" s="82" t="s">
        <v>306</v>
      </c>
      <c r="I39" s="89">
        <v>6.0299999999999994</v>
      </c>
      <c r="J39" s="95" t="s">
        <v>174</v>
      </c>
      <c r="K39" s="96">
        <v>2.3269999999999999E-2</v>
      </c>
      <c r="L39" s="96">
        <v>1.3199999999999998E-2</v>
      </c>
      <c r="M39" s="89">
        <v>2089185.76</v>
      </c>
      <c r="N39" s="91">
        <v>107.02</v>
      </c>
      <c r="O39" s="89">
        <v>2235.8466800000001</v>
      </c>
      <c r="P39" s="90">
        <f t="shared" si="1"/>
        <v>2.1518164087882447E-2</v>
      </c>
      <c r="Q39" s="90">
        <f>O39/'סכום נכסי הקרן'!$C$42</f>
        <v>6.3624629137515646E-4</v>
      </c>
    </row>
    <row r="40" spans="2:17" s="137" customFormat="1">
      <c r="B40" s="145" t="s">
        <v>1816</v>
      </c>
      <c r="C40" s="95" t="s">
        <v>1648</v>
      </c>
      <c r="D40" s="82" t="s">
        <v>1669</v>
      </c>
      <c r="E40" s="82"/>
      <c r="F40" s="82" t="s">
        <v>415</v>
      </c>
      <c r="G40" s="108">
        <v>41767</v>
      </c>
      <c r="H40" s="82" t="s">
        <v>170</v>
      </c>
      <c r="I40" s="89">
        <v>6.99</v>
      </c>
      <c r="J40" s="95" t="s">
        <v>174</v>
      </c>
      <c r="K40" s="96">
        <v>5.3499999999999999E-2</v>
      </c>
      <c r="L40" s="96">
        <v>1.6899999999999998E-2</v>
      </c>
      <c r="M40" s="89">
        <v>23631.09</v>
      </c>
      <c r="N40" s="91">
        <v>128.93</v>
      </c>
      <c r="O40" s="89">
        <v>30.467569999999998</v>
      </c>
      <c r="P40" s="90">
        <f t="shared" si="1"/>
        <v>2.9322501246777999E-4</v>
      </c>
      <c r="Q40" s="90">
        <f>O40/'סכום נכסי הקרן'!$C$42</f>
        <v>8.6700392263538275E-6</v>
      </c>
    </row>
    <row r="41" spans="2:17" s="137" customFormat="1">
      <c r="B41" s="145" t="s">
        <v>1816</v>
      </c>
      <c r="C41" s="95" t="s">
        <v>1648</v>
      </c>
      <c r="D41" s="82" t="s">
        <v>1670</v>
      </c>
      <c r="E41" s="82"/>
      <c r="F41" s="82" t="s">
        <v>415</v>
      </c>
      <c r="G41" s="108">
        <v>41269</v>
      </c>
      <c r="H41" s="82" t="s">
        <v>170</v>
      </c>
      <c r="I41" s="89">
        <v>7.1000000000000005</v>
      </c>
      <c r="J41" s="95" t="s">
        <v>174</v>
      </c>
      <c r="K41" s="96">
        <v>5.3499999999999999E-2</v>
      </c>
      <c r="L41" s="96">
        <v>1.1099999999999999E-2</v>
      </c>
      <c r="M41" s="89">
        <v>117365.23</v>
      </c>
      <c r="N41" s="91">
        <v>135.49</v>
      </c>
      <c r="O41" s="89">
        <v>159.01814999999999</v>
      </c>
      <c r="P41" s="90">
        <f t="shared" si="1"/>
        <v>1.5304173918810496E-3</v>
      </c>
      <c r="Q41" s="90">
        <f>O41/'סכום נכסי הקרן'!$C$42</f>
        <v>4.5251183412468309E-5</v>
      </c>
    </row>
    <row r="42" spans="2:17" s="137" customFormat="1">
      <c r="B42" s="145" t="s">
        <v>1816</v>
      </c>
      <c r="C42" s="95" t="s">
        <v>1648</v>
      </c>
      <c r="D42" s="82" t="s">
        <v>1671</v>
      </c>
      <c r="E42" s="82"/>
      <c r="F42" s="82" t="s">
        <v>415</v>
      </c>
      <c r="G42" s="108">
        <v>41767</v>
      </c>
      <c r="H42" s="82" t="s">
        <v>170</v>
      </c>
      <c r="I42" s="89">
        <v>6.99</v>
      </c>
      <c r="J42" s="95" t="s">
        <v>174</v>
      </c>
      <c r="K42" s="96">
        <v>5.3499999999999999E-2</v>
      </c>
      <c r="L42" s="96">
        <v>1.6899999999999998E-2</v>
      </c>
      <c r="M42" s="89">
        <v>18493.91</v>
      </c>
      <c r="N42" s="91">
        <v>128.93</v>
      </c>
      <c r="O42" s="89">
        <v>23.844200000000001</v>
      </c>
      <c r="P42" s="90">
        <f t="shared" si="1"/>
        <v>2.2948058681031145E-4</v>
      </c>
      <c r="Q42" s="90">
        <f>O42/'סכום נכסי הקרן'!$C$42</f>
        <v>6.7852522968200607E-6</v>
      </c>
    </row>
    <row r="43" spans="2:17" s="137" customFormat="1">
      <c r="B43" s="145" t="s">
        <v>1816</v>
      </c>
      <c r="C43" s="95" t="s">
        <v>1648</v>
      </c>
      <c r="D43" s="82" t="s">
        <v>1672</v>
      </c>
      <c r="E43" s="82"/>
      <c r="F43" s="82" t="s">
        <v>415</v>
      </c>
      <c r="G43" s="108">
        <v>41767</v>
      </c>
      <c r="H43" s="82" t="s">
        <v>170</v>
      </c>
      <c r="I43" s="89">
        <v>6.99</v>
      </c>
      <c r="J43" s="95" t="s">
        <v>174</v>
      </c>
      <c r="K43" s="96">
        <v>5.3499999999999999E-2</v>
      </c>
      <c r="L43" s="96">
        <v>1.6899999999999998E-2</v>
      </c>
      <c r="M43" s="89">
        <v>23631.23</v>
      </c>
      <c r="N43" s="91">
        <v>128.93</v>
      </c>
      <c r="O43" s="89">
        <v>30.467749999999999</v>
      </c>
      <c r="P43" s="90">
        <f t="shared" si="1"/>
        <v>2.9322674481802144E-4</v>
      </c>
      <c r="Q43" s="90">
        <f>O43/'סכום נכסי הקרן'!$C$42</f>
        <v>8.6700904482616056E-6</v>
      </c>
    </row>
    <row r="44" spans="2:17" s="137" customFormat="1">
      <c r="B44" s="145" t="s">
        <v>1816</v>
      </c>
      <c r="C44" s="95" t="s">
        <v>1648</v>
      </c>
      <c r="D44" s="82" t="s">
        <v>1673</v>
      </c>
      <c r="E44" s="82"/>
      <c r="F44" s="82" t="s">
        <v>415</v>
      </c>
      <c r="G44" s="108">
        <v>41269</v>
      </c>
      <c r="H44" s="82" t="s">
        <v>170</v>
      </c>
      <c r="I44" s="89">
        <v>7.0999999999999988</v>
      </c>
      <c r="J44" s="95" t="s">
        <v>174</v>
      </c>
      <c r="K44" s="96">
        <v>5.3499999999999999E-2</v>
      </c>
      <c r="L44" s="96">
        <v>1.1099999999999999E-2</v>
      </c>
      <c r="M44" s="89">
        <v>124701.26</v>
      </c>
      <c r="N44" s="91">
        <v>135.49</v>
      </c>
      <c r="O44" s="89">
        <v>168.95773</v>
      </c>
      <c r="P44" s="90">
        <f t="shared" si="1"/>
        <v>1.6260775797274877E-3</v>
      </c>
      <c r="Q44" s="90">
        <f>O44/'סכום נכסי הקרן'!$C$42</f>
        <v>4.8079651468617257E-5</v>
      </c>
    </row>
    <row r="45" spans="2:17" s="137" customFormat="1">
      <c r="B45" s="145" t="s">
        <v>1816</v>
      </c>
      <c r="C45" s="95" t="s">
        <v>1648</v>
      </c>
      <c r="D45" s="82" t="s">
        <v>1674</v>
      </c>
      <c r="E45" s="82"/>
      <c r="F45" s="82" t="s">
        <v>415</v>
      </c>
      <c r="G45" s="108">
        <v>41281</v>
      </c>
      <c r="H45" s="82" t="s">
        <v>170</v>
      </c>
      <c r="I45" s="89">
        <v>7.1000000000000005</v>
      </c>
      <c r="J45" s="95" t="s">
        <v>174</v>
      </c>
      <c r="K45" s="96">
        <v>5.3499999999999999E-2</v>
      </c>
      <c r="L45" s="96">
        <v>1.1199999999999998E-2</v>
      </c>
      <c r="M45" s="89">
        <v>157104.71</v>
      </c>
      <c r="N45" s="91">
        <v>135.4</v>
      </c>
      <c r="O45" s="89">
        <v>212.71977999999999</v>
      </c>
      <c r="P45" s="90">
        <f t="shared" si="1"/>
        <v>2.0472509012908948E-3</v>
      </c>
      <c r="Q45" s="90">
        <f>O45/'סכום נכסי הקרן'!$C$42</f>
        <v>6.0532849742245822E-5</v>
      </c>
    </row>
    <row r="46" spans="2:17" s="137" customFormat="1">
      <c r="B46" s="145" t="s">
        <v>1816</v>
      </c>
      <c r="C46" s="95" t="s">
        <v>1648</v>
      </c>
      <c r="D46" s="82" t="s">
        <v>1675</v>
      </c>
      <c r="E46" s="82"/>
      <c r="F46" s="82" t="s">
        <v>415</v>
      </c>
      <c r="G46" s="108">
        <v>41767</v>
      </c>
      <c r="H46" s="82" t="s">
        <v>170</v>
      </c>
      <c r="I46" s="89">
        <v>6.99</v>
      </c>
      <c r="J46" s="95" t="s">
        <v>174</v>
      </c>
      <c r="K46" s="96">
        <v>5.3499999999999999E-2</v>
      </c>
      <c r="L46" s="96">
        <v>1.6900000000000002E-2</v>
      </c>
      <c r="M46" s="89">
        <v>27740.84</v>
      </c>
      <c r="N46" s="91">
        <v>128.93</v>
      </c>
      <c r="O46" s="89">
        <v>35.766269999999999</v>
      </c>
      <c r="P46" s="90">
        <f t="shared" si="1"/>
        <v>3.442205914904269E-4</v>
      </c>
      <c r="Q46" s="90">
        <f>O46/'סכום נכסי הקרן'!$C$42</f>
        <v>1.017786990824546E-5</v>
      </c>
    </row>
    <row r="47" spans="2:17" s="137" customFormat="1">
      <c r="B47" s="145" t="s">
        <v>1816</v>
      </c>
      <c r="C47" s="95" t="s">
        <v>1648</v>
      </c>
      <c r="D47" s="82" t="s">
        <v>1676</v>
      </c>
      <c r="E47" s="82"/>
      <c r="F47" s="82" t="s">
        <v>415</v>
      </c>
      <c r="G47" s="108">
        <v>41281</v>
      </c>
      <c r="H47" s="82" t="s">
        <v>170</v>
      </c>
      <c r="I47" s="89">
        <v>7.1000000000000014</v>
      </c>
      <c r="J47" s="95" t="s">
        <v>174</v>
      </c>
      <c r="K47" s="96">
        <v>5.3499999999999999E-2</v>
      </c>
      <c r="L47" s="96">
        <v>1.1200000000000002E-2</v>
      </c>
      <c r="M47" s="89">
        <v>113168.64</v>
      </c>
      <c r="N47" s="91">
        <v>135.4</v>
      </c>
      <c r="O47" s="89">
        <v>153.23032999999998</v>
      </c>
      <c r="P47" s="90">
        <f t="shared" si="1"/>
        <v>1.4747144398024536E-3</v>
      </c>
      <c r="Q47" s="90">
        <f>O47/'סכום נכסי הקרן'!$C$42</f>
        <v>4.3604165733176021E-5</v>
      </c>
    </row>
    <row r="48" spans="2:17" s="137" customFormat="1">
      <c r="B48" s="145" t="s">
        <v>1816</v>
      </c>
      <c r="C48" s="95" t="s">
        <v>1648</v>
      </c>
      <c r="D48" s="82" t="s">
        <v>1677</v>
      </c>
      <c r="E48" s="82"/>
      <c r="F48" s="82" t="s">
        <v>415</v>
      </c>
      <c r="G48" s="108">
        <v>41767</v>
      </c>
      <c r="H48" s="82" t="s">
        <v>170</v>
      </c>
      <c r="I48" s="89">
        <v>6.99</v>
      </c>
      <c r="J48" s="95" t="s">
        <v>174</v>
      </c>
      <c r="K48" s="96">
        <v>5.3499999999999999E-2</v>
      </c>
      <c r="L48" s="96">
        <v>1.6899999999999998E-2</v>
      </c>
      <c r="M48" s="89">
        <v>22603.64</v>
      </c>
      <c r="N48" s="91">
        <v>128.93</v>
      </c>
      <c r="O48" s="89">
        <v>29.142880000000002</v>
      </c>
      <c r="P48" s="90">
        <f t="shared" si="1"/>
        <v>2.8047597334959821E-4</v>
      </c>
      <c r="Q48" s="90">
        <f>O48/'סכום נכסי הקרן'!$C$42</f>
        <v>8.2930772873886066E-6</v>
      </c>
    </row>
    <row r="49" spans="2:17" s="137" customFormat="1">
      <c r="B49" s="145" t="s">
        <v>1816</v>
      </c>
      <c r="C49" s="95" t="s">
        <v>1648</v>
      </c>
      <c r="D49" s="82" t="s">
        <v>1678</v>
      </c>
      <c r="E49" s="82"/>
      <c r="F49" s="82" t="s">
        <v>415</v>
      </c>
      <c r="G49" s="108">
        <v>41281</v>
      </c>
      <c r="H49" s="82" t="s">
        <v>170</v>
      </c>
      <c r="I49" s="89">
        <v>7.1000000000000005</v>
      </c>
      <c r="J49" s="95" t="s">
        <v>174</v>
      </c>
      <c r="K49" s="96">
        <v>5.3499999999999999E-2</v>
      </c>
      <c r="L49" s="96">
        <v>1.1200000000000002E-2</v>
      </c>
      <c r="M49" s="89">
        <v>135913.31</v>
      </c>
      <c r="N49" s="91">
        <v>135.4</v>
      </c>
      <c r="O49" s="89">
        <v>184.02663000000001</v>
      </c>
      <c r="P49" s="90">
        <f t="shared" si="1"/>
        <v>1.7711032050194205E-3</v>
      </c>
      <c r="Q49" s="90">
        <f>O49/'סכום נכסי הקרן'!$C$42</f>
        <v>5.2367750391439234E-5</v>
      </c>
    </row>
    <row r="50" spans="2:17" s="137" customFormat="1">
      <c r="B50" s="145" t="s">
        <v>1817</v>
      </c>
      <c r="C50" s="95" t="s">
        <v>1657</v>
      </c>
      <c r="D50" s="82">
        <v>4069</v>
      </c>
      <c r="E50" s="82"/>
      <c r="F50" s="82" t="s">
        <v>484</v>
      </c>
      <c r="G50" s="108">
        <v>42052</v>
      </c>
      <c r="H50" s="82" t="s">
        <v>170</v>
      </c>
      <c r="I50" s="89">
        <v>6.33</v>
      </c>
      <c r="J50" s="95" t="s">
        <v>174</v>
      </c>
      <c r="K50" s="96">
        <v>2.9779E-2</v>
      </c>
      <c r="L50" s="96">
        <v>1.21E-2</v>
      </c>
      <c r="M50" s="89">
        <v>725459.68</v>
      </c>
      <c r="N50" s="91">
        <v>112.3</v>
      </c>
      <c r="O50" s="89">
        <v>814.69123000000002</v>
      </c>
      <c r="P50" s="90">
        <f t="shared" si="1"/>
        <v>7.8407252719577269E-3</v>
      </c>
      <c r="Q50" s="90">
        <f>O50/'סכום נכסי הקרן'!$C$42</f>
        <v>2.3183355027875374E-4</v>
      </c>
    </row>
    <row r="51" spans="2:17" s="137" customFormat="1">
      <c r="B51" s="145" t="s">
        <v>1818</v>
      </c>
      <c r="C51" s="95" t="s">
        <v>1657</v>
      </c>
      <c r="D51" s="82">
        <v>2963</v>
      </c>
      <c r="E51" s="82"/>
      <c r="F51" s="82" t="s">
        <v>484</v>
      </c>
      <c r="G51" s="108">
        <v>41423</v>
      </c>
      <c r="H51" s="82" t="s">
        <v>170</v>
      </c>
      <c r="I51" s="89">
        <v>5.46</v>
      </c>
      <c r="J51" s="95" t="s">
        <v>174</v>
      </c>
      <c r="K51" s="96">
        <v>0.05</v>
      </c>
      <c r="L51" s="96">
        <v>1.1300000000000001E-2</v>
      </c>
      <c r="M51" s="89">
        <v>302097.40999999997</v>
      </c>
      <c r="N51" s="91">
        <v>122.53</v>
      </c>
      <c r="O51" s="89">
        <v>370.15994000000001</v>
      </c>
      <c r="P51" s="90">
        <f t="shared" si="1"/>
        <v>3.5624814522974006E-3</v>
      </c>
      <c r="Q51" s="90">
        <f>O51/'סכום נכסי הקרן'!$C$42</f>
        <v>1.0533499060885984E-4</v>
      </c>
    </row>
    <row r="52" spans="2:17" s="137" customFormat="1">
      <c r="B52" s="145" t="s">
        <v>1818</v>
      </c>
      <c r="C52" s="95" t="s">
        <v>1657</v>
      </c>
      <c r="D52" s="82">
        <v>2968</v>
      </c>
      <c r="E52" s="82"/>
      <c r="F52" s="82" t="s">
        <v>484</v>
      </c>
      <c r="G52" s="108">
        <v>41423</v>
      </c>
      <c r="H52" s="82" t="s">
        <v>170</v>
      </c>
      <c r="I52" s="89">
        <v>5.46</v>
      </c>
      <c r="J52" s="95" t="s">
        <v>174</v>
      </c>
      <c r="K52" s="96">
        <v>0.05</v>
      </c>
      <c r="L52" s="96">
        <v>1.1300000000000001E-2</v>
      </c>
      <c r="M52" s="89">
        <v>97160.51</v>
      </c>
      <c r="N52" s="91">
        <v>122.53</v>
      </c>
      <c r="O52" s="89">
        <v>119.05078</v>
      </c>
      <c r="P52" s="90">
        <f t="shared" si="1"/>
        <v>1.1457647081732786E-3</v>
      </c>
      <c r="Q52" s="90">
        <f>O52/'סכום נכסי הקרן'!$C$42</f>
        <v>3.387782263331207E-5</v>
      </c>
    </row>
    <row r="53" spans="2:17" s="137" customFormat="1">
      <c r="B53" s="145" t="s">
        <v>1818</v>
      </c>
      <c r="C53" s="95" t="s">
        <v>1657</v>
      </c>
      <c r="D53" s="82">
        <v>4605</v>
      </c>
      <c r="E53" s="82"/>
      <c r="F53" s="82" t="s">
        <v>484</v>
      </c>
      <c r="G53" s="108">
        <v>42352</v>
      </c>
      <c r="H53" s="82" t="s">
        <v>170</v>
      </c>
      <c r="I53" s="89">
        <v>7.4899999999999993</v>
      </c>
      <c r="J53" s="95" t="s">
        <v>174</v>
      </c>
      <c r="K53" s="96">
        <v>0.05</v>
      </c>
      <c r="L53" s="96">
        <v>1.8799999999999997E-2</v>
      </c>
      <c r="M53" s="89">
        <v>286379.36</v>
      </c>
      <c r="N53" s="91">
        <v>124.58</v>
      </c>
      <c r="O53" s="89">
        <v>356.77140000000003</v>
      </c>
      <c r="P53" s="90">
        <f t="shared" si="1"/>
        <v>3.4336278939589653E-3</v>
      </c>
      <c r="Q53" s="90">
        <f>O53/'סכום נכסי הקרן'!$C$42</f>
        <v>1.0152506526910983E-4</v>
      </c>
    </row>
    <row r="54" spans="2:17" s="137" customFormat="1">
      <c r="B54" s="145" t="s">
        <v>1818</v>
      </c>
      <c r="C54" s="95" t="s">
        <v>1657</v>
      </c>
      <c r="D54" s="82">
        <v>4606</v>
      </c>
      <c r="E54" s="82"/>
      <c r="F54" s="82" t="s">
        <v>484</v>
      </c>
      <c r="G54" s="108">
        <v>42352</v>
      </c>
      <c r="H54" s="82" t="s">
        <v>170</v>
      </c>
      <c r="I54" s="89">
        <v>9.6</v>
      </c>
      <c r="J54" s="95" t="s">
        <v>174</v>
      </c>
      <c r="K54" s="96">
        <v>4.0999999999999995E-2</v>
      </c>
      <c r="L54" s="96">
        <v>1.9799999999999998E-2</v>
      </c>
      <c r="M54" s="89">
        <v>740284.27</v>
      </c>
      <c r="N54" s="91">
        <v>121.38</v>
      </c>
      <c r="O54" s="89">
        <v>898.55704000000003</v>
      </c>
      <c r="P54" s="90">
        <f t="shared" si="1"/>
        <v>8.6478639175034816E-3</v>
      </c>
      <c r="Q54" s="90">
        <f>O54/'סכום נכסי הקרן'!$C$42</f>
        <v>2.5569892130932614E-4</v>
      </c>
    </row>
    <row r="55" spans="2:17" s="137" customFormat="1">
      <c r="B55" s="145" t="s">
        <v>1818</v>
      </c>
      <c r="C55" s="95" t="s">
        <v>1657</v>
      </c>
      <c r="D55" s="82">
        <v>5150</v>
      </c>
      <c r="E55" s="82"/>
      <c r="F55" s="82" t="s">
        <v>484</v>
      </c>
      <c r="G55" s="108">
        <v>42631</v>
      </c>
      <c r="H55" s="82" t="s">
        <v>170</v>
      </c>
      <c r="I55" s="89">
        <v>9.41</v>
      </c>
      <c r="J55" s="95" t="s">
        <v>174</v>
      </c>
      <c r="K55" s="96">
        <v>4.0999999999999995E-2</v>
      </c>
      <c r="L55" s="96">
        <v>2.58E-2</v>
      </c>
      <c r="M55" s="89">
        <v>219679.91</v>
      </c>
      <c r="N55" s="91">
        <v>114.87</v>
      </c>
      <c r="O55" s="89">
        <v>252.34630999999999</v>
      </c>
      <c r="P55" s="90">
        <f t="shared" si="1"/>
        <v>2.4286232835749053E-3</v>
      </c>
      <c r="Q55" s="90">
        <f>O55/'סכום נכסי הקרן'!$C$42</f>
        <v>7.1809218993363879E-5</v>
      </c>
    </row>
    <row r="56" spans="2:17" s="137" customFormat="1">
      <c r="B56" s="145" t="s">
        <v>1819</v>
      </c>
      <c r="C56" s="95" t="s">
        <v>1648</v>
      </c>
      <c r="D56" s="82" t="s">
        <v>1679</v>
      </c>
      <c r="E56" s="82"/>
      <c r="F56" s="82" t="s">
        <v>1680</v>
      </c>
      <c r="G56" s="108">
        <v>42093</v>
      </c>
      <c r="H56" s="82" t="s">
        <v>1644</v>
      </c>
      <c r="I56" s="89">
        <v>2.13</v>
      </c>
      <c r="J56" s="95" t="s">
        <v>174</v>
      </c>
      <c r="K56" s="96">
        <v>4.4000000000000004E-2</v>
      </c>
      <c r="L56" s="96">
        <v>2.9499999999999998E-2</v>
      </c>
      <c r="M56" s="89">
        <v>85504.639999999999</v>
      </c>
      <c r="N56" s="91">
        <v>103.24</v>
      </c>
      <c r="O56" s="89">
        <v>88.274990000000003</v>
      </c>
      <c r="P56" s="90">
        <f t="shared" si="1"/>
        <v>8.4957333464215096E-4</v>
      </c>
      <c r="Q56" s="90">
        <f>O56/'סכום נכסי הקרן'!$C$42</f>
        <v>2.5120074426873952E-5</v>
      </c>
    </row>
    <row r="57" spans="2:17" s="137" customFormat="1">
      <c r="B57" s="145" t="s">
        <v>1819</v>
      </c>
      <c r="C57" s="95" t="s">
        <v>1648</v>
      </c>
      <c r="D57" s="82" t="s">
        <v>1681</v>
      </c>
      <c r="E57" s="82"/>
      <c r="F57" s="82" t="s">
        <v>1680</v>
      </c>
      <c r="G57" s="108">
        <v>42093</v>
      </c>
      <c r="H57" s="82" t="s">
        <v>1644</v>
      </c>
      <c r="I57" s="89">
        <v>2.12</v>
      </c>
      <c r="J57" s="95" t="s">
        <v>174</v>
      </c>
      <c r="K57" s="96">
        <v>4.4500000000000005E-2</v>
      </c>
      <c r="L57" s="96">
        <v>2.98E-2</v>
      </c>
      <c r="M57" s="89">
        <v>50296.86</v>
      </c>
      <c r="N57" s="91">
        <v>104.34</v>
      </c>
      <c r="O57" s="89">
        <v>52.479750000000003</v>
      </c>
      <c r="P57" s="90">
        <f t="shared" si="1"/>
        <v>5.0507393100453961E-4</v>
      </c>
      <c r="Q57" s="90">
        <f>O57/'סכום נכסי הקרן'!$C$42</f>
        <v>1.493396063713786E-5</v>
      </c>
    </row>
    <row r="58" spans="2:17" s="137" customFormat="1">
      <c r="B58" s="145" t="s">
        <v>1819</v>
      </c>
      <c r="C58" s="95" t="s">
        <v>1648</v>
      </c>
      <c r="D58" s="82">
        <v>4985</v>
      </c>
      <c r="E58" s="82"/>
      <c r="F58" s="82" t="s">
        <v>1680</v>
      </c>
      <c r="G58" s="108">
        <v>42551</v>
      </c>
      <c r="H58" s="82" t="s">
        <v>1644</v>
      </c>
      <c r="I58" s="89">
        <v>2.12</v>
      </c>
      <c r="J58" s="95" t="s">
        <v>174</v>
      </c>
      <c r="K58" s="96">
        <v>4.4500000000000005E-2</v>
      </c>
      <c r="L58" s="96">
        <v>2.98E-2</v>
      </c>
      <c r="M58" s="89">
        <v>57585.1</v>
      </c>
      <c r="N58" s="91">
        <v>104.34</v>
      </c>
      <c r="O58" s="89">
        <v>60.084290000000003</v>
      </c>
      <c r="P58" s="90">
        <f t="shared" si="1"/>
        <v>5.7826130158616885E-4</v>
      </c>
      <c r="Q58" s="90">
        <f>O58/'סכום נכסי הקרן'!$C$42</f>
        <v>1.709795534030509E-5</v>
      </c>
    </row>
    <row r="59" spans="2:17" s="137" customFormat="1">
      <c r="B59" s="145" t="s">
        <v>1819</v>
      </c>
      <c r="C59" s="95" t="s">
        <v>1648</v>
      </c>
      <c r="D59" s="82">
        <v>4987</v>
      </c>
      <c r="E59" s="82"/>
      <c r="F59" s="82" t="s">
        <v>1680</v>
      </c>
      <c r="G59" s="108">
        <v>42551</v>
      </c>
      <c r="H59" s="82" t="s">
        <v>1644</v>
      </c>
      <c r="I59" s="89">
        <v>2.7700000000000005</v>
      </c>
      <c r="J59" s="95" t="s">
        <v>174</v>
      </c>
      <c r="K59" s="96">
        <v>3.4000000000000002E-2</v>
      </c>
      <c r="L59" s="96">
        <v>1.9200000000000002E-2</v>
      </c>
      <c r="M59" s="89">
        <v>213793.01</v>
      </c>
      <c r="N59" s="91">
        <v>105.79</v>
      </c>
      <c r="O59" s="89">
        <v>226.17160999999999</v>
      </c>
      <c r="P59" s="90">
        <f t="shared" si="1"/>
        <v>2.1767135732225404E-3</v>
      </c>
      <c r="Q59" s="90">
        <f>O59/'סכום נכסי הקרן'!$C$42</f>
        <v>6.4360785273902707E-5</v>
      </c>
    </row>
    <row r="60" spans="2:17" s="137" customFormat="1">
      <c r="B60" s="145" t="s">
        <v>1819</v>
      </c>
      <c r="C60" s="95" t="s">
        <v>1648</v>
      </c>
      <c r="D60" s="82" t="s">
        <v>1682</v>
      </c>
      <c r="E60" s="82"/>
      <c r="F60" s="82" t="s">
        <v>1680</v>
      </c>
      <c r="G60" s="108">
        <v>42093</v>
      </c>
      <c r="H60" s="82" t="s">
        <v>1644</v>
      </c>
      <c r="I60" s="89">
        <v>2.77</v>
      </c>
      <c r="J60" s="95" t="s">
        <v>174</v>
      </c>
      <c r="K60" s="96">
        <v>3.4000000000000002E-2</v>
      </c>
      <c r="L60" s="96">
        <v>1.9200000000000002E-2</v>
      </c>
      <c r="M60" s="89">
        <v>194395.19</v>
      </c>
      <c r="N60" s="91">
        <v>105.79</v>
      </c>
      <c r="O60" s="89">
        <v>205.65064999999998</v>
      </c>
      <c r="P60" s="90">
        <f t="shared" si="1"/>
        <v>1.979216406502293E-3</v>
      </c>
      <c r="Q60" s="90">
        <f>O60/'סכום נכסי הקרן'!$C$42</f>
        <v>5.8521214603762682E-5</v>
      </c>
    </row>
    <row r="61" spans="2:17" s="137" customFormat="1">
      <c r="B61" s="145" t="s">
        <v>1819</v>
      </c>
      <c r="C61" s="95" t="s">
        <v>1648</v>
      </c>
      <c r="D61" s="82" t="s">
        <v>1683</v>
      </c>
      <c r="E61" s="82"/>
      <c r="F61" s="82" t="s">
        <v>1680</v>
      </c>
      <c r="G61" s="108">
        <v>42093</v>
      </c>
      <c r="H61" s="82" t="s">
        <v>1644</v>
      </c>
      <c r="I61" s="89">
        <v>2.1300000000000003</v>
      </c>
      <c r="J61" s="95" t="s">
        <v>174</v>
      </c>
      <c r="K61" s="96">
        <v>4.4000000000000004E-2</v>
      </c>
      <c r="L61" s="96">
        <v>2.9499999999999992E-2</v>
      </c>
      <c r="M61" s="89">
        <v>38002.050000000003</v>
      </c>
      <c r="N61" s="91">
        <v>103.24</v>
      </c>
      <c r="O61" s="89">
        <v>39.233319999999999</v>
      </c>
      <c r="P61" s="90">
        <f t="shared" si="1"/>
        <v>3.7758806318168476E-4</v>
      </c>
      <c r="Q61" s="90">
        <f>O61/'סכום נכסי הקרן'!$C$42</f>
        <v>1.1164474993578162E-5</v>
      </c>
    </row>
    <row r="62" spans="2:17" s="137" customFormat="1">
      <c r="B62" s="145" t="s">
        <v>1819</v>
      </c>
      <c r="C62" s="95" t="s">
        <v>1648</v>
      </c>
      <c r="D62" s="82">
        <v>4983</v>
      </c>
      <c r="E62" s="82"/>
      <c r="F62" s="82" t="s">
        <v>1680</v>
      </c>
      <c r="G62" s="108">
        <v>42551</v>
      </c>
      <c r="H62" s="82" t="s">
        <v>1644</v>
      </c>
      <c r="I62" s="89">
        <v>2.13</v>
      </c>
      <c r="J62" s="95" t="s">
        <v>174</v>
      </c>
      <c r="K62" s="96">
        <v>4.4000000000000004E-2</v>
      </c>
      <c r="L62" s="96">
        <v>2.9499999999999998E-2</v>
      </c>
      <c r="M62" s="89">
        <v>45400.45</v>
      </c>
      <c r="N62" s="91">
        <v>103.24</v>
      </c>
      <c r="O62" s="89">
        <v>46.871430000000004</v>
      </c>
      <c r="P62" s="90">
        <f t="shared" si="1"/>
        <v>4.510985170833342E-4</v>
      </c>
      <c r="Q62" s="90">
        <f>O62/'סכום נכסי הקרן'!$C$42</f>
        <v>1.333802258254589E-5</v>
      </c>
    </row>
    <row r="63" spans="2:17" s="137" customFormat="1">
      <c r="B63" s="145" t="s">
        <v>1819</v>
      </c>
      <c r="C63" s="95" t="s">
        <v>1648</v>
      </c>
      <c r="D63" s="82" t="s">
        <v>1684</v>
      </c>
      <c r="E63" s="82"/>
      <c r="F63" s="82" t="s">
        <v>1680</v>
      </c>
      <c r="G63" s="108">
        <v>42093</v>
      </c>
      <c r="H63" s="82" t="s">
        <v>1644</v>
      </c>
      <c r="I63" s="89">
        <v>2.6900000000000004</v>
      </c>
      <c r="J63" s="95" t="s">
        <v>174</v>
      </c>
      <c r="K63" s="96">
        <v>3.5000000000000003E-2</v>
      </c>
      <c r="L63" s="96">
        <v>1.2999999999999998E-2</v>
      </c>
      <c r="M63" s="89">
        <v>78239.56</v>
      </c>
      <c r="N63" s="91">
        <v>116.87</v>
      </c>
      <c r="O63" s="89">
        <v>91.438559999999995</v>
      </c>
      <c r="P63" s="90">
        <f t="shared" si="1"/>
        <v>8.800200638264178E-4</v>
      </c>
      <c r="Q63" s="90">
        <f>O63/'סכום נכסי הקרן'!$C$42</f>
        <v>2.6020319375693831E-5</v>
      </c>
    </row>
    <row r="64" spans="2:17" s="137" customFormat="1">
      <c r="B64" s="145" t="s">
        <v>1819</v>
      </c>
      <c r="C64" s="95" t="s">
        <v>1648</v>
      </c>
      <c r="D64" s="82">
        <v>4989</v>
      </c>
      <c r="E64" s="82"/>
      <c r="F64" s="82" t="s">
        <v>1680</v>
      </c>
      <c r="G64" s="108">
        <v>42551</v>
      </c>
      <c r="H64" s="82" t="s">
        <v>1644</v>
      </c>
      <c r="I64" s="89">
        <v>2.6899999999999995</v>
      </c>
      <c r="J64" s="95" t="s">
        <v>174</v>
      </c>
      <c r="K64" s="96">
        <v>3.5000000000000003E-2</v>
      </c>
      <c r="L64" s="96">
        <v>1.3000000000000001E-2</v>
      </c>
      <c r="M64" s="89">
        <v>76780.149999999994</v>
      </c>
      <c r="N64" s="91">
        <v>116.87</v>
      </c>
      <c r="O64" s="89">
        <v>89.732960000000006</v>
      </c>
      <c r="P64" s="90">
        <f t="shared" si="1"/>
        <v>8.6360508287240526E-4</v>
      </c>
      <c r="Q64" s="90">
        <f>O64/'סכום נכסי הקרן'!$C$42</f>
        <v>2.5534963342886849E-5</v>
      </c>
    </row>
    <row r="65" spans="2:17" s="137" customFormat="1">
      <c r="B65" s="145" t="s">
        <v>1819</v>
      </c>
      <c r="C65" s="95" t="s">
        <v>1648</v>
      </c>
      <c r="D65" s="82">
        <v>4986</v>
      </c>
      <c r="E65" s="82"/>
      <c r="F65" s="82" t="s">
        <v>1680</v>
      </c>
      <c r="G65" s="108">
        <v>42551</v>
      </c>
      <c r="H65" s="82" t="s">
        <v>1644</v>
      </c>
      <c r="I65" s="89">
        <v>2.1300000000000003</v>
      </c>
      <c r="J65" s="95" t="s">
        <v>174</v>
      </c>
      <c r="K65" s="96">
        <v>4.4000000000000004E-2</v>
      </c>
      <c r="L65" s="96">
        <v>2.9500000000000002E-2</v>
      </c>
      <c r="M65" s="89">
        <v>102151</v>
      </c>
      <c r="N65" s="91">
        <v>103.24</v>
      </c>
      <c r="O65" s="89">
        <v>105.4607</v>
      </c>
      <c r="P65" s="90">
        <f t="shared" si="1"/>
        <v>1.0149714950145618E-3</v>
      </c>
      <c r="Q65" s="90">
        <f>O65/'סכום נכסי הקרן'!$C$42</f>
        <v>3.001054583082055E-5</v>
      </c>
    </row>
    <row r="66" spans="2:17" s="137" customFormat="1">
      <c r="B66" s="145" t="s">
        <v>1819</v>
      </c>
      <c r="C66" s="95" t="s">
        <v>1657</v>
      </c>
      <c r="D66" s="82" t="s">
        <v>1685</v>
      </c>
      <c r="E66" s="82"/>
      <c r="F66" s="82" t="s">
        <v>1680</v>
      </c>
      <c r="G66" s="108">
        <v>42871</v>
      </c>
      <c r="H66" s="82" t="s">
        <v>1644</v>
      </c>
      <c r="I66" s="89">
        <v>0.23000000000000004</v>
      </c>
      <c r="J66" s="95" t="s">
        <v>174</v>
      </c>
      <c r="K66" s="96">
        <v>0.03</v>
      </c>
      <c r="L66" s="96">
        <v>2.5000000000000005E-2</v>
      </c>
      <c r="M66" s="89">
        <v>387549.46</v>
      </c>
      <c r="N66" s="91">
        <v>100.49</v>
      </c>
      <c r="O66" s="89">
        <v>389.44846999999999</v>
      </c>
      <c r="P66" s="90">
        <f t="shared" si="1"/>
        <v>3.7481175056398607E-3</v>
      </c>
      <c r="Q66" s="90">
        <f>O66/'סכום נכסי הקרן'!$C$42</f>
        <v>1.1082385341343212E-4</v>
      </c>
    </row>
    <row r="67" spans="2:17" s="137" customFormat="1">
      <c r="B67" s="145" t="s">
        <v>1819</v>
      </c>
      <c r="C67" s="95" t="s">
        <v>1657</v>
      </c>
      <c r="D67" s="82" t="s">
        <v>1686</v>
      </c>
      <c r="E67" s="82"/>
      <c r="F67" s="82" t="s">
        <v>1680</v>
      </c>
      <c r="G67" s="108">
        <v>42871</v>
      </c>
      <c r="H67" s="82" t="s">
        <v>1644</v>
      </c>
      <c r="I67" s="89">
        <v>3.2900000000000005</v>
      </c>
      <c r="J67" s="95" t="s">
        <v>174</v>
      </c>
      <c r="K67" s="96">
        <v>4.7E-2</v>
      </c>
      <c r="L67" s="96">
        <v>3.6900000000000002E-2</v>
      </c>
      <c r="M67" s="89">
        <v>465104.1</v>
      </c>
      <c r="N67" s="91">
        <v>104.7</v>
      </c>
      <c r="O67" s="89">
        <v>486.96397999999999</v>
      </c>
      <c r="P67" s="90">
        <f t="shared" si="1"/>
        <v>4.6866231572409546E-3</v>
      </c>
      <c r="Q67" s="90">
        <f>O67/'סכום נכסי הקרן'!$C$42</f>
        <v>1.3857346708061658E-4</v>
      </c>
    </row>
    <row r="68" spans="2:17" s="137" customFormat="1">
      <c r="B68" s="145" t="s">
        <v>1820</v>
      </c>
      <c r="C68" s="95" t="s">
        <v>1657</v>
      </c>
      <c r="D68" s="82">
        <v>4099</v>
      </c>
      <c r="E68" s="82"/>
      <c r="F68" s="82" t="s">
        <v>484</v>
      </c>
      <c r="G68" s="108">
        <v>42052</v>
      </c>
      <c r="H68" s="82" t="s">
        <v>170</v>
      </c>
      <c r="I68" s="89">
        <v>6.33</v>
      </c>
      <c r="J68" s="95" t="s">
        <v>174</v>
      </c>
      <c r="K68" s="96">
        <v>2.9779E-2</v>
      </c>
      <c r="L68" s="96">
        <v>1.21E-2</v>
      </c>
      <c r="M68" s="89">
        <v>530737.37</v>
      </c>
      <c r="N68" s="91">
        <v>112.26</v>
      </c>
      <c r="O68" s="89">
        <v>595.80578000000003</v>
      </c>
      <c r="P68" s="90">
        <f t="shared" si="1"/>
        <v>5.7341349267065085E-3</v>
      </c>
      <c r="Q68" s="90">
        <f>O68/'סכום נכסי הקרן'!$C$42</f>
        <v>1.6954615953580608E-4</v>
      </c>
    </row>
    <row r="69" spans="2:17" s="137" customFormat="1">
      <c r="B69" s="145" t="s">
        <v>1820</v>
      </c>
      <c r="C69" s="95" t="s">
        <v>1657</v>
      </c>
      <c r="D69" s="82" t="s">
        <v>1687</v>
      </c>
      <c r="E69" s="82"/>
      <c r="F69" s="82" t="s">
        <v>484</v>
      </c>
      <c r="G69" s="108">
        <v>42054</v>
      </c>
      <c r="H69" s="82" t="s">
        <v>170</v>
      </c>
      <c r="I69" s="89">
        <v>6.33</v>
      </c>
      <c r="J69" s="95" t="s">
        <v>174</v>
      </c>
      <c r="K69" s="96">
        <v>2.9779E-2</v>
      </c>
      <c r="L69" s="96">
        <v>1.2199999999999999E-2</v>
      </c>
      <c r="M69" s="89">
        <v>15009.54</v>
      </c>
      <c r="N69" s="91">
        <v>112.22</v>
      </c>
      <c r="O69" s="89">
        <v>16.843709999999998</v>
      </c>
      <c r="P69" s="90">
        <f t="shared" si="1"/>
        <v>1.6210669491376143E-4</v>
      </c>
      <c r="Q69" s="90">
        <f>O69/'סכום נכסי הקרן'!$C$42</f>
        <v>4.7931497791694E-6</v>
      </c>
    </row>
    <row r="70" spans="2:17" s="137" customFormat="1">
      <c r="B70" s="145" t="s">
        <v>1810</v>
      </c>
      <c r="C70" s="95" t="s">
        <v>1657</v>
      </c>
      <c r="D70" s="82" t="s">
        <v>1688</v>
      </c>
      <c r="E70" s="82"/>
      <c r="F70" s="82" t="s">
        <v>1680</v>
      </c>
      <c r="G70" s="108">
        <v>40742</v>
      </c>
      <c r="H70" s="82" t="s">
        <v>1644</v>
      </c>
      <c r="I70" s="89">
        <v>8.74</v>
      </c>
      <c r="J70" s="95" t="s">
        <v>174</v>
      </c>
      <c r="K70" s="96">
        <v>0.06</v>
      </c>
      <c r="L70" s="96">
        <v>1.1899999999999999E-2</v>
      </c>
      <c r="M70" s="89">
        <v>973562.19</v>
      </c>
      <c r="N70" s="91">
        <v>154.19</v>
      </c>
      <c r="O70" s="89">
        <v>1501.1354799999999</v>
      </c>
      <c r="P70" s="90">
        <f t="shared" si="1"/>
        <v>1.4447180061909334E-2</v>
      </c>
      <c r="Q70" s="90">
        <f>O70/'סכום נכסי הקרן'!$C$42</f>
        <v>4.2717235065584434E-4</v>
      </c>
    </row>
    <row r="71" spans="2:17" s="137" customFormat="1">
      <c r="B71" s="145" t="s">
        <v>1821</v>
      </c>
      <c r="C71" s="95" t="s">
        <v>1648</v>
      </c>
      <c r="D71" s="82" t="s">
        <v>1689</v>
      </c>
      <c r="E71" s="82"/>
      <c r="F71" s="82" t="s">
        <v>1680</v>
      </c>
      <c r="G71" s="108">
        <v>42680</v>
      </c>
      <c r="H71" s="82" t="s">
        <v>1644</v>
      </c>
      <c r="I71" s="89">
        <v>4.58</v>
      </c>
      <c r="J71" s="95" t="s">
        <v>174</v>
      </c>
      <c r="K71" s="96">
        <v>2.3E-2</v>
      </c>
      <c r="L71" s="96">
        <v>1.8799999999999997E-2</v>
      </c>
      <c r="M71" s="89">
        <v>341134.72</v>
      </c>
      <c r="N71" s="91">
        <v>102.82</v>
      </c>
      <c r="O71" s="89">
        <v>350.75471000000005</v>
      </c>
      <c r="P71" s="90">
        <f t="shared" si="1"/>
        <v>3.3757222585484364E-3</v>
      </c>
      <c r="Q71" s="90">
        <f>O71/'סכום נכסי הקרן'!$C$42</f>
        <v>9.9812918934078488E-5</v>
      </c>
    </row>
    <row r="72" spans="2:17" s="137" customFormat="1">
      <c r="B72" s="145" t="s">
        <v>1822</v>
      </c>
      <c r="C72" s="95" t="s">
        <v>1657</v>
      </c>
      <c r="D72" s="82">
        <v>4100</v>
      </c>
      <c r="E72" s="82"/>
      <c r="F72" s="82" t="s">
        <v>484</v>
      </c>
      <c r="G72" s="108">
        <v>42052</v>
      </c>
      <c r="H72" s="82" t="s">
        <v>170</v>
      </c>
      <c r="I72" s="89">
        <v>6.3100000000000005</v>
      </c>
      <c r="J72" s="95" t="s">
        <v>174</v>
      </c>
      <c r="K72" s="96">
        <v>2.9779E-2</v>
      </c>
      <c r="L72" s="96">
        <v>1.21E-2</v>
      </c>
      <c r="M72" s="89">
        <v>604589.43999999994</v>
      </c>
      <c r="N72" s="91">
        <v>112.25</v>
      </c>
      <c r="O72" s="89">
        <v>678.65165999999999</v>
      </c>
      <c r="P72" s="90">
        <f t="shared" si="1"/>
        <v>6.5314575945761219E-3</v>
      </c>
      <c r="Q72" s="90">
        <f>O72/'סכום נכסי הקרן'!$C$42</f>
        <v>1.9312129300860361E-4</v>
      </c>
    </row>
    <row r="73" spans="2:17" s="137" customFormat="1">
      <c r="B73" s="145" t="s">
        <v>1823</v>
      </c>
      <c r="C73" s="95" t="s">
        <v>1648</v>
      </c>
      <c r="D73" s="82" t="s">
        <v>1690</v>
      </c>
      <c r="E73" s="82"/>
      <c r="F73" s="82" t="s">
        <v>484</v>
      </c>
      <c r="G73" s="108">
        <v>41816</v>
      </c>
      <c r="H73" s="82" t="s">
        <v>170</v>
      </c>
      <c r="I73" s="89">
        <v>8.7899999999999991</v>
      </c>
      <c r="J73" s="95" t="s">
        <v>174</v>
      </c>
      <c r="K73" s="96">
        <v>4.4999999999999998E-2</v>
      </c>
      <c r="L73" s="96">
        <v>1.66E-2</v>
      </c>
      <c r="M73" s="89">
        <v>188812.48</v>
      </c>
      <c r="N73" s="91">
        <v>125.74</v>
      </c>
      <c r="O73" s="89">
        <v>237.41282000000001</v>
      </c>
      <c r="P73" s="90">
        <f t="shared" si="1"/>
        <v>2.2849008668729019E-3</v>
      </c>
      <c r="Q73" s="90">
        <f>O73/'סכום נכסי הקרן'!$C$42</f>
        <v>6.7559653173498275E-5</v>
      </c>
    </row>
    <row r="74" spans="2:17" s="137" customFormat="1">
      <c r="B74" s="145" t="s">
        <v>1823</v>
      </c>
      <c r="C74" s="95" t="s">
        <v>1648</v>
      </c>
      <c r="D74" s="82" t="s">
        <v>1691</v>
      </c>
      <c r="E74" s="82"/>
      <c r="F74" s="82" t="s">
        <v>484</v>
      </c>
      <c r="G74" s="108">
        <v>42625</v>
      </c>
      <c r="H74" s="82" t="s">
        <v>170</v>
      </c>
      <c r="I74" s="89">
        <v>8.5500000000000007</v>
      </c>
      <c r="J74" s="95" t="s">
        <v>174</v>
      </c>
      <c r="K74" s="96">
        <v>4.4999999999999998E-2</v>
      </c>
      <c r="L74" s="96">
        <v>2.75E-2</v>
      </c>
      <c r="M74" s="89">
        <v>52576.46</v>
      </c>
      <c r="N74" s="91">
        <v>115.94</v>
      </c>
      <c r="O74" s="89">
        <v>60.957140000000003</v>
      </c>
      <c r="P74" s="90">
        <f t="shared" si="1"/>
        <v>5.8666175663173051E-4</v>
      </c>
      <c r="Q74" s="90">
        <f>O74/'סכום נכסי הקרן'!$C$42</f>
        <v>1.7346338908102682E-5</v>
      </c>
    </row>
    <row r="75" spans="2:17" s="137" customFormat="1">
      <c r="B75" s="145" t="s">
        <v>1823</v>
      </c>
      <c r="C75" s="95" t="s">
        <v>1648</v>
      </c>
      <c r="D75" s="82" t="s">
        <v>1692</v>
      </c>
      <c r="E75" s="82"/>
      <c r="F75" s="82" t="s">
        <v>484</v>
      </c>
      <c r="G75" s="108">
        <v>42716</v>
      </c>
      <c r="H75" s="82" t="s">
        <v>170</v>
      </c>
      <c r="I75" s="89">
        <v>8.59</v>
      </c>
      <c r="J75" s="95" t="s">
        <v>174</v>
      </c>
      <c r="K75" s="96">
        <v>4.4999999999999998E-2</v>
      </c>
      <c r="L75" s="96">
        <v>2.5499999999999998E-2</v>
      </c>
      <c r="M75" s="89">
        <v>39777.17</v>
      </c>
      <c r="N75" s="91">
        <v>117.9</v>
      </c>
      <c r="O75" s="89">
        <v>46.897289999999998</v>
      </c>
      <c r="P75" s="90">
        <f t="shared" si="1"/>
        <v>4.5134739806801448E-4</v>
      </c>
      <c r="Q75" s="90">
        <f>O75/'סכום נכסי הקרן'!$C$42</f>
        <v>1.3345381463296586E-5</v>
      </c>
    </row>
    <row r="76" spans="2:17" s="137" customFormat="1">
      <c r="B76" s="145" t="s">
        <v>1823</v>
      </c>
      <c r="C76" s="95" t="s">
        <v>1648</v>
      </c>
      <c r="D76" s="82" t="s">
        <v>1693</v>
      </c>
      <c r="E76" s="82"/>
      <c r="F76" s="82" t="s">
        <v>484</v>
      </c>
      <c r="G76" s="108">
        <v>42803</v>
      </c>
      <c r="H76" s="82" t="s">
        <v>170</v>
      </c>
      <c r="I76" s="89">
        <v>8.4899999999999984</v>
      </c>
      <c r="J76" s="95" t="s">
        <v>174</v>
      </c>
      <c r="K76" s="96">
        <v>4.4999999999999998E-2</v>
      </c>
      <c r="L76" s="96">
        <v>3.0300000000000004E-2</v>
      </c>
      <c r="M76" s="89">
        <v>254921.68</v>
      </c>
      <c r="N76" s="91">
        <v>113.85</v>
      </c>
      <c r="O76" s="89">
        <v>290.22833000000003</v>
      </c>
      <c r="P76" s="90">
        <f t="shared" si="1"/>
        <v>2.7932062085277228E-3</v>
      </c>
      <c r="Q76" s="90">
        <f>O76/'סכום נכסי הקרן'!$C$42</f>
        <v>8.258915974261038E-5</v>
      </c>
    </row>
    <row r="77" spans="2:17" s="137" customFormat="1">
      <c r="B77" s="145" t="s">
        <v>1823</v>
      </c>
      <c r="C77" s="95" t="s">
        <v>1648</v>
      </c>
      <c r="D77" s="82" t="s">
        <v>1694</v>
      </c>
      <c r="E77" s="82"/>
      <c r="F77" s="82" t="s">
        <v>484</v>
      </c>
      <c r="G77" s="108">
        <v>42898</v>
      </c>
      <c r="H77" s="82" t="s">
        <v>170</v>
      </c>
      <c r="I77" s="89">
        <v>8.379999999999999</v>
      </c>
      <c r="J77" s="95" t="s">
        <v>174</v>
      </c>
      <c r="K77" s="96">
        <v>4.4999999999999998E-2</v>
      </c>
      <c r="L77" s="96">
        <v>3.5500000000000004E-2</v>
      </c>
      <c r="M77" s="89">
        <v>47944.29</v>
      </c>
      <c r="N77" s="91">
        <v>108.59</v>
      </c>
      <c r="O77" s="89">
        <v>52.062709999999996</v>
      </c>
      <c r="P77" s="90">
        <f t="shared" si="1"/>
        <v>5.0106026797858887E-4</v>
      </c>
      <c r="Q77" s="90">
        <f>O77/'סכום נכסי הקרן'!$C$42</f>
        <v>1.481528516814054E-5</v>
      </c>
    </row>
    <row r="78" spans="2:17" s="137" customFormat="1">
      <c r="B78" s="145" t="s">
        <v>1823</v>
      </c>
      <c r="C78" s="95" t="s">
        <v>1648</v>
      </c>
      <c r="D78" s="82" t="s">
        <v>1695</v>
      </c>
      <c r="E78" s="82"/>
      <c r="F78" s="82" t="s">
        <v>484</v>
      </c>
      <c r="G78" s="108">
        <v>42989</v>
      </c>
      <c r="H78" s="82" t="s">
        <v>170</v>
      </c>
      <c r="I78" s="89">
        <v>8.34</v>
      </c>
      <c r="J78" s="95" t="s">
        <v>174</v>
      </c>
      <c r="K78" s="96">
        <v>4.4999999999999998E-2</v>
      </c>
      <c r="L78" s="96">
        <v>3.7499999999999999E-2</v>
      </c>
      <c r="M78" s="89">
        <v>60415.839999999997</v>
      </c>
      <c r="N78" s="91">
        <v>107.26</v>
      </c>
      <c r="O78" s="89">
        <v>64.802030000000002</v>
      </c>
      <c r="P78" s="90">
        <f t="shared" si="1"/>
        <v>6.2366562396303535E-4</v>
      </c>
      <c r="Q78" s="90">
        <f>O78/'סכום נכסי הקרן'!$C$42</f>
        <v>1.8440464469183383E-5</v>
      </c>
    </row>
    <row r="79" spans="2:17" s="137" customFormat="1">
      <c r="B79" s="145" t="s">
        <v>1823</v>
      </c>
      <c r="C79" s="95" t="s">
        <v>1648</v>
      </c>
      <c r="D79" s="82" t="s">
        <v>1696</v>
      </c>
      <c r="E79" s="82"/>
      <c r="F79" s="82" t="s">
        <v>484</v>
      </c>
      <c r="G79" s="108">
        <v>43080</v>
      </c>
      <c r="H79" s="82" t="s">
        <v>170</v>
      </c>
      <c r="I79" s="89">
        <v>8.23</v>
      </c>
      <c r="J79" s="95" t="s">
        <v>174</v>
      </c>
      <c r="K79" s="96">
        <v>4.4999999999999998E-2</v>
      </c>
      <c r="L79" s="96">
        <v>4.2800000000000005E-2</v>
      </c>
      <c r="M79" s="89">
        <v>18718.91</v>
      </c>
      <c r="N79" s="91">
        <v>102.4</v>
      </c>
      <c r="O79" s="89">
        <v>19.16816</v>
      </c>
      <c r="P79" s="90">
        <f t="shared" si="1"/>
        <v>1.8447759223936804E-4</v>
      </c>
      <c r="Q79" s="90">
        <f>O79/'סכום נכסי הקרן'!$C$42</f>
        <v>5.4546095765768788E-6</v>
      </c>
    </row>
    <row r="80" spans="2:17" s="137" customFormat="1">
      <c r="B80" s="145" t="s">
        <v>1823</v>
      </c>
      <c r="C80" s="95" t="s">
        <v>1648</v>
      </c>
      <c r="D80" s="82" t="s">
        <v>1697</v>
      </c>
      <c r="E80" s="82"/>
      <c r="F80" s="82" t="s">
        <v>484</v>
      </c>
      <c r="G80" s="108">
        <v>41893</v>
      </c>
      <c r="H80" s="82" t="s">
        <v>170</v>
      </c>
      <c r="I80" s="89">
        <v>8.7800000000000011</v>
      </c>
      <c r="J80" s="95" t="s">
        <v>174</v>
      </c>
      <c r="K80" s="96">
        <v>4.4999999999999998E-2</v>
      </c>
      <c r="L80" s="96">
        <v>1.7400000000000002E-2</v>
      </c>
      <c r="M80" s="89">
        <v>37042.97</v>
      </c>
      <c r="N80" s="91">
        <v>126.29</v>
      </c>
      <c r="O80" s="89">
        <v>46.781570000000002</v>
      </c>
      <c r="P80" s="90">
        <f t="shared" si="1"/>
        <v>4.5023368934615809E-4</v>
      </c>
      <c r="Q80" s="90">
        <f>O80/'סכום נכסי הקרן'!$C$42</f>
        <v>1.3312451467918758E-5</v>
      </c>
    </row>
    <row r="81" spans="2:17" s="137" customFormat="1">
      <c r="B81" s="145" t="s">
        <v>1823</v>
      </c>
      <c r="C81" s="95" t="s">
        <v>1648</v>
      </c>
      <c r="D81" s="82" t="s">
        <v>1698</v>
      </c>
      <c r="E81" s="82"/>
      <c r="F81" s="82" t="s">
        <v>484</v>
      </c>
      <c r="G81" s="108">
        <v>42151</v>
      </c>
      <c r="H81" s="82" t="s">
        <v>170</v>
      </c>
      <c r="I81" s="89">
        <v>8.7499999999999982</v>
      </c>
      <c r="J81" s="95" t="s">
        <v>174</v>
      </c>
      <c r="K81" s="96">
        <v>4.4999999999999998E-2</v>
      </c>
      <c r="L81" s="96">
        <v>1.8499999999999999E-2</v>
      </c>
      <c r="M81" s="89">
        <v>135658.17000000001</v>
      </c>
      <c r="N81" s="91">
        <v>125.12</v>
      </c>
      <c r="O81" s="89">
        <v>169.73551</v>
      </c>
      <c r="P81" s="90">
        <f t="shared" si="1"/>
        <v>1.6335630651205528E-3</v>
      </c>
      <c r="Q81" s="90">
        <f>O81/'סכום נכסי הקרן'!$C$42</f>
        <v>4.8300981332123718E-5</v>
      </c>
    </row>
    <row r="82" spans="2:17" s="137" customFormat="1">
      <c r="B82" s="145" t="s">
        <v>1823</v>
      </c>
      <c r="C82" s="95" t="s">
        <v>1648</v>
      </c>
      <c r="D82" s="82" t="s">
        <v>1699</v>
      </c>
      <c r="E82" s="82"/>
      <c r="F82" s="82" t="s">
        <v>484</v>
      </c>
      <c r="G82" s="108">
        <v>42166</v>
      </c>
      <c r="H82" s="82" t="s">
        <v>170</v>
      </c>
      <c r="I82" s="89">
        <v>8.76</v>
      </c>
      <c r="J82" s="95" t="s">
        <v>174</v>
      </c>
      <c r="K82" s="96">
        <v>4.4999999999999998E-2</v>
      </c>
      <c r="L82" s="96">
        <v>1.8000000000000002E-2</v>
      </c>
      <c r="M82" s="89">
        <v>127639.4</v>
      </c>
      <c r="N82" s="91">
        <v>125.61</v>
      </c>
      <c r="O82" s="89">
        <v>160.32785000000001</v>
      </c>
      <c r="P82" s="90">
        <f t="shared" si="1"/>
        <v>1.5430221647207956E-3</v>
      </c>
      <c r="Q82" s="90">
        <f>O82/'סכום נכסי הקרן'!$C$42</f>
        <v>4.5623879704780287E-5</v>
      </c>
    </row>
    <row r="83" spans="2:17" s="137" customFormat="1">
      <c r="B83" s="145" t="s">
        <v>1823</v>
      </c>
      <c r="C83" s="95" t="s">
        <v>1648</v>
      </c>
      <c r="D83" s="82" t="s">
        <v>1700</v>
      </c>
      <c r="E83" s="82"/>
      <c r="F83" s="82" t="s">
        <v>484</v>
      </c>
      <c r="G83" s="108">
        <v>42257</v>
      </c>
      <c r="H83" s="82" t="s">
        <v>170</v>
      </c>
      <c r="I83" s="89">
        <v>8.76</v>
      </c>
      <c r="J83" s="95" t="s">
        <v>174</v>
      </c>
      <c r="K83" s="96">
        <v>4.4999999999999998E-2</v>
      </c>
      <c r="L83" s="96">
        <v>1.8199999999999997E-2</v>
      </c>
      <c r="M83" s="89">
        <v>67828.14</v>
      </c>
      <c r="N83" s="91">
        <v>125.47</v>
      </c>
      <c r="O83" s="89">
        <v>85.103970000000004</v>
      </c>
      <c r="P83" s="90">
        <f t="shared" si="1"/>
        <v>8.1905490540622639E-4</v>
      </c>
      <c r="Q83" s="90">
        <f>O83/'סכום נכסי הקרן'!$C$42</f>
        <v>2.4217709460204389E-5</v>
      </c>
    </row>
    <row r="84" spans="2:17" s="137" customFormat="1">
      <c r="B84" s="145" t="s">
        <v>1823</v>
      </c>
      <c r="C84" s="95" t="s">
        <v>1648</v>
      </c>
      <c r="D84" s="82" t="s">
        <v>1701</v>
      </c>
      <c r="E84" s="82"/>
      <c r="F84" s="82" t="s">
        <v>484</v>
      </c>
      <c r="G84" s="108">
        <v>42348</v>
      </c>
      <c r="H84" s="82" t="s">
        <v>170</v>
      </c>
      <c r="I84" s="89">
        <v>8.74</v>
      </c>
      <c r="J84" s="95" t="s">
        <v>174</v>
      </c>
      <c r="K84" s="96">
        <v>4.4999999999999998E-2</v>
      </c>
      <c r="L84" s="96">
        <v>1.8799999999999997E-2</v>
      </c>
      <c r="M84" s="89">
        <v>117457.15</v>
      </c>
      <c r="N84" s="91">
        <v>124.79</v>
      </c>
      <c r="O84" s="89">
        <v>146.57478</v>
      </c>
      <c r="P84" s="90">
        <f t="shared" si="1"/>
        <v>1.410660308418496E-3</v>
      </c>
      <c r="Q84" s="90">
        <f>O84/'סכום נכסי הקרן'!$C$42</f>
        <v>4.1710221464796262E-5</v>
      </c>
    </row>
    <row r="85" spans="2:17" s="137" customFormat="1">
      <c r="B85" s="145" t="s">
        <v>1823</v>
      </c>
      <c r="C85" s="95" t="s">
        <v>1648</v>
      </c>
      <c r="D85" s="82" t="s">
        <v>1702</v>
      </c>
      <c r="E85" s="82"/>
      <c r="F85" s="82" t="s">
        <v>484</v>
      </c>
      <c r="G85" s="108">
        <v>42439</v>
      </c>
      <c r="H85" s="82" t="s">
        <v>170</v>
      </c>
      <c r="I85" s="89">
        <v>8.7299999999999986</v>
      </c>
      <c r="J85" s="95" t="s">
        <v>174</v>
      </c>
      <c r="K85" s="96">
        <v>4.4999999999999998E-2</v>
      </c>
      <c r="L85" s="96">
        <v>1.9599999999999996E-2</v>
      </c>
      <c r="M85" s="89">
        <v>139502.15</v>
      </c>
      <c r="N85" s="91">
        <v>124.64</v>
      </c>
      <c r="O85" s="89">
        <v>173.87548000000001</v>
      </c>
      <c r="P85" s="90">
        <f t="shared" si="1"/>
        <v>1.6734068319475836E-3</v>
      </c>
      <c r="Q85" s="90">
        <f>O85/'סכום נכסי הקרן'!$C$42</f>
        <v>4.9479076674020958E-5</v>
      </c>
    </row>
    <row r="86" spans="2:17" s="137" customFormat="1">
      <c r="B86" s="145" t="s">
        <v>1823</v>
      </c>
      <c r="C86" s="95" t="s">
        <v>1648</v>
      </c>
      <c r="D86" s="82" t="s">
        <v>1703</v>
      </c>
      <c r="E86" s="82"/>
      <c r="F86" s="82" t="s">
        <v>484</v>
      </c>
      <c r="G86" s="108">
        <v>42549</v>
      </c>
      <c r="H86" s="82" t="s">
        <v>170</v>
      </c>
      <c r="I86" s="89">
        <v>8.620000000000001</v>
      </c>
      <c r="J86" s="95" t="s">
        <v>174</v>
      </c>
      <c r="K86" s="96">
        <v>4.4999999999999998E-2</v>
      </c>
      <c r="L86" s="96">
        <v>2.4500000000000001E-2</v>
      </c>
      <c r="M86" s="89">
        <v>98124.19</v>
      </c>
      <c r="N86" s="91">
        <v>119.37</v>
      </c>
      <c r="O86" s="89">
        <v>117.13083999999999</v>
      </c>
      <c r="P86" s="90">
        <f t="shared" ref="P86:P128" si="2">O86/$O$10</f>
        <v>1.1272868830484856E-3</v>
      </c>
      <c r="Q86" s="90">
        <f>O86/'סכום נכסי הקרן'!$C$42</f>
        <v>3.333147269098829E-5</v>
      </c>
    </row>
    <row r="87" spans="2:17" s="137" customFormat="1">
      <c r="B87" s="145" t="s">
        <v>1823</v>
      </c>
      <c r="C87" s="95" t="s">
        <v>1648</v>
      </c>
      <c r="D87" s="82" t="s">
        <v>1704</v>
      </c>
      <c r="E87" s="82"/>
      <c r="F87" s="82" t="s">
        <v>484</v>
      </c>
      <c r="G87" s="108">
        <v>42604</v>
      </c>
      <c r="H87" s="82" t="s">
        <v>170</v>
      </c>
      <c r="I87" s="89">
        <v>8.5499999999999989</v>
      </c>
      <c r="J87" s="95" t="s">
        <v>174</v>
      </c>
      <c r="K87" s="96">
        <v>4.4999999999999998E-2</v>
      </c>
      <c r="L87" s="96">
        <v>2.75E-2</v>
      </c>
      <c r="M87" s="89">
        <v>128314.44</v>
      </c>
      <c r="N87" s="91">
        <v>115.97</v>
      </c>
      <c r="O87" s="89">
        <v>148.80626000000001</v>
      </c>
      <c r="P87" s="90">
        <f t="shared" si="2"/>
        <v>1.4321364468444224E-3</v>
      </c>
      <c r="Q87" s="90">
        <f>O87/'סכום נכסי הקרן'!$C$42</f>
        <v>4.2345225146836676E-5</v>
      </c>
    </row>
    <row r="88" spans="2:17" s="137" customFormat="1">
      <c r="B88" s="145" t="s">
        <v>1821</v>
      </c>
      <c r="C88" s="95" t="s">
        <v>1648</v>
      </c>
      <c r="D88" s="82" t="s">
        <v>1705</v>
      </c>
      <c r="E88" s="82"/>
      <c r="F88" s="82" t="s">
        <v>1680</v>
      </c>
      <c r="G88" s="108">
        <v>42680</v>
      </c>
      <c r="H88" s="82" t="s">
        <v>1644</v>
      </c>
      <c r="I88" s="89">
        <v>3.3699999999999997</v>
      </c>
      <c r="J88" s="95" t="s">
        <v>174</v>
      </c>
      <c r="K88" s="96">
        <v>2.2000000000000002E-2</v>
      </c>
      <c r="L88" s="96">
        <v>1.44E-2</v>
      </c>
      <c r="M88" s="89">
        <v>755844.38</v>
      </c>
      <c r="N88" s="91">
        <v>102.72</v>
      </c>
      <c r="O88" s="89">
        <v>776.40331000000003</v>
      </c>
      <c r="P88" s="90">
        <f t="shared" si="2"/>
        <v>7.4722358972105652E-3</v>
      </c>
      <c r="Q88" s="90">
        <f>O88/'סכום נכסי הקרן'!$C$42</f>
        <v>2.2093810412746905E-4</v>
      </c>
    </row>
    <row r="89" spans="2:17" s="137" customFormat="1">
      <c r="B89" s="145" t="s">
        <v>1821</v>
      </c>
      <c r="C89" s="95" t="s">
        <v>1648</v>
      </c>
      <c r="D89" s="82" t="s">
        <v>1706</v>
      </c>
      <c r="E89" s="82"/>
      <c r="F89" s="82" t="s">
        <v>1680</v>
      </c>
      <c r="G89" s="108">
        <v>42680</v>
      </c>
      <c r="H89" s="82" t="s">
        <v>1644</v>
      </c>
      <c r="I89" s="89">
        <v>4.51</v>
      </c>
      <c r="J89" s="95" t="s">
        <v>174</v>
      </c>
      <c r="K89" s="96">
        <v>3.3700000000000001E-2</v>
      </c>
      <c r="L89" s="96">
        <v>2.9100000000000001E-2</v>
      </c>
      <c r="M89" s="89">
        <v>172260.75</v>
      </c>
      <c r="N89" s="91">
        <v>102.42</v>
      </c>
      <c r="O89" s="89">
        <v>176.42946000000001</v>
      </c>
      <c r="P89" s="90">
        <f t="shared" si="2"/>
        <v>1.6979867645560082E-3</v>
      </c>
      <c r="Q89" s="90">
        <f>O89/'סכום נכסי הקרן'!$C$42</f>
        <v>5.0205852940829339E-5</v>
      </c>
    </row>
    <row r="90" spans="2:17" s="137" customFormat="1">
      <c r="B90" s="145" t="s">
        <v>1821</v>
      </c>
      <c r="C90" s="95" t="s">
        <v>1648</v>
      </c>
      <c r="D90" s="82" t="s">
        <v>1707</v>
      </c>
      <c r="E90" s="82"/>
      <c r="F90" s="82" t="s">
        <v>1680</v>
      </c>
      <c r="G90" s="108">
        <v>42717</v>
      </c>
      <c r="H90" s="82" t="s">
        <v>1644</v>
      </c>
      <c r="I90" s="89">
        <v>4.0299999999999994</v>
      </c>
      <c r="J90" s="95" t="s">
        <v>174</v>
      </c>
      <c r="K90" s="96">
        <v>3.85E-2</v>
      </c>
      <c r="L90" s="96">
        <v>3.7199999999999997E-2</v>
      </c>
      <c r="M90" s="89">
        <v>48274.84</v>
      </c>
      <c r="N90" s="91">
        <v>100.94</v>
      </c>
      <c r="O90" s="89">
        <v>48.728619999999999</v>
      </c>
      <c r="P90" s="90">
        <f t="shared" si="2"/>
        <v>4.6897242566564104E-4</v>
      </c>
      <c r="Q90" s="90">
        <f>O90/'סכום נכסי הקרן'!$C$42</f>
        <v>1.3866515998686134E-5</v>
      </c>
    </row>
    <row r="91" spans="2:17" s="137" customFormat="1">
      <c r="B91" s="145" t="s">
        <v>1821</v>
      </c>
      <c r="C91" s="95" t="s">
        <v>1648</v>
      </c>
      <c r="D91" s="82" t="s">
        <v>1708</v>
      </c>
      <c r="E91" s="82"/>
      <c r="F91" s="82" t="s">
        <v>1680</v>
      </c>
      <c r="G91" s="108">
        <v>42710</v>
      </c>
      <c r="H91" s="82" t="s">
        <v>1644</v>
      </c>
      <c r="I91" s="89">
        <v>4.04</v>
      </c>
      <c r="J91" s="95" t="s">
        <v>174</v>
      </c>
      <c r="K91" s="96">
        <v>3.8399999999999997E-2</v>
      </c>
      <c r="L91" s="96">
        <v>3.5800000000000005E-2</v>
      </c>
      <c r="M91" s="89">
        <v>144328.5</v>
      </c>
      <c r="N91" s="91">
        <v>101.44</v>
      </c>
      <c r="O91" s="89">
        <v>146.40682999999999</v>
      </c>
      <c r="P91" s="90">
        <f t="shared" si="2"/>
        <v>1.4090439294015948E-3</v>
      </c>
      <c r="Q91" s="90">
        <f>O91/'סכום נכסי הקרן'!$C$42</f>
        <v>4.1662428579178333E-5</v>
      </c>
    </row>
    <row r="92" spans="2:17" s="137" customFormat="1">
      <c r="B92" s="145" t="s">
        <v>1821</v>
      </c>
      <c r="C92" s="95" t="s">
        <v>1648</v>
      </c>
      <c r="D92" s="82" t="s">
        <v>1709</v>
      </c>
      <c r="E92" s="82"/>
      <c r="F92" s="82" t="s">
        <v>1680</v>
      </c>
      <c r="G92" s="108">
        <v>42680</v>
      </c>
      <c r="H92" s="82" t="s">
        <v>1644</v>
      </c>
      <c r="I92" s="89">
        <v>5.47</v>
      </c>
      <c r="J92" s="95" t="s">
        <v>174</v>
      </c>
      <c r="K92" s="96">
        <v>3.6699999999999997E-2</v>
      </c>
      <c r="L92" s="96">
        <v>3.3099999999999997E-2</v>
      </c>
      <c r="M92" s="89">
        <v>552835.15</v>
      </c>
      <c r="N92" s="91">
        <v>102.39</v>
      </c>
      <c r="O92" s="89">
        <v>566.04792000000009</v>
      </c>
      <c r="P92" s="90">
        <f t="shared" si="2"/>
        <v>5.447740282515507E-3</v>
      </c>
      <c r="Q92" s="90">
        <f>O92/'סכום נכסי הקרן'!$C$42</f>
        <v>1.6107807975483424E-4</v>
      </c>
    </row>
    <row r="93" spans="2:17" s="137" customFormat="1">
      <c r="B93" s="145" t="s">
        <v>1821</v>
      </c>
      <c r="C93" s="95" t="s">
        <v>1648</v>
      </c>
      <c r="D93" s="82" t="s">
        <v>1710</v>
      </c>
      <c r="E93" s="82"/>
      <c r="F93" s="82" t="s">
        <v>1680</v>
      </c>
      <c r="G93" s="108">
        <v>42680</v>
      </c>
      <c r="H93" s="82" t="s">
        <v>1644</v>
      </c>
      <c r="I93" s="89">
        <v>3.32</v>
      </c>
      <c r="J93" s="95" t="s">
        <v>174</v>
      </c>
      <c r="K93" s="96">
        <v>3.1800000000000002E-2</v>
      </c>
      <c r="L93" s="96">
        <v>2.76E-2</v>
      </c>
      <c r="M93" s="89">
        <v>763081.89</v>
      </c>
      <c r="N93" s="91">
        <v>101.66</v>
      </c>
      <c r="O93" s="89">
        <v>775.74905000000001</v>
      </c>
      <c r="P93" s="90">
        <f t="shared" si="2"/>
        <v>7.465939189049817E-3</v>
      </c>
      <c r="Q93" s="90">
        <f>O93/'סכום נכסי הקרן'!$C$42</f>
        <v>2.2075192387534411E-4</v>
      </c>
    </row>
    <row r="94" spans="2:17" s="137" customFormat="1">
      <c r="B94" s="145" t="s">
        <v>1824</v>
      </c>
      <c r="C94" s="95" t="s">
        <v>1657</v>
      </c>
      <c r="D94" s="82" t="s">
        <v>1711</v>
      </c>
      <c r="E94" s="82"/>
      <c r="F94" s="82" t="s">
        <v>1680</v>
      </c>
      <c r="G94" s="108">
        <v>42884</v>
      </c>
      <c r="H94" s="82" t="s">
        <v>1644</v>
      </c>
      <c r="I94" s="89">
        <v>1.75</v>
      </c>
      <c r="J94" s="95" t="s">
        <v>174</v>
      </c>
      <c r="K94" s="96">
        <v>2.2099999999999998E-2</v>
      </c>
      <c r="L94" s="96">
        <v>1.7600000000000001E-2</v>
      </c>
      <c r="M94" s="89">
        <v>751361.62</v>
      </c>
      <c r="N94" s="91">
        <v>101</v>
      </c>
      <c r="O94" s="89">
        <v>758.87522000000001</v>
      </c>
      <c r="P94" s="90">
        <f t="shared" si="2"/>
        <v>7.3035426141956619E-3</v>
      </c>
      <c r="Q94" s="90">
        <f>O94/'סכום נכסי הקרן'!$C$42</f>
        <v>2.1595020296360661E-4</v>
      </c>
    </row>
    <row r="95" spans="2:17" s="137" customFormat="1">
      <c r="B95" s="145" t="s">
        <v>1824</v>
      </c>
      <c r="C95" s="95" t="s">
        <v>1657</v>
      </c>
      <c r="D95" s="82" t="s">
        <v>1712</v>
      </c>
      <c r="E95" s="82"/>
      <c r="F95" s="82" t="s">
        <v>1680</v>
      </c>
      <c r="G95" s="108">
        <v>43006</v>
      </c>
      <c r="H95" s="82" t="s">
        <v>1644</v>
      </c>
      <c r="I95" s="89">
        <v>1.9399999999999997</v>
      </c>
      <c r="J95" s="95" t="s">
        <v>174</v>
      </c>
      <c r="K95" s="96">
        <v>2.0799999999999999E-2</v>
      </c>
      <c r="L95" s="96">
        <v>2.0099999999999996E-2</v>
      </c>
      <c r="M95" s="89">
        <v>805030.31</v>
      </c>
      <c r="N95" s="91">
        <v>100.18</v>
      </c>
      <c r="O95" s="89">
        <v>806.47940000000006</v>
      </c>
      <c r="P95" s="90">
        <f t="shared" si="2"/>
        <v>7.7616932403866724E-3</v>
      </c>
      <c r="Q95" s="90">
        <f>O95/'סכום נכסי הקרן'!$C$42</f>
        <v>2.2949674139572995E-4</v>
      </c>
    </row>
    <row r="96" spans="2:17" s="137" customFormat="1">
      <c r="B96" s="145" t="s">
        <v>1824</v>
      </c>
      <c r="C96" s="95" t="s">
        <v>1657</v>
      </c>
      <c r="D96" s="82" t="s">
        <v>1713</v>
      </c>
      <c r="E96" s="82"/>
      <c r="F96" s="82" t="s">
        <v>1680</v>
      </c>
      <c r="G96" s="108">
        <v>42828</v>
      </c>
      <c r="H96" s="82" t="s">
        <v>1644</v>
      </c>
      <c r="I96" s="89">
        <v>1.5899999999999999</v>
      </c>
      <c r="J96" s="95" t="s">
        <v>174</v>
      </c>
      <c r="K96" s="96">
        <v>2.2700000000000001E-2</v>
      </c>
      <c r="L96" s="96">
        <v>1.6900000000000002E-2</v>
      </c>
      <c r="M96" s="89">
        <v>751361.62</v>
      </c>
      <c r="N96" s="91">
        <v>101.49</v>
      </c>
      <c r="O96" s="89">
        <v>762.55687</v>
      </c>
      <c r="P96" s="90">
        <f t="shared" si="2"/>
        <v>7.3389754323413816E-3</v>
      </c>
      <c r="Q96" s="90">
        <f>O96/'סכום נכסי הקרן'!$C$42</f>
        <v>2.1699787594565623E-4</v>
      </c>
    </row>
    <row r="97" spans="2:17" s="137" customFormat="1">
      <c r="B97" s="145" t="s">
        <v>1824</v>
      </c>
      <c r="C97" s="95" t="s">
        <v>1657</v>
      </c>
      <c r="D97" s="82" t="s">
        <v>1714</v>
      </c>
      <c r="E97" s="82"/>
      <c r="F97" s="82" t="s">
        <v>1680</v>
      </c>
      <c r="G97" s="108">
        <v>42859</v>
      </c>
      <c r="H97" s="82" t="s">
        <v>1644</v>
      </c>
      <c r="I97" s="89">
        <v>1.6800000000000002</v>
      </c>
      <c r="J97" s="95" t="s">
        <v>174</v>
      </c>
      <c r="K97" s="96">
        <v>2.2799999999999997E-2</v>
      </c>
      <c r="L97" s="96">
        <v>1.7000000000000001E-2</v>
      </c>
      <c r="M97" s="89">
        <v>751361.62</v>
      </c>
      <c r="N97" s="91">
        <v>101.34</v>
      </c>
      <c r="O97" s="89">
        <v>761.42989999999998</v>
      </c>
      <c r="P97" s="90">
        <f t="shared" si="2"/>
        <v>7.3281292837216912E-3</v>
      </c>
      <c r="Q97" s="90">
        <f>O97/'סכום נכסי הקרן'!$C$42</f>
        <v>2.1667717842672299E-4</v>
      </c>
    </row>
    <row r="98" spans="2:17" s="137" customFormat="1">
      <c r="B98" s="88" t="s">
        <v>1825</v>
      </c>
      <c r="C98" s="95" t="s">
        <v>1648</v>
      </c>
      <c r="D98" s="82" t="s">
        <v>1715</v>
      </c>
      <c r="E98" s="82"/>
      <c r="F98" s="82" t="s">
        <v>1680</v>
      </c>
      <c r="G98" s="108">
        <v>43009</v>
      </c>
      <c r="H98" s="82" t="s">
        <v>1644</v>
      </c>
      <c r="I98" s="89">
        <v>4.49</v>
      </c>
      <c r="J98" s="95" t="s">
        <v>174</v>
      </c>
      <c r="K98" s="96">
        <v>0</v>
      </c>
      <c r="L98" s="82"/>
      <c r="M98" s="89">
        <v>1.95</v>
      </c>
      <c r="N98" s="91">
        <v>100</v>
      </c>
      <c r="O98" s="89">
        <v>1.9499999999999999E-3</v>
      </c>
      <c r="P98" s="90">
        <f t="shared" si="2"/>
        <v>1.8767127615105866E-8</v>
      </c>
      <c r="Q98" s="90">
        <f>O98/'סכום נכסי הקרן'!$C$42</f>
        <v>5.5490400092261921E-10</v>
      </c>
    </row>
    <row r="99" spans="2:17" s="137" customFormat="1">
      <c r="B99" s="145" t="s">
        <v>1826</v>
      </c>
      <c r="C99" s="95" t="s">
        <v>1657</v>
      </c>
      <c r="D99" s="82">
        <v>22333</v>
      </c>
      <c r="E99" s="82"/>
      <c r="F99" s="82" t="s">
        <v>484</v>
      </c>
      <c r="G99" s="108">
        <v>41639</v>
      </c>
      <c r="H99" s="82" t="s">
        <v>306</v>
      </c>
      <c r="I99" s="89">
        <v>2.86</v>
      </c>
      <c r="J99" s="95" t="s">
        <v>174</v>
      </c>
      <c r="K99" s="96">
        <v>3.7000000000000005E-2</v>
      </c>
      <c r="L99" s="96">
        <v>7.0999999999999995E-3</v>
      </c>
      <c r="M99" s="89">
        <v>2091788.85</v>
      </c>
      <c r="N99" s="91">
        <v>110.69</v>
      </c>
      <c r="O99" s="89">
        <v>2315.4010499999999</v>
      </c>
      <c r="P99" s="90">
        <f t="shared" si="2"/>
        <v>2.2283808710512883E-2</v>
      </c>
      <c r="Q99" s="90">
        <f>O99/'סכום נכסי הקרן'!$C$42</f>
        <v>6.5888477250535048E-4</v>
      </c>
    </row>
    <row r="100" spans="2:17" s="137" customFormat="1">
      <c r="B100" s="145" t="s">
        <v>1826</v>
      </c>
      <c r="C100" s="95" t="s">
        <v>1657</v>
      </c>
      <c r="D100" s="82">
        <v>22334</v>
      </c>
      <c r="E100" s="82"/>
      <c r="F100" s="82" t="s">
        <v>484</v>
      </c>
      <c r="G100" s="108">
        <v>42004</v>
      </c>
      <c r="H100" s="82" t="s">
        <v>306</v>
      </c>
      <c r="I100" s="89">
        <v>3.3099999999999996</v>
      </c>
      <c r="J100" s="95" t="s">
        <v>174</v>
      </c>
      <c r="K100" s="96">
        <v>3.7000000000000005E-2</v>
      </c>
      <c r="L100" s="96">
        <v>8.3000000000000001E-3</v>
      </c>
      <c r="M100" s="89">
        <v>804534.19</v>
      </c>
      <c r="N100" s="91">
        <v>111.68</v>
      </c>
      <c r="O100" s="89">
        <v>898.50377000000003</v>
      </c>
      <c r="P100" s="90">
        <f t="shared" si="2"/>
        <v>8.6473512380737076E-3</v>
      </c>
      <c r="Q100" s="90">
        <f>O100/'סכום נכסי הקרן'!$C$42</f>
        <v>2.5568376247028557E-4</v>
      </c>
    </row>
    <row r="101" spans="2:17" s="137" customFormat="1">
      <c r="B101" s="145" t="s">
        <v>1826</v>
      </c>
      <c r="C101" s="95" t="s">
        <v>1657</v>
      </c>
      <c r="D101" s="82" t="s">
        <v>1716</v>
      </c>
      <c r="E101" s="82"/>
      <c r="F101" s="82" t="s">
        <v>484</v>
      </c>
      <c r="G101" s="108">
        <v>42759</v>
      </c>
      <c r="H101" s="82" t="s">
        <v>306</v>
      </c>
      <c r="I101" s="89">
        <v>5.1099999999999994</v>
      </c>
      <c r="J101" s="95" t="s">
        <v>174</v>
      </c>
      <c r="K101" s="96">
        <v>2.4E-2</v>
      </c>
      <c r="L101" s="96">
        <v>1.24E-2</v>
      </c>
      <c r="M101" s="89">
        <v>866744.89</v>
      </c>
      <c r="N101" s="91">
        <v>107.15</v>
      </c>
      <c r="O101" s="89">
        <v>928.71716000000004</v>
      </c>
      <c r="P101" s="90">
        <f t="shared" si="2"/>
        <v>8.9381299795172793E-3</v>
      </c>
      <c r="Q101" s="90">
        <f>O101/'סכום נכסי הקרן'!$C$42</f>
        <v>2.6428147067153452E-4</v>
      </c>
    </row>
    <row r="102" spans="2:17" s="137" customFormat="1">
      <c r="B102" s="145" t="s">
        <v>1826</v>
      </c>
      <c r="C102" s="95" t="s">
        <v>1657</v>
      </c>
      <c r="D102" s="82" t="s">
        <v>1717</v>
      </c>
      <c r="E102" s="82"/>
      <c r="F102" s="82" t="s">
        <v>484</v>
      </c>
      <c r="G102" s="108">
        <v>42759</v>
      </c>
      <c r="H102" s="82" t="s">
        <v>306</v>
      </c>
      <c r="I102" s="89">
        <v>4.88</v>
      </c>
      <c r="J102" s="95" t="s">
        <v>174</v>
      </c>
      <c r="K102" s="96">
        <v>3.8800000000000001E-2</v>
      </c>
      <c r="L102" s="96">
        <v>2.5699999999999997E-2</v>
      </c>
      <c r="M102" s="89">
        <v>866744.89</v>
      </c>
      <c r="N102" s="91">
        <v>108.33</v>
      </c>
      <c r="O102" s="89">
        <v>938.94475999999997</v>
      </c>
      <c r="P102" s="90">
        <f t="shared" si="2"/>
        <v>9.0365621202333074E-3</v>
      </c>
      <c r="Q102" s="90">
        <f>O102/'סכום נכסי הקרן'!$C$42</f>
        <v>2.6719189947145051E-4</v>
      </c>
    </row>
    <row r="103" spans="2:17" s="137" customFormat="1">
      <c r="B103" s="88" t="s">
        <v>1827</v>
      </c>
      <c r="C103" s="95" t="s">
        <v>1648</v>
      </c>
      <c r="D103" s="82" t="s">
        <v>1718</v>
      </c>
      <c r="E103" s="82"/>
      <c r="F103" s="82" t="s">
        <v>1719</v>
      </c>
      <c r="G103" s="108">
        <v>43100</v>
      </c>
      <c r="H103" s="82" t="s">
        <v>1644</v>
      </c>
      <c r="I103" s="89">
        <v>5.3199999999999994</v>
      </c>
      <c r="J103" s="95" t="s">
        <v>174</v>
      </c>
      <c r="K103" s="96">
        <v>2.6089999999999999E-2</v>
      </c>
      <c r="L103" s="96">
        <v>2.5399999999999995E-2</v>
      </c>
      <c r="M103" s="89">
        <v>916142</v>
      </c>
      <c r="N103" s="91">
        <v>100.4</v>
      </c>
      <c r="O103" s="89">
        <v>919.80653000000007</v>
      </c>
      <c r="P103" s="90">
        <f t="shared" si="2"/>
        <v>8.8523725793424133E-3</v>
      </c>
      <c r="Q103" s="90">
        <f>O103/'סכום נכסי הקרן'!$C$42</f>
        <v>2.6174580695987243E-4</v>
      </c>
    </row>
    <row r="104" spans="2:17" s="137" customFormat="1">
      <c r="B104" s="145" t="s">
        <v>1828</v>
      </c>
      <c r="C104" s="95" t="s">
        <v>1648</v>
      </c>
      <c r="D104" s="82" t="s">
        <v>1720</v>
      </c>
      <c r="E104" s="82"/>
      <c r="F104" s="82" t="s">
        <v>523</v>
      </c>
      <c r="G104" s="108">
        <v>43027</v>
      </c>
      <c r="H104" s="82" t="s">
        <v>306</v>
      </c>
      <c r="I104" s="89">
        <v>2.89</v>
      </c>
      <c r="J104" s="95" t="s">
        <v>173</v>
      </c>
      <c r="K104" s="96">
        <v>4.6073000000000003E-2</v>
      </c>
      <c r="L104" s="96">
        <v>5.6700000000000007E-2</v>
      </c>
      <c r="M104" s="89">
        <v>378238.27</v>
      </c>
      <c r="N104" s="91">
        <v>101.02</v>
      </c>
      <c r="O104" s="89">
        <v>1324.72794</v>
      </c>
      <c r="P104" s="90">
        <f t="shared" si="2"/>
        <v>1.2749404259116056E-2</v>
      </c>
      <c r="Q104" s="90">
        <f>O104/'סכום נכסי הקרן'!$C$42</f>
        <v>3.7697273540511766E-4</v>
      </c>
    </row>
    <row r="105" spans="2:17" s="137" customFormat="1">
      <c r="B105" s="145" t="s">
        <v>1828</v>
      </c>
      <c r="C105" s="95" t="s">
        <v>1648</v>
      </c>
      <c r="D105" s="82" t="s">
        <v>1721</v>
      </c>
      <c r="E105" s="82"/>
      <c r="F105" s="82" t="s">
        <v>523</v>
      </c>
      <c r="G105" s="108">
        <v>43096</v>
      </c>
      <c r="H105" s="82" t="s">
        <v>306</v>
      </c>
      <c r="I105" s="89">
        <v>2.91</v>
      </c>
      <c r="J105" s="95" t="s">
        <v>173</v>
      </c>
      <c r="K105" s="96">
        <v>4.7725999999999998E-2</v>
      </c>
      <c r="L105" s="96">
        <v>5.6900000000000006E-2</v>
      </c>
      <c r="M105" s="89">
        <v>72851.070000000007</v>
      </c>
      <c r="N105" s="91">
        <v>100.1</v>
      </c>
      <c r="O105" s="89">
        <v>252.82723000000001</v>
      </c>
      <c r="P105" s="90">
        <f t="shared" si="2"/>
        <v>2.4332517384531914E-3</v>
      </c>
      <c r="Q105" s="90">
        <f>O105/'סכום נכסי הקרן'!$C$42</f>
        <v>7.1946072548299106E-5</v>
      </c>
    </row>
    <row r="106" spans="2:17" s="137" customFormat="1">
      <c r="B106" s="145" t="s">
        <v>1828</v>
      </c>
      <c r="C106" s="95" t="s">
        <v>1648</v>
      </c>
      <c r="D106" s="82" t="s">
        <v>1722</v>
      </c>
      <c r="E106" s="82"/>
      <c r="F106" s="82" t="s">
        <v>523</v>
      </c>
      <c r="G106" s="108">
        <v>43027</v>
      </c>
      <c r="H106" s="82" t="s">
        <v>306</v>
      </c>
      <c r="I106" s="89">
        <v>2.8900000000000006</v>
      </c>
      <c r="J106" s="95" t="s">
        <v>173</v>
      </c>
      <c r="K106" s="96">
        <v>4.6073000000000003E-2</v>
      </c>
      <c r="L106" s="96">
        <v>5.6500000000000002E-2</v>
      </c>
      <c r="M106" s="89">
        <v>9115.43</v>
      </c>
      <c r="N106" s="91">
        <v>101.06</v>
      </c>
      <c r="O106" s="89">
        <v>31.938179999999999</v>
      </c>
      <c r="P106" s="90">
        <f t="shared" si="2"/>
        <v>3.0737841018165223E-4</v>
      </c>
      <c r="Q106" s="90">
        <f>O106/'סכום נכסי הקרן'!$C$42</f>
        <v>9.0885250585573218E-6</v>
      </c>
    </row>
    <row r="107" spans="2:17" s="137" customFormat="1">
      <c r="B107" s="145" t="s">
        <v>1828</v>
      </c>
      <c r="C107" s="95" t="s">
        <v>1648</v>
      </c>
      <c r="D107" s="82" t="s">
        <v>1723</v>
      </c>
      <c r="E107" s="82"/>
      <c r="F107" s="82" t="s">
        <v>523</v>
      </c>
      <c r="G107" s="108">
        <v>43045</v>
      </c>
      <c r="H107" s="82" t="s">
        <v>306</v>
      </c>
      <c r="I107" s="89">
        <v>2.8999999999999995</v>
      </c>
      <c r="J107" s="95" t="s">
        <v>173</v>
      </c>
      <c r="K107" s="96">
        <v>4.6049E-2</v>
      </c>
      <c r="L107" s="96">
        <v>5.67E-2</v>
      </c>
      <c r="M107" s="89">
        <v>51193.64</v>
      </c>
      <c r="N107" s="91">
        <v>100.78</v>
      </c>
      <c r="O107" s="89">
        <v>178.87276</v>
      </c>
      <c r="P107" s="90">
        <f t="shared" si="2"/>
        <v>1.7215014942493355E-3</v>
      </c>
      <c r="Q107" s="90">
        <f>O107/'סכום נכסי הקרן'!$C$42</f>
        <v>5.0901133425677664E-5</v>
      </c>
    </row>
    <row r="108" spans="2:17" s="137" customFormat="1">
      <c r="B108" s="88" t="s">
        <v>1829</v>
      </c>
      <c r="C108" s="95" t="s">
        <v>1648</v>
      </c>
      <c r="D108" s="82" t="s">
        <v>1724</v>
      </c>
      <c r="E108" s="82"/>
      <c r="F108" s="82" t="s">
        <v>1719</v>
      </c>
      <c r="G108" s="108">
        <v>41339</v>
      </c>
      <c r="H108" s="82" t="s">
        <v>1644</v>
      </c>
      <c r="I108" s="89">
        <v>3.3700000000000006</v>
      </c>
      <c r="J108" s="95" t="s">
        <v>174</v>
      </c>
      <c r="K108" s="96">
        <v>4.7500000000000001E-2</v>
      </c>
      <c r="L108" s="96">
        <v>2.9000000000000002E-3</v>
      </c>
      <c r="M108" s="89">
        <v>456508.74</v>
      </c>
      <c r="N108" s="91">
        <v>116.66</v>
      </c>
      <c r="O108" s="89">
        <v>532.56306999999993</v>
      </c>
      <c r="P108" s="90">
        <f t="shared" si="2"/>
        <v>5.125476460401312E-3</v>
      </c>
      <c r="Q108" s="90">
        <f>O108/'סכום נכסי הקרן'!$C$42</f>
        <v>1.5154942476237583E-4</v>
      </c>
    </row>
    <row r="109" spans="2:17" s="137" customFormat="1">
      <c r="B109" s="88" t="s">
        <v>1829</v>
      </c>
      <c r="C109" s="95" t="s">
        <v>1648</v>
      </c>
      <c r="D109" s="82" t="s">
        <v>1725</v>
      </c>
      <c r="E109" s="82"/>
      <c r="F109" s="82" t="s">
        <v>1719</v>
      </c>
      <c r="G109" s="108">
        <v>41338</v>
      </c>
      <c r="H109" s="82" t="s">
        <v>1644</v>
      </c>
      <c r="I109" s="89">
        <v>3.3800000000000003</v>
      </c>
      <c r="J109" s="95" t="s">
        <v>174</v>
      </c>
      <c r="K109" s="96">
        <v>4.4999999999999998E-2</v>
      </c>
      <c r="L109" s="96">
        <v>3.0000000000000001E-3</v>
      </c>
      <c r="M109" s="89">
        <v>776465.57</v>
      </c>
      <c r="N109" s="91">
        <v>115.74</v>
      </c>
      <c r="O109" s="89">
        <v>898.68124</v>
      </c>
      <c r="P109" s="90">
        <f t="shared" si="2"/>
        <v>8.649059239170042E-3</v>
      </c>
      <c r="Q109" s="90">
        <f>O109/'סכום נכסי הקרן'!$C$42</f>
        <v>2.5573426442569263E-4</v>
      </c>
    </row>
    <row r="110" spans="2:17" s="137" customFormat="1">
      <c r="B110" s="145" t="s">
        <v>1830</v>
      </c>
      <c r="C110" s="95" t="s">
        <v>1657</v>
      </c>
      <c r="D110" s="82" t="s">
        <v>1726</v>
      </c>
      <c r="E110" s="82"/>
      <c r="F110" s="82" t="s">
        <v>523</v>
      </c>
      <c r="G110" s="108">
        <v>42432</v>
      </c>
      <c r="H110" s="82" t="s">
        <v>170</v>
      </c>
      <c r="I110" s="89">
        <v>6.8</v>
      </c>
      <c r="J110" s="95" t="s">
        <v>174</v>
      </c>
      <c r="K110" s="96">
        <v>2.5399999999999999E-2</v>
      </c>
      <c r="L110" s="96">
        <v>1.32E-2</v>
      </c>
      <c r="M110" s="89">
        <v>1086614.8700000001</v>
      </c>
      <c r="N110" s="91">
        <v>109.79</v>
      </c>
      <c r="O110" s="89">
        <v>1192.9945</v>
      </c>
      <c r="P110" s="90">
        <f t="shared" si="2"/>
        <v>1.1481579500317649E-2</v>
      </c>
      <c r="Q110" s="90">
        <f>O110/'סכום נכסי הקרן'!$C$42</f>
        <v>3.3948585698906651E-4</v>
      </c>
    </row>
    <row r="111" spans="2:17" s="137" customFormat="1">
      <c r="B111" s="88" t="s">
        <v>1831</v>
      </c>
      <c r="C111" s="95" t="s">
        <v>1657</v>
      </c>
      <c r="D111" s="82" t="s">
        <v>1727</v>
      </c>
      <c r="E111" s="82"/>
      <c r="F111" s="82" t="s">
        <v>523</v>
      </c>
      <c r="G111" s="108">
        <v>43072</v>
      </c>
      <c r="H111" s="82" t="s">
        <v>170</v>
      </c>
      <c r="I111" s="89">
        <v>0.43</v>
      </c>
      <c r="J111" s="95" t="s">
        <v>174</v>
      </c>
      <c r="K111" s="96">
        <v>3.5000000000000003E-2</v>
      </c>
      <c r="L111" s="96">
        <v>1.54E-2</v>
      </c>
      <c r="M111" s="89">
        <v>1160235.75</v>
      </c>
      <c r="N111" s="91">
        <v>104.17</v>
      </c>
      <c r="O111" s="89">
        <v>1208.61753</v>
      </c>
      <c r="P111" s="90">
        <f t="shared" si="2"/>
        <v>1.1631938165827714E-2</v>
      </c>
      <c r="Q111" s="90">
        <f>O111/'סכום נכסי הקרן'!$C$42</f>
        <v>3.439316425549814E-4</v>
      </c>
    </row>
    <row r="112" spans="2:17" s="137" customFormat="1">
      <c r="B112" s="145" t="s">
        <v>1832</v>
      </c>
      <c r="C112" s="95" t="s">
        <v>1648</v>
      </c>
      <c r="D112" s="82" t="s">
        <v>1728</v>
      </c>
      <c r="E112" s="82"/>
      <c r="F112" s="82" t="s">
        <v>523</v>
      </c>
      <c r="G112" s="108">
        <v>42326</v>
      </c>
      <c r="H112" s="82" t="s">
        <v>170</v>
      </c>
      <c r="I112" s="89">
        <v>11.200000000000001</v>
      </c>
      <c r="J112" s="95" t="s">
        <v>174</v>
      </c>
      <c r="K112" s="96">
        <v>3.4000000000000002E-2</v>
      </c>
      <c r="L112" s="96">
        <v>2.0299999999999999E-2</v>
      </c>
      <c r="M112" s="89">
        <v>25095.19</v>
      </c>
      <c r="N112" s="91">
        <v>117.02</v>
      </c>
      <c r="O112" s="89">
        <v>29.366389999999999</v>
      </c>
      <c r="P112" s="90">
        <f t="shared" si="2"/>
        <v>2.8262707114100962E-4</v>
      </c>
      <c r="Q112" s="90">
        <f>O112/'סכום נכסי הקרן'!$C$42</f>
        <v>8.3566806685405109E-6</v>
      </c>
    </row>
    <row r="113" spans="2:17" s="137" customFormat="1">
      <c r="B113" s="145" t="s">
        <v>1832</v>
      </c>
      <c r="C113" s="95" t="s">
        <v>1648</v>
      </c>
      <c r="D113" s="82" t="s">
        <v>1729</v>
      </c>
      <c r="E113" s="82"/>
      <c r="F113" s="82" t="s">
        <v>523</v>
      </c>
      <c r="G113" s="108">
        <v>42606</v>
      </c>
      <c r="H113" s="82" t="s">
        <v>170</v>
      </c>
      <c r="I113" s="89">
        <v>11.120000000000001</v>
      </c>
      <c r="J113" s="95" t="s">
        <v>174</v>
      </c>
      <c r="K113" s="96">
        <v>3.4000000000000002E-2</v>
      </c>
      <c r="L113" s="96">
        <v>2.2399999999999996E-2</v>
      </c>
      <c r="M113" s="89">
        <v>105557.32</v>
      </c>
      <c r="N113" s="91">
        <v>114.47</v>
      </c>
      <c r="O113" s="89">
        <v>120.83146000000001</v>
      </c>
      <c r="P113" s="90">
        <f t="shared" si="2"/>
        <v>1.162902271661313E-3</v>
      </c>
      <c r="Q113" s="90">
        <f>O113/'סכום נכסי הקרן'!$C$42</f>
        <v>3.4384543892985352E-5</v>
      </c>
    </row>
    <row r="114" spans="2:17" s="137" customFormat="1">
      <c r="B114" s="145" t="s">
        <v>1832</v>
      </c>
      <c r="C114" s="95" t="s">
        <v>1648</v>
      </c>
      <c r="D114" s="82" t="s">
        <v>1730</v>
      </c>
      <c r="E114" s="82"/>
      <c r="F114" s="82" t="s">
        <v>523</v>
      </c>
      <c r="G114" s="108">
        <v>42648</v>
      </c>
      <c r="H114" s="82" t="s">
        <v>170</v>
      </c>
      <c r="I114" s="89">
        <v>11.129999999999999</v>
      </c>
      <c r="J114" s="95" t="s">
        <v>174</v>
      </c>
      <c r="K114" s="96">
        <v>3.4000000000000002E-2</v>
      </c>
      <c r="L114" s="96">
        <v>2.1999999999999999E-2</v>
      </c>
      <c r="M114" s="89">
        <v>96828.33</v>
      </c>
      <c r="N114" s="91">
        <v>114.96</v>
      </c>
      <c r="O114" s="89">
        <v>111.31385</v>
      </c>
      <c r="P114" s="90">
        <f t="shared" si="2"/>
        <v>1.0713031939891037E-3</v>
      </c>
      <c r="Q114" s="90">
        <f>O114/'סכום נכסי הקרן'!$C$42</f>
        <v>3.1676154216974511E-5</v>
      </c>
    </row>
    <row r="115" spans="2:17" s="137" customFormat="1">
      <c r="B115" s="145" t="s">
        <v>1832</v>
      </c>
      <c r="C115" s="95" t="s">
        <v>1648</v>
      </c>
      <c r="D115" s="82" t="s">
        <v>1731</v>
      </c>
      <c r="E115" s="82"/>
      <c r="F115" s="82" t="s">
        <v>523</v>
      </c>
      <c r="G115" s="108">
        <v>42718</v>
      </c>
      <c r="H115" s="82" t="s">
        <v>170</v>
      </c>
      <c r="I115" s="89">
        <v>11.09</v>
      </c>
      <c r="J115" s="95" t="s">
        <v>174</v>
      </c>
      <c r="K115" s="96">
        <v>3.4000000000000002E-2</v>
      </c>
      <c r="L115" s="96">
        <v>2.3E-2</v>
      </c>
      <c r="M115" s="89">
        <v>67651.520000000004</v>
      </c>
      <c r="N115" s="91">
        <v>113.63</v>
      </c>
      <c r="O115" s="89">
        <v>76.872420000000005</v>
      </c>
      <c r="P115" s="90">
        <f t="shared" si="2"/>
        <v>7.3983308524205979E-4</v>
      </c>
      <c r="Q115" s="90">
        <f>O115/'סכום נכסי הקרן'!$C$42</f>
        <v>2.1875288932617425E-5</v>
      </c>
    </row>
    <row r="116" spans="2:17" s="137" customFormat="1">
      <c r="B116" s="145" t="s">
        <v>1832</v>
      </c>
      <c r="C116" s="95" t="s">
        <v>1648</v>
      </c>
      <c r="D116" s="82" t="s">
        <v>1732</v>
      </c>
      <c r="E116" s="82"/>
      <c r="F116" s="82" t="s">
        <v>523</v>
      </c>
      <c r="G116" s="108">
        <v>42900</v>
      </c>
      <c r="H116" s="82" t="s">
        <v>170</v>
      </c>
      <c r="I116" s="89">
        <v>10.82</v>
      </c>
      <c r="J116" s="95" t="s">
        <v>174</v>
      </c>
      <c r="K116" s="96">
        <v>3.4000000000000002E-2</v>
      </c>
      <c r="L116" s="96">
        <v>2.9700000000000001E-2</v>
      </c>
      <c r="M116" s="89">
        <v>80135.8</v>
      </c>
      <c r="N116" s="91">
        <v>105.77</v>
      </c>
      <c r="O116" s="89">
        <v>84.759640000000005</v>
      </c>
      <c r="P116" s="90">
        <f t="shared" si="2"/>
        <v>8.1574101563611895E-4</v>
      </c>
      <c r="Q116" s="90">
        <f>O116/'סכום נכסי הקרן'!$C$42</f>
        <v>2.4119724796287628E-5</v>
      </c>
    </row>
    <row r="117" spans="2:17" s="137" customFormat="1">
      <c r="B117" s="145" t="s">
        <v>1832</v>
      </c>
      <c r="C117" s="95" t="s">
        <v>1648</v>
      </c>
      <c r="D117" s="82" t="s">
        <v>1733</v>
      </c>
      <c r="E117" s="82"/>
      <c r="F117" s="82" t="s">
        <v>523</v>
      </c>
      <c r="G117" s="108">
        <v>43075</v>
      </c>
      <c r="H117" s="82" t="s">
        <v>170</v>
      </c>
      <c r="I117" s="89">
        <v>10.729999999999999</v>
      </c>
      <c r="J117" s="95" t="s">
        <v>174</v>
      </c>
      <c r="K117" s="96">
        <v>3.4000000000000002E-2</v>
      </c>
      <c r="L117" s="96">
        <v>3.3399999999999992E-2</v>
      </c>
      <c r="M117" s="89">
        <v>49724.71</v>
      </c>
      <c r="N117" s="91">
        <v>101.24</v>
      </c>
      <c r="O117" s="89">
        <v>50.341300000000004</v>
      </c>
      <c r="P117" s="90">
        <f t="shared" si="2"/>
        <v>4.844931289283739E-4</v>
      </c>
      <c r="Q117" s="90">
        <f>O117/'סכום נכסי הקרן'!$C$42</f>
        <v>1.4325430144433772E-5</v>
      </c>
    </row>
    <row r="118" spans="2:17" s="137" customFormat="1">
      <c r="B118" s="145" t="s">
        <v>1833</v>
      </c>
      <c r="C118" s="95" t="s">
        <v>1648</v>
      </c>
      <c r="D118" s="82" t="s">
        <v>1734</v>
      </c>
      <c r="E118" s="82"/>
      <c r="F118" s="82" t="s">
        <v>523</v>
      </c>
      <c r="G118" s="108">
        <v>42326</v>
      </c>
      <c r="H118" s="82" t="s">
        <v>170</v>
      </c>
      <c r="I118" s="89">
        <v>11.229999999999997</v>
      </c>
      <c r="J118" s="95" t="s">
        <v>174</v>
      </c>
      <c r="K118" s="96">
        <v>3.4000000000000002E-2</v>
      </c>
      <c r="L118" s="96">
        <v>1.9699999999999999E-2</v>
      </c>
      <c r="M118" s="89">
        <v>55857.01</v>
      </c>
      <c r="N118" s="91">
        <v>117.87</v>
      </c>
      <c r="O118" s="89">
        <v>65.838660000000004</v>
      </c>
      <c r="P118" s="90">
        <f t="shared" si="2"/>
        <v>6.3364232524490568E-4</v>
      </c>
      <c r="Q118" s="90">
        <f>O118/'סכום נכסי הקרן'!$C$42</f>
        <v>1.8735454281735394E-5</v>
      </c>
    </row>
    <row r="119" spans="2:17" s="137" customFormat="1">
      <c r="B119" s="145" t="s">
        <v>1833</v>
      </c>
      <c r="C119" s="95" t="s">
        <v>1648</v>
      </c>
      <c r="D119" s="82" t="s">
        <v>1735</v>
      </c>
      <c r="E119" s="82"/>
      <c r="F119" s="82" t="s">
        <v>523</v>
      </c>
      <c r="G119" s="108">
        <v>42606</v>
      </c>
      <c r="H119" s="82" t="s">
        <v>170</v>
      </c>
      <c r="I119" s="89">
        <v>11.13</v>
      </c>
      <c r="J119" s="95" t="s">
        <v>174</v>
      </c>
      <c r="K119" s="96">
        <v>3.4000000000000002E-2</v>
      </c>
      <c r="L119" s="96">
        <v>2.2000000000000002E-2</v>
      </c>
      <c r="M119" s="89">
        <v>234950.11</v>
      </c>
      <c r="N119" s="91">
        <v>114.86</v>
      </c>
      <c r="O119" s="89">
        <v>269.86369999999999</v>
      </c>
      <c r="P119" s="90">
        <f t="shared" si="2"/>
        <v>2.5972135879921256E-3</v>
      </c>
      <c r="Q119" s="90">
        <f>O119/'סכום נכסי הקרן'!$C$42</f>
        <v>7.679407529937509E-5</v>
      </c>
    </row>
    <row r="120" spans="2:17" s="137" customFormat="1">
      <c r="B120" s="145" t="s">
        <v>1833</v>
      </c>
      <c r="C120" s="95" t="s">
        <v>1648</v>
      </c>
      <c r="D120" s="82" t="s">
        <v>1736</v>
      </c>
      <c r="E120" s="82"/>
      <c r="F120" s="82" t="s">
        <v>523</v>
      </c>
      <c r="G120" s="108">
        <v>42648</v>
      </c>
      <c r="H120" s="82" t="s">
        <v>170</v>
      </c>
      <c r="I120" s="89">
        <v>11.140000000000002</v>
      </c>
      <c r="J120" s="95" t="s">
        <v>174</v>
      </c>
      <c r="K120" s="96">
        <v>3.4000000000000002E-2</v>
      </c>
      <c r="L120" s="96">
        <v>2.1799999999999996E-2</v>
      </c>
      <c r="M120" s="89">
        <v>215521.08</v>
      </c>
      <c r="N120" s="91">
        <v>115.11</v>
      </c>
      <c r="O120" s="89">
        <v>248.08631</v>
      </c>
      <c r="P120" s="90">
        <f t="shared" si="2"/>
        <v>2.3876243278619052E-3</v>
      </c>
      <c r="Q120" s="90">
        <f>O120/'סכום נכסי הקרן'!$C$42</f>
        <v>7.0596967175963693E-5</v>
      </c>
    </row>
    <row r="121" spans="2:17" s="137" customFormat="1">
      <c r="B121" s="145" t="s">
        <v>1833</v>
      </c>
      <c r="C121" s="95" t="s">
        <v>1648</v>
      </c>
      <c r="D121" s="82" t="s">
        <v>1737</v>
      </c>
      <c r="E121" s="82"/>
      <c r="F121" s="82" t="s">
        <v>523</v>
      </c>
      <c r="G121" s="108">
        <v>42718</v>
      </c>
      <c r="H121" s="82" t="s">
        <v>170</v>
      </c>
      <c r="I121" s="89">
        <v>11.110000000000003</v>
      </c>
      <c r="J121" s="95" t="s">
        <v>174</v>
      </c>
      <c r="K121" s="96">
        <v>3.4000000000000002E-2</v>
      </c>
      <c r="L121" s="96">
        <v>2.2399999999999996E-2</v>
      </c>
      <c r="M121" s="89">
        <v>150579.16</v>
      </c>
      <c r="N121" s="91">
        <v>114.4</v>
      </c>
      <c r="O121" s="89">
        <v>172.26256000000001</v>
      </c>
      <c r="P121" s="90">
        <f t="shared" si="2"/>
        <v>1.6578838188845289E-3</v>
      </c>
      <c r="Q121" s="90">
        <f>O121/'סכום נכסי הקרן'!$C$42</f>
        <v>4.9020094232396281E-5</v>
      </c>
    </row>
    <row r="122" spans="2:17" s="137" customFormat="1">
      <c r="B122" s="145" t="s">
        <v>1833</v>
      </c>
      <c r="C122" s="95" t="s">
        <v>1648</v>
      </c>
      <c r="D122" s="82" t="s">
        <v>1738</v>
      </c>
      <c r="E122" s="82"/>
      <c r="F122" s="82" t="s">
        <v>523</v>
      </c>
      <c r="G122" s="108">
        <v>42900</v>
      </c>
      <c r="H122" s="82" t="s">
        <v>170</v>
      </c>
      <c r="I122" s="89">
        <v>10.840000000000002</v>
      </c>
      <c r="J122" s="95" t="s">
        <v>174</v>
      </c>
      <c r="K122" s="96">
        <v>3.4000000000000002E-2</v>
      </c>
      <c r="L122" s="96">
        <v>2.9200000000000004E-2</v>
      </c>
      <c r="M122" s="89">
        <v>178366.73</v>
      </c>
      <c r="N122" s="91">
        <v>106.39</v>
      </c>
      <c r="O122" s="89">
        <v>189.76435999999998</v>
      </c>
      <c r="P122" s="90">
        <f t="shared" si="2"/>
        <v>1.8263240825225082E-3</v>
      </c>
      <c r="Q122" s="90">
        <f>O122/'סכום נכסי הקרן'!$C$42</f>
        <v>5.4000514152061663E-5</v>
      </c>
    </row>
    <row r="123" spans="2:17" s="137" customFormat="1">
      <c r="B123" s="145" t="s">
        <v>1833</v>
      </c>
      <c r="C123" s="95" t="s">
        <v>1648</v>
      </c>
      <c r="D123" s="82" t="s">
        <v>1739</v>
      </c>
      <c r="E123" s="82"/>
      <c r="F123" s="82" t="s">
        <v>523</v>
      </c>
      <c r="G123" s="108">
        <v>43075</v>
      </c>
      <c r="H123" s="82" t="s">
        <v>170</v>
      </c>
      <c r="I123" s="89">
        <v>10.74</v>
      </c>
      <c r="J123" s="95" t="s">
        <v>174</v>
      </c>
      <c r="K123" s="96">
        <v>3.4000000000000002E-2</v>
      </c>
      <c r="L123" s="96">
        <v>3.3099999999999997E-2</v>
      </c>
      <c r="M123" s="89">
        <v>110677.57</v>
      </c>
      <c r="N123" s="91">
        <v>101.61</v>
      </c>
      <c r="O123" s="89">
        <v>112.45948</v>
      </c>
      <c r="P123" s="90">
        <f t="shared" si="2"/>
        <v>1.0823289295838184E-3</v>
      </c>
      <c r="Q123" s="90">
        <f>O123/'סכום נכסי הקרן'!$C$42</f>
        <v>3.2002161740347321E-5</v>
      </c>
    </row>
    <row r="124" spans="2:17" s="137" customFormat="1">
      <c r="B124" s="145" t="s">
        <v>1834</v>
      </c>
      <c r="C124" s="95" t="s">
        <v>1648</v>
      </c>
      <c r="D124" s="82">
        <v>4180</v>
      </c>
      <c r="E124" s="82"/>
      <c r="F124" s="82" t="s">
        <v>1719</v>
      </c>
      <c r="G124" s="108">
        <v>42082</v>
      </c>
      <c r="H124" s="82" t="s">
        <v>1644</v>
      </c>
      <c r="I124" s="89">
        <v>1.82</v>
      </c>
      <c r="J124" s="95" t="s">
        <v>173</v>
      </c>
      <c r="K124" s="96">
        <v>5.6142999999999998E-2</v>
      </c>
      <c r="L124" s="96">
        <v>5.0399999999999993E-2</v>
      </c>
      <c r="M124" s="89">
        <v>102472.95</v>
      </c>
      <c r="N124" s="91">
        <v>101.69</v>
      </c>
      <c r="O124" s="89">
        <v>361.27782999999999</v>
      </c>
      <c r="P124" s="90">
        <f t="shared" si="2"/>
        <v>3.4769985333941143E-3</v>
      </c>
      <c r="Q124" s="90">
        <f>O124/'סכום נכסי הקרן'!$C$42</f>
        <v>1.0280744272391891E-4</v>
      </c>
    </row>
    <row r="125" spans="2:17" s="137" customFormat="1">
      <c r="B125" s="145" t="s">
        <v>1834</v>
      </c>
      <c r="C125" s="95" t="s">
        <v>1648</v>
      </c>
      <c r="D125" s="82">
        <v>4179</v>
      </c>
      <c r="E125" s="82"/>
      <c r="F125" s="82" t="s">
        <v>1719</v>
      </c>
      <c r="G125" s="108">
        <v>42082</v>
      </c>
      <c r="H125" s="82" t="s">
        <v>1644</v>
      </c>
      <c r="I125" s="89">
        <v>1.86</v>
      </c>
      <c r="J125" s="95" t="s">
        <v>175</v>
      </c>
      <c r="K125" s="96">
        <v>0</v>
      </c>
      <c r="L125" s="96">
        <v>3.1199999999999995E-2</v>
      </c>
      <c r="M125" s="89">
        <v>97057.61</v>
      </c>
      <c r="N125" s="91">
        <v>101.62</v>
      </c>
      <c r="O125" s="89">
        <v>409.57069000000001</v>
      </c>
      <c r="P125" s="90">
        <f t="shared" si="2"/>
        <v>3.9417771316087001E-3</v>
      </c>
      <c r="Q125" s="90">
        <f>O125/'סכום נכסי הקרן'!$C$42</f>
        <v>1.1654995617519887E-4</v>
      </c>
    </row>
    <row r="126" spans="2:17" s="137" customFormat="1">
      <c r="B126" s="145" t="s">
        <v>1835</v>
      </c>
      <c r="C126" s="95" t="s">
        <v>1648</v>
      </c>
      <c r="D126" s="82" t="s">
        <v>1740</v>
      </c>
      <c r="E126" s="82"/>
      <c r="F126" s="82" t="s">
        <v>563</v>
      </c>
      <c r="G126" s="108">
        <v>42825</v>
      </c>
      <c r="H126" s="82" t="s">
        <v>170</v>
      </c>
      <c r="I126" s="89">
        <v>7.51</v>
      </c>
      <c r="J126" s="95" t="s">
        <v>174</v>
      </c>
      <c r="K126" s="96">
        <v>2.8999999999999998E-2</v>
      </c>
      <c r="L126" s="96">
        <v>2.07E-2</v>
      </c>
      <c r="M126" s="89">
        <v>3530448.42</v>
      </c>
      <c r="N126" s="91">
        <v>107.67</v>
      </c>
      <c r="O126" s="89">
        <v>3801.2338799999998</v>
      </c>
      <c r="P126" s="90">
        <f t="shared" si="2"/>
        <v>3.6583713497858474E-2</v>
      </c>
      <c r="Q126" s="90">
        <f>O126/'סכום נכסי הקרן'!$C$42</f>
        <v>1.0817025068998007E-3</v>
      </c>
    </row>
    <row r="127" spans="2:17" s="137" customFormat="1">
      <c r="B127" s="145" t="s">
        <v>1836</v>
      </c>
      <c r="C127" s="95" t="s">
        <v>1657</v>
      </c>
      <c r="D127" s="82" t="s">
        <v>1741</v>
      </c>
      <c r="E127" s="82"/>
      <c r="F127" s="82" t="s">
        <v>647</v>
      </c>
      <c r="G127" s="108">
        <v>42372</v>
      </c>
      <c r="H127" s="82" t="s">
        <v>170</v>
      </c>
      <c r="I127" s="89">
        <v>11.08</v>
      </c>
      <c r="J127" s="95" t="s">
        <v>174</v>
      </c>
      <c r="K127" s="96">
        <v>6.7000000000000004E-2</v>
      </c>
      <c r="L127" s="96">
        <v>0.03</v>
      </c>
      <c r="M127" s="89">
        <v>907486.03</v>
      </c>
      <c r="N127" s="91">
        <v>147.34</v>
      </c>
      <c r="O127" s="89">
        <v>1337.08995</v>
      </c>
      <c r="P127" s="90">
        <f t="shared" si="2"/>
        <v>1.28683783202695E-2</v>
      </c>
      <c r="Q127" s="90">
        <f>O127/'סכום נכסי הקרן'!$C$42</f>
        <v>3.804905450504743E-4</v>
      </c>
    </row>
    <row r="128" spans="2:17" s="137" customFormat="1">
      <c r="B128" s="145" t="s">
        <v>1837</v>
      </c>
      <c r="C128" s="95" t="s">
        <v>1648</v>
      </c>
      <c r="D128" s="82" t="s">
        <v>1742</v>
      </c>
      <c r="E128" s="82"/>
      <c r="F128" s="82" t="s">
        <v>1743</v>
      </c>
      <c r="G128" s="108">
        <v>41529</v>
      </c>
      <c r="H128" s="82" t="s">
        <v>1644</v>
      </c>
      <c r="I128" s="82"/>
      <c r="J128" s="95" t="s">
        <v>174</v>
      </c>
      <c r="K128" s="96">
        <v>0</v>
      </c>
      <c r="L128" s="96">
        <v>0</v>
      </c>
      <c r="M128" s="89">
        <v>1243303.6299999999</v>
      </c>
      <c r="N128" s="91">
        <v>0</v>
      </c>
      <c r="O128" s="89">
        <v>2.9999999999999997E-5</v>
      </c>
      <c r="P128" s="90">
        <f t="shared" si="2"/>
        <v>2.8872504023239792E-10</v>
      </c>
      <c r="Q128" s="90">
        <f>O128/'סכום נכסי הקרן'!$C$42</f>
        <v>8.536984629578757E-12</v>
      </c>
    </row>
    <row r="129" spans="2:17" s="137" customFormat="1">
      <c r="B129" s="145" t="s">
        <v>1838</v>
      </c>
      <c r="C129" s="95" t="s">
        <v>1648</v>
      </c>
      <c r="D129" s="82" t="s">
        <v>1744</v>
      </c>
      <c r="E129" s="82"/>
      <c r="F129" s="82" t="s">
        <v>1246</v>
      </c>
      <c r="G129" s="108">
        <v>43011</v>
      </c>
      <c r="H129" s="82"/>
      <c r="I129" s="89">
        <v>0.01</v>
      </c>
      <c r="J129" s="95" t="s">
        <v>174</v>
      </c>
      <c r="K129" s="96">
        <v>3.1E-2</v>
      </c>
      <c r="L129" s="96">
        <v>2.3E-2</v>
      </c>
      <c r="M129" s="89">
        <v>95001.76</v>
      </c>
      <c r="N129" s="91">
        <v>100.06</v>
      </c>
      <c r="O129" s="89">
        <v>95.058759999999992</v>
      </c>
      <c r="P129" s="90">
        <f t="shared" ref="P129:P131" si="3">O129/$O$10</f>
        <v>9.1486147684806201E-4</v>
      </c>
      <c r="Q129" s="90">
        <f>O129/'סכום נכסי הקרן'!$C$42</f>
        <v>2.705050576756053E-5</v>
      </c>
    </row>
    <row r="130" spans="2:17" s="137" customFormat="1">
      <c r="B130" s="145" t="s">
        <v>1838</v>
      </c>
      <c r="C130" s="95" t="s">
        <v>1648</v>
      </c>
      <c r="D130" s="82" t="s">
        <v>1745</v>
      </c>
      <c r="E130" s="82"/>
      <c r="F130" s="82" t="s">
        <v>1246</v>
      </c>
      <c r="G130" s="108">
        <v>43011</v>
      </c>
      <c r="H130" s="82"/>
      <c r="I130" s="89">
        <v>10.4</v>
      </c>
      <c r="J130" s="95" t="s">
        <v>174</v>
      </c>
      <c r="K130" s="96">
        <v>4.0800000000000003E-2</v>
      </c>
      <c r="L130" s="96">
        <v>3.5799999999999998E-2</v>
      </c>
      <c r="M130" s="89">
        <v>143804.48000000001</v>
      </c>
      <c r="N130" s="91">
        <v>105.97</v>
      </c>
      <c r="O130" s="89">
        <v>152.38959</v>
      </c>
      <c r="P130" s="90">
        <f t="shared" si="3"/>
        <v>1.4666230167916211E-3</v>
      </c>
      <c r="Q130" s="90">
        <f>O130/'סכום נכסי הקרן'!$C$42</f>
        <v>4.336491958459362E-5</v>
      </c>
    </row>
    <row r="131" spans="2:17" s="137" customFormat="1">
      <c r="B131" s="145" t="s">
        <v>1838</v>
      </c>
      <c r="C131" s="95" t="s">
        <v>1648</v>
      </c>
      <c r="D131" s="82" t="s">
        <v>1746</v>
      </c>
      <c r="E131" s="82"/>
      <c r="F131" s="82" t="s">
        <v>1246</v>
      </c>
      <c r="G131" s="108">
        <v>42935</v>
      </c>
      <c r="H131" s="82"/>
      <c r="I131" s="89">
        <v>11.989999999999998</v>
      </c>
      <c r="J131" s="95" t="s">
        <v>174</v>
      </c>
      <c r="K131" s="96">
        <v>4.0800000000000003E-2</v>
      </c>
      <c r="L131" s="96">
        <v>3.1800000000000002E-2</v>
      </c>
      <c r="M131" s="89">
        <v>671204.52</v>
      </c>
      <c r="N131" s="91">
        <v>109.38</v>
      </c>
      <c r="O131" s="89">
        <v>734.16350999999997</v>
      </c>
      <c r="P131" s="90">
        <f t="shared" si="3"/>
        <v>7.0657129653969499E-3</v>
      </c>
      <c r="Q131" s="90">
        <f>O131/'סכום נכסי הקרן'!$C$42</f>
        <v>2.08918086682253E-4</v>
      </c>
    </row>
    <row r="132" spans="2:17" s="137" customFormat="1">
      <c r="B132" s="85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9"/>
      <c r="N132" s="91"/>
      <c r="O132" s="82"/>
      <c r="P132" s="90"/>
      <c r="Q132" s="82"/>
    </row>
    <row r="133" spans="2:17" s="137" customFormat="1">
      <c r="B133" s="101" t="s">
        <v>38</v>
      </c>
      <c r="C133" s="84"/>
      <c r="D133" s="84"/>
      <c r="E133" s="84"/>
      <c r="F133" s="84"/>
      <c r="G133" s="84"/>
      <c r="H133" s="84"/>
      <c r="I133" s="92">
        <v>0.96123042536374703</v>
      </c>
      <c r="J133" s="84"/>
      <c r="K133" s="84"/>
      <c r="L133" s="106">
        <v>1.4714022461313475E-2</v>
      </c>
      <c r="M133" s="92"/>
      <c r="N133" s="94"/>
      <c r="O133" s="92">
        <f>SUM(O134:O136)</f>
        <v>1008.75757</v>
      </c>
      <c r="P133" s="93">
        <f t="shared" ref="P133:P136" si="4">O133/$O$10</f>
        <v>9.7084523327661994E-3</v>
      </c>
      <c r="Q133" s="93">
        <f>O133/'סכום נכסי הקרן'!$C$42</f>
        <v>2.8705826233537388E-4</v>
      </c>
    </row>
    <row r="134" spans="2:17" s="137" customFormat="1">
      <c r="B134" s="88" t="s">
        <v>1839</v>
      </c>
      <c r="C134" s="95" t="s">
        <v>1657</v>
      </c>
      <c r="D134" s="82">
        <v>4351</v>
      </c>
      <c r="E134" s="82" t="s">
        <v>639</v>
      </c>
      <c r="F134" s="82" t="s">
        <v>1719</v>
      </c>
      <c r="G134" s="108">
        <v>42183</v>
      </c>
      <c r="H134" s="82" t="s">
        <v>1644</v>
      </c>
      <c r="I134" s="89">
        <v>1.1700000000000002</v>
      </c>
      <c r="J134" s="95" t="s">
        <v>174</v>
      </c>
      <c r="K134" s="96">
        <v>3.61E-2</v>
      </c>
      <c r="L134" s="96">
        <v>1.3199999999999998E-2</v>
      </c>
      <c r="M134" s="89">
        <v>623524.15</v>
      </c>
      <c r="N134" s="91">
        <v>102.75</v>
      </c>
      <c r="O134" s="89">
        <v>640.67108999999994</v>
      </c>
      <c r="P134" s="90">
        <f t="shared" si="4"/>
        <v>6.1659262078661414E-3</v>
      </c>
      <c r="Q134" s="90">
        <f>O134/'סכום נכסי הקרן'!$C$42</f>
        <v>1.8231330826484895E-4</v>
      </c>
    </row>
    <row r="135" spans="2:17" s="137" customFormat="1">
      <c r="B135" s="88" t="s">
        <v>1840</v>
      </c>
      <c r="C135" s="95" t="s">
        <v>1657</v>
      </c>
      <c r="D135" s="82">
        <v>10510</v>
      </c>
      <c r="E135" s="82" t="s">
        <v>646</v>
      </c>
      <c r="F135" s="82" t="s">
        <v>1719</v>
      </c>
      <c r="G135" s="108">
        <v>37713</v>
      </c>
      <c r="H135" s="82" t="s">
        <v>1644</v>
      </c>
      <c r="I135" s="89">
        <v>0.22000000000000003</v>
      </c>
      <c r="J135" s="95" t="s">
        <v>174</v>
      </c>
      <c r="K135" s="96">
        <v>4.2500000000000003E-2</v>
      </c>
      <c r="L135" s="96">
        <v>2.5300000000000003E-2</v>
      </c>
      <c r="M135" s="89">
        <v>77937.899999999994</v>
      </c>
      <c r="N135" s="91">
        <v>100.5</v>
      </c>
      <c r="O135" s="89">
        <v>78.327590000000001</v>
      </c>
      <c r="P135" s="90">
        <f t="shared" si="4"/>
        <v>7.5383788580189238E-4</v>
      </c>
      <c r="Q135" s="90">
        <f>O135/'סכום נכסי הקרן'!$C$42</f>
        <v>2.2289381063398226E-5</v>
      </c>
    </row>
    <row r="136" spans="2:17" s="137" customFormat="1">
      <c r="B136" s="88" t="s">
        <v>1840</v>
      </c>
      <c r="C136" s="95" t="s">
        <v>1657</v>
      </c>
      <c r="D136" s="82">
        <v>3880</v>
      </c>
      <c r="E136" s="82" t="s">
        <v>646</v>
      </c>
      <c r="F136" s="82" t="s">
        <v>1747</v>
      </c>
      <c r="G136" s="108">
        <v>41959</v>
      </c>
      <c r="H136" s="82" t="s">
        <v>1644</v>
      </c>
      <c r="I136" s="89">
        <v>0.7</v>
      </c>
      <c r="J136" s="95" t="s">
        <v>174</v>
      </c>
      <c r="K136" s="96">
        <v>4.4999999999999998E-2</v>
      </c>
      <c r="L136" s="96">
        <v>1.52E-2</v>
      </c>
      <c r="M136" s="89">
        <v>283216.59000000003</v>
      </c>
      <c r="N136" s="91">
        <v>102.31</v>
      </c>
      <c r="O136" s="89">
        <v>289.75889000000001</v>
      </c>
      <c r="P136" s="90">
        <f t="shared" si="4"/>
        <v>2.7886882390981658E-3</v>
      </c>
      <c r="Q136" s="90">
        <f>O136/'סכום נכסי הקרן'!$C$42</f>
        <v>8.2455573007126728E-5</v>
      </c>
    </row>
    <row r="137" spans="2:17" s="137" customFormat="1">
      <c r="B137" s="85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9"/>
      <c r="N137" s="91"/>
      <c r="O137" s="82"/>
      <c r="P137" s="90"/>
      <c r="Q137" s="82"/>
    </row>
    <row r="138" spans="2:17" s="137" customFormat="1">
      <c r="B138" s="83" t="s">
        <v>41</v>
      </c>
      <c r="C138" s="84"/>
      <c r="D138" s="84"/>
      <c r="E138" s="84"/>
      <c r="F138" s="84"/>
      <c r="G138" s="84"/>
      <c r="H138" s="84"/>
      <c r="I138" s="92">
        <v>5.0619940958534348</v>
      </c>
      <c r="J138" s="84"/>
      <c r="K138" s="84"/>
      <c r="L138" s="106">
        <v>4.3709005192286474E-2</v>
      </c>
      <c r="M138" s="92"/>
      <c r="N138" s="94"/>
      <c r="O138" s="92">
        <f>O139</f>
        <v>12587.52966</v>
      </c>
      <c r="P138" s="93">
        <f t="shared" ref="P138:P148" si="5">O138/$O$10</f>
        <v>0.12114450025033342</v>
      </c>
      <c r="Q138" s="93">
        <f>O138/'סכום נכסי הקרן'!$C$42</f>
        <v>3.5819849077262239E-3</v>
      </c>
    </row>
    <row r="139" spans="2:17" s="137" customFormat="1">
      <c r="B139" s="101" t="s">
        <v>39</v>
      </c>
      <c r="C139" s="84"/>
      <c r="D139" s="84"/>
      <c r="E139" s="84"/>
      <c r="F139" s="84"/>
      <c r="G139" s="84"/>
      <c r="H139" s="84"/>
      <c r="I139" s="92">
        <v>5.0619940958534348</v>
      </c>
      <c r="J139" s="84"/>
      <c r="K139" s="84"/>
      <c r="L139" s="106">
        <v>4.3709005192286474E-2</v>
      </c>
      <c r="M139" s="92"/>
      <c r="N139" s="94"/>
      <c r="O139" s="92">
        <f>SUM(O140:O148)</f>
        <v>12587.52966</v>
      </c>
      <c r="P139" s="93">
        <f t="shared" si="5"/>
        <v>0.12114450025033342</v>
      </c>
      <c r="Q139" s="93">
        <f>O139/'סכום נכסי הקרן'!$C$42</f>
        <v>3.5819849077262239E-3</v>
      </c>
    </row>
    <row r="140" spans="2:17" s="137" customFormat="1">
      <c r="B140" s="88" t="s">
        <v>1841</v>
      </c>
      <c r="C140" s="95" t="s">
        <v>1648</v>
      </c>
      <c r="D140" s="82">
        <v>4623</v>
      </c>
      <c r="E140" s="82" t="s">
        <v>1748</v>
      </c>
      <c r="F140" s="82" t="s">
        <v>1503</v>
      </c>
      <c r="G140" s="108">
        <v>42354</v>
      </c>
      <c r="H140" s="82" t="s">
        <v>1749</v>
      </c>
      <c r="I140" s="89">
        <v>6.1800000000000006</v>
      </c>
      <c r="J140" s="95" t="s">
        <v>173</v>
      </c>
      <c r="K140" s="96">
        <v>5.0199999999999995E-2</v>
      </c>
      <c r="L140" s="96">
        <v>4.420000000000001E-2</v>
      </c>
      <c r="M140" s="89">
        <v>288771</v>
      </c>
      <c r="N140" s="91">
        <v>106.55</v>
      </c>
      <c r="O140" s="89">
        <v>1066.7456299999999</v>
      </c>
      <c r="P140" s="90">
        <f t="shared" si="5"/>
        <v>1.0266539164649488E-2</v>
      </c>
      <c r="Q140" s="90">
        <f>O140/'סכום נכסי הקרן'!$C$42</f>
        <v>3.0355970156601021E-4</v>
      </c>
    </row>
    <row r="141" spans="2:17" s="137" customFormat="1">
      <c r="B141" s="88" t="s">
        <v>1842</v>
      </c>
      <c r="C141" s="95" t="s">
        <v>1648</v>
      </c>
      <c r="D141" s="82" t="s">
        <v>1750</v>
      </c>
      <c r="E141" s="82" t="s">
        <v>1751</v>
      </c>
      <c r="F141" s="82" t="s">
        <v>1246</v>
      </c>
      <c r="G141" s="108">
        <v>43075</v>
      </c>
      <c r="H141" s="82"/>
      <c r="I141" s="89">
        <v>8.2199999999999989</v>
      </c>
      <c r="J141" s="95" t="s">
        <v>176</v>
      </c>
      <c r="K141" s="96">
        <v>3.1427999999999998E-2</v>
      </c>
      <c r="L141" s="96">
        <v>3.0899999999999993E-2</v>
      </c>
      <c r="M141" s="89">
        <v>710484.82</v>
      </c>
      <c r="N141" s="91">
        <v>100.55</v>
      </c>
      <c r="O141" s="89">
        <v>3344.7142400000002</v>
      </c>
      <c r="P141" s="90">
        <f t="shared" si="5"/>
        <v>3.2190091783662479E-2</v>
      </c>
      <c r="Q141" s="90">
        <f>O141/'סכום נכסי הקרן'!$C$42</f>
        <v>9.5179246857377323E-4</v>
      </c>
    </row>
    <row r="142" spans="2:17" s="137" customFormat="1">
      <c r="B142" s="88" t="s">
        <v>1842</v>
      </c>
      <c r="C142" s="95" t="s">
        <v>1648</v>
      </c>
      <c r="D142" s="82" t="s">
        <v>1752</v>
      </c>
      <c r="E142" s="82" t="s">
        <v>1751</v>
      </c>
      <c r="F142" s="82" t="s">
        <v>1246</v>
      </c>
      <c r="G142" s="108">
        <v>43074</v>
      </c>
      <c r="H142" s="82"/>
      <c r="I142" s="89">
        <v>8.2099999999999991</v>
      </c>
      <c r="J142" s="95" t="s">
        <v>176</v>
      </c>
      <c r="K142" s="96">
        <v>3.1438000000000001E-2</v>
      </c>
      <c r="L142" s="96">
        <v>3.1E-2</v>
      </c>
      <c r="M142" s="89">
        <v>15121.04</v>
      </c>
      <c r="N142" s="91">
        <v>100.55</v>
      </c>
      <c r="O142" s="89">
        <v>71.184600000000003</v>
      </c>
      <c r="P142" s="90">
        <f t="shared" si="5"/>
        <v>6.8509254996423853E-4</v>
      </c>
      <c r="Q142" s="90">
        <f>O142/'סכום נכסי הקרן'!$C$42</f>
        <v>2.0256727868757068E-5</v>
      </c>
    </row>
    <row r="143" spans="2:17" s="137" customFormat="1">
      <c r="B143" s="88" t="s">
        <v>1843</v>
      </c>
      <c r="C143" s="95" t="s">
        <v>1648</v>
      </c>
      <c r="D143" s="82" t="s">
        <v>1753</v>
      </c>
      <c r="E143" s="82" t="s">
        <v>1754</v>
      </c>
      <c r="F143" s="82" t="s">
        <v>1246</v>
      </c>
      <c r="G143" s="108">
        <v>43051</v>
      </c>
      <c r="H143" s="82"/>
      <c r="I143" s="89">
        <v>4.1100000000000003</v>
      </c>
      <c r="J143" s="95" t="s">
        <v>173</v>
      </c>
      <c r="K143" s="96">
        <v>3.85E-2</v>
      </c>
      <c r="L143" s="96">
        <v>4.200000000000001E-2</v>
      </c>
      <c r="M143" s="89">
        <v>785102.3</v>
      </c>
      <c r="N143" s="91">
        <v>100</v>
      </c>
      <c r="O143" s="89">
        <v>2721.9497700000002</v>
      </c>
      <c r="P143" s="90">
        <f t="shared" si="5"/>
        <v>2.6196501895127212E-2</v>
      </c>
      <c r="Q143" s="90">
        <f>O143/'סכום נכסי הקרן'!$C$42</f>
        <v>7.7457477829918117E-4</v>
      </c>
    </row>
    <row r="144" spans="2:17" s="137" customFormat="1">
      <c r="B144" s="88" t="s">
        <v>1844</v>
      </c>
      <c r="C144" s="95" t="s">
        <v>1648</v>
      </c>
      <c r="D144" s="82" t="s">
        <v>1755</v>
      </c>
      <c r="E144" s="82" t="s">
        <v>1756</v>
      </c>
      <c r="F144" s="82" t="s">
        <v>1246</v>
      </c>
      <c r="G144" s="108">
        <v>43053</v>
      </c>
      <c r="H144" s="82"/>
      <c r="I144" s="89">
        <v>3.64</v>
      </c>
      <c r="J144" s="95" t="s">
        <v>173</v>
      </c>
      <c r="K144" s="96">
        <v>5.3190000000000001E-2</v>
      </c>
      <c r="L144" s="96">
        <v>5.1799999999999985E-2</v>
      </c>
      <c r="M144" s="89">
        <v>360961.76</v>
      </c>
      <c r="N144" s="91">
        <v>101.22</v>
      </c>
      <c r="O144" s="89">
        <v>1266.7221200000001</v>
      </c>
      <c r="P144" s="90">
        <f t="shared" si="5"/>
        <v>1.219114650200895E-2</v>
      </c>
      <c r="Q144" s="90">
        <f>O144/'סכום נכסי הקרן'!$C$42</f>
        <v>3.6046624227958066E-4</v>
      </c>
    </row>
    <row r="145" spans="2:17" s="137" customFormat="1">
      <c r="B145" s="88" t="s">
        <v>1844</v>
      </c>
      <c r="C145" s="95" t="s">
        <v>1648</v>
      </c>
      <c r="D145" s="82" t="s">
        <v>1757</v>
      </c>
      <c r="E145" s="82" t="s">
        <v>1756</v>
      </c>
      <c r="F145" s="82" t="s">
        <v>1246</v>
      </c>
      <c r="G145" s="108">
        <v>43051</v>
      </c>
      <c r="H145" s="82"/>
      <c r="I145" s="89">
        <v>4</v>
      </c>
      <c r="J145" s="95" t="s">
        <v>173</v>
      </c>
      <c r="K145" s="96">
        <v>7.5689999999999993E-2</v>
      </c>
      <c r="L145" s="96">
        <v>6.8099999999999994E-2</v>
      </c>
      <c r="M145" s="89">
        <v>120320.59</v>
      </c>
      <c r="N145" s="91">
        <v>104.34</v>
      </c>
      <c r="O145" s="89">
        <v>435.25584000000003</v>
      </c>
      <c r="P145" s="90">
        <f t="shared" si="5"/>
        <v>4.1889753305128724E-3</v>
      </c>
      <c r="Q145" s="90">
        <f>O145/'סכום נכסי הקרן'!$C$42</f>
        <v>1.2385908053381305E-4</v>
      </c>
    </row>
    <row r="146" spans="2:17" s="137" customFormat="1">
      <c r="B146" s="88" t="s">
        <v>1845</v>
      </c>
      <c r="C146" s="95" t="s">
        <v>1648</v>
      </c>
      <c r="D146" s="82" t="s">
        <v>1758</v>
      </c>
      <c r="E146" s="82" t="s">
        <v>1759</v>
      </c>
      <c r="F146" s="82" t="s">
        <v>1246</v>
      </c>
      <c r="G146" s="108">
        <v>42887</v>
      </c>
      <c r="H146" s="82"/>
      <c r="I146" s="89">
        <v>3.5800000000000005</v>
      </c>
      <c r="J146" s="95" t="s">
        <v>173</v>
      </c>
      <c r="K146" s="96">
        <v>4.7300000000000002E-2</v>
      </c>
      <c r="L146" s="96">
        <v>5.2200000000000003E-2</v>
      </c>
      <c r="M146" s="89">
        <v>397212.24</v>
      </c>
      <c r="N146" s="91">
        <v>100</v>
      </c>
      <c r="O146" s="89">
        <v>1377.13491</v>
      </c>
      <c r="P146" s="90">
        <f t="shared" si="5"/>
        <v>1.3253777743172991E-2</v>
      </c>
      <c r="Q146" s="90">
        <f>O146/'סכום נכסי הקרן'!$C$42</f>
        <v>3.9188598531754416E-4</v>
      </c>
    </row>
    <row r="147" spans="2:17" s="137" customFormat="1">
      <c r="B147" s="88" t="s">
        <v>1845</v>
      </c>
      <c r="C147" s="95" t="s">
        <v>1648</v>
      </c>
      <c r="D147" s="82" t="s">
        <v>1760</v>
      </c>
      <c r="E147" s="82" t="s">
        <v>1759</v>
      </c>
      <c r="F147" s="82" t="s">
        <v>1246</v>
      </c>
      <c r="G147" s="108">
        <v>42887</v>
      </c>
      <c r="H147" s="82"/>
      <c r="I147" s="89">
        <v>3.61</v>
      </c>
      <c r="J147" s="95" t="s">
        <v>173</v>
      </c>
      <c r="K147" s="96">
        <v>4.82E-2</v>
      </c>
      <c r="L147" s="96">
        <v>4.99E-2</v>
      </c>
      <c r="M147" s="89">
        <v>157986.78</v>
      </c>
      <c r="N147" s="91">
        <v>100</v>
      </c>
      <c r="O147" s="89">
        <v>547.75022000000001</v>
      </c>
      <c r="P147" s="90">
        <f t="shared" si="5"/>
        <v>5.2716401435601613E-3</v>
      </c>
      <c r="Q147" s="90">
        <f>O147/'סכום נכסי הקרן'!$C$42</f>
        <v>1.558711736329461E-4</v>
      </c>
    </row>
    <row r="148" spans="2:17" s="137" customFormat="1">
      <c r="B148" s="88" t="s">
        <v>1846</v>
      </c>
      <c r="C148" s="95" t="s">
        <v>1648</v>
      </c>
      <c r="D148" s="82">
        <v>5069</v>
      </c>
      <c r="E148" s="82" t="s">
        <v>1761</v>
      </c>
      <c r="F148" s="82" t="s">
        <v>1246</v>
      </c>
      <c r="G148" s="108">
        <v>42592</v>
      </c>
      <c r="H148" s="82"/>
      <c r="I148" s="89">
        <v>2.6199999999999997</v>
      </c>
      <c r="J148" s="95" t="s">
        <v>173</v>
      </c>
      <c r="K148" s="96">
        <v>4.9160000000000002E-2</v>
      </c>
      <c r="L148" s="96">
        <v>5.0499999999999996E-2</v>
      </c>
      <c r="M148" s="89">
        <v>503489.66</v>
      </c>
      <c r="N148" s="91">
        <v>100.6</v>
      </c>
      <c r="O148" s="89">
        <v>1756.07233</v>
      </c>
      <c r="P148" s="90">
        <f t="shared" si="5"/>
        <v>1.6900735137675028E-2</v>
      </c>
      <c r="Q148" s="90">
        <f>O148/'סכום נכסי הקרן'!$C$42</f>
        <v>4.9971874965461845E-4</v>
      </c>
    </row>
    <row r="149" spans="2:17" s="137" customFormat="1">
      <c r="B149" s="138"/>
      <c r="C149" s="138"/>
      <c r="D149" s="138"/>
      <c r="E149" s="138"/>
    </row>
    <row r="150" spans="2:17" s="137" customFormat="1">
      <c r="B150" s="138"/>
      <c r="C150" s="138"/>
      <c r="D150" s="138"/>
      <c r="E150" s="138"/>
    </row>
    <row r="151" spans="2:17" s="137" customFormat="1">
      <c r="B151" s="138"/>
      <c r="C151" s="138"/>
      <c r="D151" s="138"/>
      <c r="E151" s="138"/>
    </row>
    <row r="152" spans="2:17" s="137" customFormat="1">
      <c r="B152" s="139" t="s">
        <v>265</v>
      </c>
      <c r="C152" s="138"/>
      <c r="D152" s="138"/>
      <c r="E152" s="138"/>
    </row>
    <row r="153" spans="2:17" s="137" customFormat="1">
      <c r="B153" s="139" t="s">
        <v>122</v>
      </c>
      <c r="C153" s="138"/>
      <c r="D153" s="138"/>
      <c r="E153" s="138"/>
    </row>
    <row r="154" spans="2:17" s="137" customFormat="1">
      <c r="B154" s="139" t="s">
        <v>248</v>
      </c>
      <c r="C154" s="138"/>
      <c r="D154" s="138"/>
      <c r="E154" s="138"/>
    </row>
    <row r="155" spans="2:17" s="137" customFormat="1">
      <c r="B155" s="139" t="s">
        <v>256</v>
      </c>
      <c r="C155" s="138"/>
      <c r="D155" s="138"/>
      <c r="E155" s="138"/>
    </row>
  </sheetData>
  <sheetProtection sheet="1" objects="1" scenarios="1"/>
  <mergeCells count="1">
    <mergeCell ref="B6:Q6"/>
  </mergeCells>
  <phoneticPr fontId="4" type="noConversion"/>
  <conditionalFormatting sqref="B132:B133 B21 B137:B139">
    <cfRule type="cellIs" dxfId="103" priority="102" operator="equal">
      <formula>2958465</formula>
    </cfRule>
    <cfRule type="cellIs" dxfId="102" priority="103" operator="equal">
      <formula>"NR3"</formula>
    </cfRule>
    <cfRule type="cellIs" dxfId="101" priority="104" operator="equal">
      <formula>"דירוג פנימי"</formula>
    </cfRule>
  </conditionalFormatting>
  <conditionalFormatting sqref="B132:B133 B21 B137:B139">
    <cfRule type="cellIs" dxfId="100" priority="101" operator="equal">
      <formula>2958465</formula>
    </cfRule>
  </conditionalFormatting>
  <conditionalFormatting sqref="B11:B12 B22">
    <cfRule type="cellIs" dxfId="99" priority="100" operator="equal">
      <formula>"NR3"</formula>
    </cfRule>
  </conditionalFormatting>
  <conditionalFormatting sqref="B13:B20">
    <cfRule type="cellIs" dxfId="98" priority="94" operator="equal">
      <formula>"NR3"</formula>
    </cfRule>
  </conditionalFormatting>
  <conditionalFormatting sqref="B53:B86">
    <cfRule type="cellIs" dxfId="97" priority="91" operator="equal">
      <formula>2958465</formula>
    </cfRule>
    <cfRule type="cellIs" dxfId="96" priority="92" operator="equal">
      <formula>"NR3"</formula>
    </cfRule>
    <cfRule type="cellIs" dxfId="95" priority="93" operator="equal">
      <formula>"דירוג פנימי"</formula>
    </cfRule>
  </conditionalFormatting>
  <conditionalFormatting sqref="B53:B86">
    <cfRule type="cellIs" dxfId="94" priority="90" operator="equal">
      <formula>2958465</formula>
    </cfRule>
  </conditionalFormatting>
  <conditionalFormatting sqref="B23:B38">
    <cfRule type="cellIs" dxfId="93" priority="89" operator="equal">
      <formula>"NR3"</formula>
    </cfRule>
  </conditionalFormatting>
  <conditionalFormatting sqref="B87">
    <cfRule type="cellIs" dxfId="92" priority="86" operator="equal">
      <formula>2958465</formula>
    </cfRule>
    <cfRule type="cellIs" dxfId="91" priority="87" operator="equal">
      <formula>"NR3"</formula>
    </cfRule>
    <cfRule type="cellIs" dxfId="90" priority="88" operator="equal">
      <formula>"דירוג פנימי"</formula>
    </cfRule>
  </conditionalFormatting>
  <conditionalFormatting sqref="B87">
    <cfRule type="cellIs" dxfId="89" priority="85" operator="equal">
      <formula>2958465</formula>
    </cfRule>
  </conditionalFormatting>
  <conditionalFormatting sqref="B88:B97">
    <cfRule type="cellIs" dxfId="88" priority="82" operator="equal">
      <formula>2958465</formula>
    </cfRule>
    <cfRule type="cellIs" dxfId="87" priority="83" operator="equal">
      <formula>"NR3"</formula>
    </cfRule>
    <cfRule type="cellIs" dxfId="86" priority="84" operator="equal">
      <formula>"דירוג פנימי"</formula>
    </cfRule>
  </conditionalFormatting>
  <conditionalFormatting sqref="B88:B97">
    <cfRule type="cellIs" dxfId="85" priority="81" operator="equal">
      <formula>2958465</formula>
    </cfRule>
  </conditionalFormatting>
  <conditionalFormatting sqref="B98">
    <cfRule type="cellIs" dxfId="84" priority="78" operator="equal">
      <formula>2958465</formula>
    </cfRule>
    <cfRule type="cellIs" dxfId="83" priority="79" operator="equal">
      <formula>"NR3"</formula>
    </cfRule>
    <cfRule type="cellIs" dxfId="82" priority="80" operator="equal">
      <formula>"דירוג פנימי"</formula>
    </cfRule>
  </conditionalFormatting>
  <conditionalFormatting sqref="B98">
    <cfRule type="cellIs" dxfId="81" priority="77" operator="equal">
      <formula>2958465</formula>
    </cfRule>
  </conditionalFormatting>
  <conditionalFormatting sqref="B99:B102">
    <cfRule type="cellIs" dxfId="80" priority="74" operator="equal">
      <formula>2958465</formula>
    </cfRule>
    <cfRule type="cellIs" dxfId="79" priority="75" operator="equal">
      <formula>"NR3"</formula>
    </cfRule>
    <cfRule type="cellIs" dxfId="78" priority="76" operator="equal">
      <formula>"דירוג פנימי"</formula>
    </cfRule>
  </conditionalFormatting>
  <conditionalFormatting sqref="B99:B102">
    <cfRule type="cellIs" dxfId="77" priority="73" operator="equal">
      <formula>2958465</formula>
    </cfRule>
  </conditionalFormatting>
  <conditionalFormatting sqref="B103">
    <cfRule type="cellIs" dxfId="76" priority="70" operator="equal">
      <formula>2958465</formula>
    </cfRule>
    <cfRule type="cellIs" dxfId="75" priority="71" operator="equal">
      <formula>"NR3"</formula>
    </cfRule>
    <cfRule type="cellIs" dxfId="74" priority="72" operator="equal">
      <formula>"דירוג פנימי"</formula>
    </cfRule>
  </conditionalFormatting>
  <conditionalFormatting sqref="B103">
    <cfRule type="cellIs" dxfId="73" priority="69" operator="equal">
      <formula>2958465</formula>
    </cfRule>
  </conditionalFormatting>
  <conditionalFormatting sqref="B111">
    <cfRule type="cellIs" dxfId="72" priority="49" operator="equal">
      <formula>2958465</formula>
    </cfRule>
  </conditionalFormatting>
  <conditionalFormatting sqref="B104:B107">
    <cfRule type="cellIs" dxfId="71" priority="66" operator="equal">
      <formula>2958465</formula>
    </cfRule>
    <cfRule type="cellIs" dxfId="70" priority="67" operator="equal">
      <formula>"NR3"</formula>
    </cfRule>
    <cfRule type="cellIs" dxfId="69" priority="68" operator="equal">
      <formula>"דירוג פנימי"</formula>
    </cfRule>
  </conditionalFormatting>
  <conditionalFormatting sqref="B104:B107">
    <cfRule type="cellIs" dxfId="68" priority="65" operator="equal">
      <formula>2958465</formula>
    </cfRule>
  </conditionalFormatting>
  <conditionalFormatting sqref="B108">
    <cfRule type="cellIs" dxfId="67" priority="62" operator="equal">
      <formula>2958465</formula>
    </cfRule>
    <cfRule type="cellIs" dxfId="66" priority="63" operator="equal">
      <formula>"NR3"</formula>
    </cfRule>
    <cfRule type="cellIs" dxfId="65" priority="64" operator="equal">
      <formula>"דירוג פנימי"</formula>
    </cfRule>
  </conditionalFormatting>
  <conditionalFormatting sqref="B108">
    <cfRule type="cellIs" dxfId="64" priority="61" operator="equal">
      <formula>2958465</formula>
    </cfRule>
  </conditionalFormatting>
  <conditionalFormatting sqref="B109">
    <cfRule type="cellIs" dxfId="63" priority="58" operator="equal">
      <formula>2958465</formula>
    </cfRule>
    <cfRule type="cellIs" dxfId="62" priority="59" operator="equal">
      <formula>"NR3"</formula>
    </cfRule>
    <cfRule type="cellIs" dxfId="61" priority="60" operator="equal">
      <formula>"דירוג פנימי"</formula>
    </cfRule>
  </conditionalFormatting>
  <conditionalFormatting sqref="B109">
    <cfRule type="cellIs" dxfId="60" priority="57" operator="equal">
      <formula>2958465</formula>
    </cfRule>
  </conditionalFormatting>
  <conditionalFormatting sqref="B110">
    <cfRule type="cellIs" dxfId="59" priority="54" operator="equal">
      <formula>2958465</formula>
    </cfRule>
    <cfRule type="cellIs" dxfId="58" priority="55" operator="equal">
      <formula>"NR3"</formula>
    </cfRule>
    <cfRule type="cellIs" dxfId="57" priority="56" operator="equal">
      <formula>"דירוג פנימי"</formula>
    </cfRule>
  </conditionalFormatting>
  <conditionalFormatting sqref="B110">
    <cfRule type="cellIs" dxfId="56" priority="53" operator="equal">
      <formula>2958465</formula>
    </cfRule>
  </conditionalFormatting>
  <conditionalFormatting sqref="B111">
    <cfRule type="cellIs" dxfId="55" priority="50" operator="equal">
      <formula>2958465</formula>
    </cfRule>
    <cfRule type="cellIs" dxfId="54" priority="51" operator="equal">
      <formula>"NR3"</formula>
    </cfRule>
    <cfRule type="cellIs" dxfId="53" priority="52" operator="equal">
      <formula>"דירוג פנימי"</formula>
    </cfRule>
  </conditionalFormatting>
  <conditionalFormatting sqref="B112:B117">
    <cfRule type="cellIs" dxfId="52" priority="46" operator="equal">
      <formula>2958465</formula>
    </cfRule>
    <cfRule type="cellIs" dxfId="51" priority="47" operator="equal">
      <formula>"NR3"</formula>
    </cfRule>
    <cfRule type="cellIs" dxfId="50" priority="48" operator="equal">
      <formula>"דירוג פנימי"</formula>
    </cfRule>
  </conditionalFormatting>
  <conditionalFormatting sqref="B112:B117">
    <cfRule type="cellIs" dxfId="49" priority="45" operator="equal">
      <formula>2958465</formula>
    </cfRule>
  </conditionalFormatting>
  <conditionalFormatting sqref="B118:B123">
    <cfRule type="cellIs" dxfId="48" priority="42" operator="equal">
      <formula>2958465</formula>
    </cfRule>
    <cfRule type="cellIs" dxfId="47" priority="43" operator="equal">
      <formula>"NR3"</formula>
    </cfRule>
    <cfRule type="cellIs" dxfId="46" priority="44" operator="equal">
      <formula>"דירוג פנימי"</formula>
    </cfRule>
  </conditionalFormatting>
  <conditionalFormatting sqref="B118:B123">
    <cfRule type="cellIs" dxfId="45" priority="41" operator="equal">
      <formula>2958465</formula>
    </cfRule>
  </conditionalFormatting>
  <conditionalFormatting sqref="B124:B130">
    <cfRule type="cellIs" dxfId="44" priority="38" operator="equal">
      <formula>2958465</formula>
    </cfRule>
    <cfRule type="cellIs" dxfId="43" priority="39" operator="equal">
      <formula>"NR3"</formula>
    </cfRule>
    <cfRule type="cellIs" dxfId="42" priority="40" operator="equal">
      <formula>"דירוג פנימי"</formula>
    </cfRule>
  </conditionalFormatting>
  <conditionalFormatting sqref="B124:B130">
    <cfRule type="cellIs" dxfId="41" priority="37" operator="equal">
      <formula>2958465</formula>
    </cfRule>
  </conditionalFormatting>
  <conditionalFormatting sqref="B131">
    <cfRule type="cellIs" dxfId="40" priority="34" operator="equal">
      <formula>2958465</formula>
    </cfRule>
    <cfRule type="cellIs" dxfId="39" priority="35" operator="equal">
      <formula>"NR3"</formula>
    </cfRule>
    <cfRule type="cellIs" dxfId="38" priority="36" operator="equal">
      <formula>"דירוג פנימי"</formula>
    </cfRule>
  </conditionalFormatting>
  <conditionalFormatting sqref="B131">
    <cfRule type="cellIs" dxfId="37" priority="33" operator="equal">
      <formula>2958465</formula>
    </cfRule>
  </conditionalFormatting>
  <conditionalFormatting sqref="B134:B136">
    <cfRule type="cellIs" dxfId="36" priority="30" operator="equal">
      <formula>2958465</formula>
    </cfRule>
    <cfRule type="cellIs" dxfId="35" priority="31" operator="equal">
      <formula>"NR3"</formula>
    </cfRule>
    <cfRule type="cellIs" dxfId="34" priority="32" operator="equal">
      <formula>"דירוג פנימי"</formula>
    </cfRule>
  </conditionalFormatting>
  <conditionalFormatting sqref="B134:B136">
    <cfRule type="cellIs" dxfId="33" priority="29" operator="equal">
      <formula>2958465</formula>
    </cfRule>
  </conditionalFormatting>
  <conditionalFormatting sqref="B140">
    <cfRule type="cellIs" dxfId="32" priority="26" operator="equal">
      <formula>2958465</formula>
    </cfRule>
    <cfRule type="cellIs" dxfId="31" priority="27" operator="equal">
      <formula>"NR3"</formula>
    </cfRule>
    <cfRule type="cellIs" dxfId="30" priority="28" operator="equal">
      <formula>"דירוג פנימי"</formula>
    </cfRule>
  </conditionalFormatting>
  <conditionalFormatting sqref="B140">
    <cfRule type="cellIs" dxfId="29" priority="25" operator="equal">
      <formula>2958465</formula>
    </cfRule>
  </conditionalFormatting>
  <conditionalFormatting sqref="B141">
    <cfRule type="cellIs" dxfId="28" priority="22" operator="equal">
      <formula>2958465</formula>
    </cfRule>
    <cfRule type="cellIs" dxfId="27" priority="23" operator="equal">
      <formula>"NR3"</formula>
    </cfRule>
    <cfRule type="cellIs" dxfId="26" priority="24" operator="equal">
      <formula>"דירוג פנימי"</formula>
    </cfRule>
  </conditionalFormatting>
  <conditionalFormatting sqref="B141">
    <cfRule type="cellIs" dxfId="25" priority="21" operator="equal">
      <formula>2958465</formula>
    </cfRule>
  </conditionalFormatting>
  <conditionalFormatting sqref="B142">
    <cfRule type="cellIs" dxfId="24" priority="18" operator="equal">
      <formula>2958465</formula>
    </cfRule>
    <cfRule type="cellIs" dxfId="23" priority="19" operator="equal">
      <formula>"NR3"</formula>
    </cfRule>
    <cfRule type="cellIs" dxfId="22" priority="20" operator="equal">
      <formula>"דירוג פנימי"</formula>
    </cfRule>
  </conditionalFormatting>
  <conditionalFormatting sqref="B142">
    <cfRule type="cellIs" dxfId="21" priority="17" operator="equal">
      <formula>2958465</formula>
    </cfRule>
  </conditionalFormatting>
  <conditionalFormatting sqref="B143">
    <cfRule type="cellIs" dxfId="20" priority="14" operator="equal">
      <formula>2958465</formula>
    </cfRule>
    <cfRule type="cellIs" dxfId="19" priority="15" operator="equal">
      <formula>"NR3"</formula>
    </cfRule>
    <cfRule type="cellIs" dxfId="18" priority="16" operator="equal">
      <formula>"דירוג פנימי"</formula>
    </cfRule>
  </conditionalFormatting>
  <conditionalFormatting sqref="B143">
    <cfRule type="cellIs" dxfId="17" priority="13" operator="equal">
      <formula>2958465</formula>
    </cfRule>
  </conditionalFormatting>
  <conditionalFormatting sqref="B144:B145">
    <cfRule type="cellIs" dxfId="16" priority="10" operator="equal">
      <formula>2958465</formula>
    </cfRule>
    <cfRule type="cellIs" dxfId="15" priority="11" operator="equal">
      <formula>"NR3"</formula>
    </cfRule>
    <cfRule type="cellIs" dxfId="14" priority="12" operator="equal">
      <formula>"דירוג פנימי"</formula>
    </cfRule>
  </conditionalFormatting>
  <conditionalFormatting sqref="B144:B145">
    <cfRule type="cellIs" dxfId="13" priority="9" operator="equal">
      <formula>2958465</formula>
    </cfRule>
  </conditionalFormatting>
  <conditionalFormatting sqref="B146:B147">
    <cfRule type="cellIs" dxfId="12" priority="6" operator="equal">
      <formula>2958465</formula>
    </cfRule>
    <cfRule type="cellIs" dxfId="11" priority="7" operator="equal">
      <formula>"NR3"</formula>
    </cfRule>
    <cfRule type="cellIs" dxfId="10" priority="8" operator="equal">
      <formula>"דירוג פנימי"</formula>
    </cfRule>
  </conditionalFormatting>
  <conditionalFormatting sqref="B146:B147">
    <cfRule type="cellIs" dxfId="9" priority="5" operator="equal">
      <formula>2958465</formula>
    </cfRule>
  </conditionalFormatting>
  <conditionalFormatting sqref="B148">
    <cfRule type="cellIs" dxfId="8" priority="2" operator="equal">
      <formula>2958465</formula>
    </cfRule>
    <cfRule type="cellIs" dxfId="7" priority="3" operator="equal">
      <formula>"NR3"</formula>
    </cfRule>
    <cfRule type="cellIs" dxfId="6" priority="4" operator="equal">
      <formula>"דירוג פנימי"</formula>
    </cfRule>
  </conditionalFormatting>
  <conditionalFormatting sqref="B148">
    <cfRule type="cellIs" dxfId="5" priority="1" operator="equal">
      <formula>2958465</formula>
    </cfRule>
  </conditionalFormatting>
  <dataValidations count="1">
    <dataValidation allowBlank="1" showInputMessage="1" showErrorMessage="1" sqref="D1:Q9 C5:C9 B1:B9 B149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3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34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189</v>
      </c>
      <c r="C1" s="80" t="s" vm="1">
        <v>266</v>
      </c>
    </row>
    <row r="2" spans="2:64">
      <c r="B2" s="58" t="s">
        <v>188</v>
      </c>
      <c r="C2" s="80" t="s">
        <v>267</v>
      </c>
    </row>
    <row r="3" spans="2:64">
      <c r="B3" s="58" t="s">
        <v>190</v>
      </c>
      <c r="C3" s="80" t="s">
        <v>268</v>
      </c>
    </row>
    <row r="4" spans="2:64">
      <c r="B4" s="58" t="s">
        <v>191</v>
      </c>
      <c r="C4" s="80">
        <v>2207</v>
      </c>
    </row>
    <row r="6" spans="2:64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64" s="3" customFormat="1" ht="63">
      <c r="B7" s="61" t="s">
        <v>126</v>
      </c>
      <c r="C7" s="62" t="s">
        <v>49</v>
      </c>
      <c r="D7" s="62" t="s">
        <v>127</v>
      </c>
      <c r="E7" s="62" t="s">
        <v>15</v>
      </c>
      <c r="F7" s="62" t="s">
        <v>70</v>
      </c>
      <c r="G7" s="62" t="s">
        <v>18</v>
      </c>
      <c r="H7" s="62" t="s">
        <v>111</v>
      </c>
      <c r="I7" s="62" t="s">
        <v>56</v>
      </c>
      <c r="J7" s="62" t="s">
        <v>19</v>
      </c>
      <c r="K7" s="62" t="s">
        <v>250</v>
      </c>
      <c r="L7" s="62" t="s">
        <v>249</v>
      </c>
      <c r="M7" s="62" t="s">
        <v>120</v>
      </c>
      <c r="N7" s="62" t="s">
        <v>192</v>
      </c>
      <c r="O7" s="64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257</v>
      </c>
      <c r="L8" s="33"/>
      <c r="M8" s="33" t="s">
        <v>253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36" customFormat="1" ht="18" customHeight="1">
      <c r="B10" s="132" t="s">
        <v>43</v>
      </c>
      <c r="C10" s="123"/>
      <c r="D10" s="123"/>
      <c r="E10" s="123"/>
      <c r="F10" s="123"/>
      <c r="G10" s="124">
        <v>2.0000000000000004E-2</v>
      </c>
      <c r="H10" s="123"/>
      <c r="I10" s="123"/>
      <c r="J10" s="125">
        <v>1.7500000000000002E-2</v>
      </c>
      <c r="K10" s="124"/>
      <c r="L10" s="126"/>
      <c r="M10" s="124">
        <v>77.256009999999989</v>
      </c>
      <c r="N10" s="125">
        <v>1</v>
      </c>
      <c r="O10" s="125">
        <f>M10/'סכום נכסי הקרן'!$C$42</f>
        <v>2.1984445663752757E-5</v>
      </c>
      <c r="P10" s="142"/>
      <c r="Q10" s="142"/>
      <c r="R10" s="142"/>
      <c r="S10" s="142"/>
      <c r="T10" s="142"/>
      <c r="U10" s="142"/>
      <c r="BL10" s="142"/>
    </row>
    <row r="11" spans="2:64" s="98" customFormat="1" ht="20.25" customHeight="1">
      <c r="B11" s="132" t="s">
        <v>244</v>
      </c>
      <c r="C11" s="123"/>
      <c r="D11" s="123"/>
      <c r="E11" s="123"/>
      <c r="F11" s="123"/>
      <c r="G11" s="124">
        <v>2.0000000000000004E-2</v>
      </c>
      <c r="H11" s="123"/>
      <c r="I11" s="123"/>
      <c r="J11" s="125">
        <v>1.7500000000000002E-2</v>
      </c>
      <c r="K11" s="124"/>
      <c r="L11" s="126"/>
      <c r="M11" s="124">
        <v>77.256009999999989</v>
      </c>
      <c r="N11" s="125">
        <v>1</v>
      </c>
      <c r="O11" s="125">
        <f>M11/'סכום נכסי הקרן'!$C$42</f>
        <v>2.1984445663752757E-5</v>
      </c>
    </row>
    <row r="12" spans="2:64">
      <c r="B12" s="127" t="s">
        <v>240</v>
      </c>
      <c r="C12" s="84"/>
      <c r="D12" s="84"/>
      <c r="E12" s="84"/>
      <c r="F12" s="84"/>
      <c r="G12" s="92">
        <v>2.0000000000000004E-2</v>
      </c>
      <c r="H12" s="84"/>
      <c r="I12" s="84"/>
      <c r="J12" s="93">
        <v>1.7500000000000002E-2</v>
      </c>
      <c r="K12" s="92"/>
      <c r="L12" s="94"/>
      <c r="M12" s="92">
        <v>77.256009999999989</v>
      </c>
      <c r="N12" s="93">
        <v>1</v>
      </c>
      <c r="O12" s="93">
        <f>M12/'סכום נכסי הקרן'!$C$42</f>
        <v>2.1984445663752757E-5</v>
      </c>
    </row>
    <row r="13" spans="2:64">
      <c r="B13" s="128" t="s">
        <v>1762</v>
      </c>
      <c r="C13" s="82">
        <v>3296</v>
      </c>
      <c r="D13" s="82" t="s">
        <v>313</v>
      </c>
      <c r="E13" s="82" t="s">
        <v>305</v>
      </c>
      <c r="F13" s="82" t="s">
        <v>306</v>
      </c>
      <c r="G13" s="89">
        <v>2.0000000000000004E-2</v>
      </c>
      <c r="H13" s="95" t="s">
        <v>174</v>
      </c>
      <c r="I13" s="96">
        <v>6.2199999999999998E-2</v>
      </c>
      <c r="J13" s="90">
        <v>1.7500000000000002E-2</v>
      </c>
      <c r="K13" s="89">
        <v>60000</v>
      </c>
      <c r="L13" s="91">
        <v>128.76</v>
      </c>
      <c r="M13" s="89">
        <v>77.256009999999989</v>
      </c>
      <c r="N13" s="90">
        <v>1</v>
      </c>
      <c r="O13" s="90">
        <f>M13/'סכום נכסי הקרן'!$C$42</f>
        <v>2.1984445663752757E-5</v>
      </c>
    </row>
    <row r="14" spans="2:64">
      <c r="B14" s="85"/>
      <c r="C14" s="82"/>
      <c r="D14" s="82"/>
      <c r="E14" s="82"/>
      <c r="F14" s="82"/>
      <c r="G14" s="82"/>
      <c r="H14" s="82"/>
      <c r="I14" s="82"/>
      <c r="J14" s="90"/>
      <c r="K14" s="89"/>
      <c r="L14" s="91"/>
      <c r="M14" s="82"/>
      <c r="N14" s="90"/>
      <c r="O14" s="82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97" t="s">
        <v>265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97" t="s">
        <v>122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97" t="s">
        <v>248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97" t="s">
        <v>256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pane ySplit="9" topLeftCell="A10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0.140625" style="1" bestFit="1" customWidth="1"/>
    <col min="8" max="8" width="9.7109375" style="1" bestFit="1" customWidth="1"/>
    <col min="9" max="9" width="10.42578125" style="1" bestFit="1" customWidth="1"/>
    <col min="10" max="10" width="36.570312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189</v>
      </c>
      <c r="C1" s="80" t="s" vm="1">
        <v>266</v>
      </c>
    </row>
    <row r="2" spans="2:56">
      <c r="B2" s="58" t="s">
        <v>188</v>
      </c>
      <c r="C2" s="80" t="s">
        <v>267</v>
      </c>
    </row>
    <row r="3" spans="2:56">
      <c r="B3" s="58" t="s">
        <v>190</v>
      </c>
      <c r="C3" s="80" t="s">
        <v>268</v>
      </c>
    </row>
    <row r="4" spans="2:56">
      <c r="B4" s="58" t="s">
        <v>191</v>
      </c>
      <c r="C4" s="80">
        <v>2207</v>
      </c>
    </row>
    <row r="6" spans="2:56" ht="26.25" customHeight="1">
      <c r="B6" s="169" t="s">
        <v>223</v>
      </c>
      <c r="C6" s="170"/>
      <c r="D6" s="170"/>
      <c r="E6" s="170"/>
      <c r="F6" s="170"/>
      <c r="G6" s="170"/>
      <c r="H6" s="170"/>
      <c r="I6" s="170"/>
      <c r="J6" s="171"/>
    </row>
    <row r="7" spans="2:56" s="3" customFormat="1" ht="78.75">
      <c r="B7" s="61" t="s">
        <v>126</v>
      </c>
      <c r="C7" s="63" t="s">
        <v>58</v>
      </c>
      <c r="D7" s="63" t="s">
        <v>93</v>
      </c>
      <c r="E7" s="63" t="s">
        <v>59</v>
      </c>
      <c r="F7" s="63" t="s">
        <v>111</v>
      </c>
      <c r="G7" s="63" t="s">
        <v>234</v>
      </c>
      <c r="H7" s="63" t="s">
        <v>192</v>
      </c>
      <c r="I7" s="65" t="s">
        <v>193</v>
      </c>
      <c r="J7" s="79" t="s">
        <v>260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36" customFormat="1" ht="18" customHeight="1">
      <c r="B10" s="130" t="s">
        <v>44</v>
      </c>
      <c r="C10" s="130"/>
      <c r="D10" s="130"/>
      <c r="E10" s="123"/>
      <c r="F10" s="123"/>
      <c r="G10" s="124">
        <v>15619.844720000001</v>
      </c>
      <c r="H10" s="125">
        <v>1</v>
      </c>
      <c r="I10" s="125">
        <f>G10/'סכום נכסי הקרן'!$C$42</f>
        <v>4.444879143034897E-3</v>
      </c>
      <c r="J10" s="12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</row>
    <row r="11" spans="2:56" s="142" customFormat="1" ht="22.5" customHeight="1">
      <c r="B11" s="131" t="s">
        <v>247</v>
      </c>
      <c r="C11" s="130"/>
      <c r="D11" s="130"/>
      <c r="E11" s="123"/>
      <c r="F11" s="133" t="s">
        <v>174</v>
      </c>
      <c r="G11" s="124">
        <v>15619.844720000001</v>
      </c>
      <c r="H11" s="125">
        <v>1</v>
      </c>
      <c r="I11" s="125">
        <f>G11/'סכום נכסי הקרן'!$C$42</f>
        <v>4.444879143034897E-3</v>
      </c>
      <c r="J11" s="12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</row>
    <row r="12" spans="2:56" s="137" customFormat="1">
      <c r="B12" s="101" t="s">
        <v>94</v>
      </c>
      <c r="C12" s="120"/>
      <c r="D12" s="120"/>
      <c r="E12" s="84"/>
      <c r="F12" s="121" t="s">
        <v>174</v>
      </c>
      <c r="G12" s="92">
        <v>13743.99972</v>
      </c>
      <c r="H12" s="93">
        <v>0.87990629653327301</v>
      </c>
      <c r="I12" s="93">
        <f>G12/'סכום נכסי הקרן'!$C$42</f>
        <v>3.9110771452858248E-3</v>
      </c>
      <c r="J12" s="84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</row>
    <row r="13" spans="2:56" s="137" customFormat="1">
      <c r="B13" s="88" t="s">
        <v>1763</v>
      </c>
      <c r="C13" s="108">
        <v>43100</v>
      </c>
      <c r="D13" s="81" t="s">
        <v>1764</v>
      </c>
      <c r="E13" s="146">
        <v>7.3726158038147138E-2</v>
      </c>
      <c r="F13" s="95" t="s">
        <v>174</v>
      </c>
      <c r="G13" s="89">
        <v>3044</v>
      </c>
      <c r="H13" s="90">
        <v>0.19488029840030316</v>
      </c>
      <c r="I13" s="90">
        <f>G13/'סכום נכסי הקרן'!$C$42</f>
        <v>8.6621937374792453E-4</v>
      </c>
      <c r="J13" s="82" t="s">
        <v>1765</v>
      </c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</row>
    <row r="14" spans="2:56" s="137" customFormat="1">
      <c r="B14" s="88" t="s">
        <v>1766</v>
      </c>
      <c r="C14" s="108">
        <v>43100</v>
      </c>
      <c r="D14" s="81" t="s">
        <v>1764</v>
      </c>
      <c r="E14" s="146">
        <v>5.7768595041322313E-2</v>
      </c>
      <c r="F14" s="95" t="s">
        <v>174</v>
      </c>
      <c r="G14" s="89">
        <v>1263</v>
      </c>
      <c r="H14" s="90">
        <v>8.0858678344146812E-2</v>
      </c>
      <c r="I14" s="90">
        <f>G14/'סכום נכסי הקרן'!$C$42</f>
        <v>3.5940705290526568E-4</v>
      </c>
      <c r="J14" s="82" t="s">
        <v>1767</v>
      </c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</row>
    <row r="15" spans="2:56" s="137" customFormat="1">
      <c r="B15" s="88" t="s">
        <v>1768</v>
      </c>
      <c r="C15" s="108">
        <v>43100</v>
      </c>
      <c r="D15" s="81" t="s">
        <v>1764</v>
      </c>
      <c r="E15" s="146">
        <v>6.261460101867572E-2</v>
      </c>
      <c r="F15" s="95" t="s">
        <v>174</v>
      </c>
      <c r="G15" s="89">
        <v>902.99974999999995</v>
      </c>
      <c r="H15" s="90">
        <v>5.7811058060249394E-2</v>
      </c>
      <c r="I15" s="90">
        <f>G15/'סכום נכסי הקרן'!$C$42</f>
        <v>2.5696316620878201E-4</v>
      </c>
      <c r="J15" s="82" t="s">
        <v>1769</v>
      </c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</row>
    <row r="16" spans="2:56" s="137" customFormat="1">
      <c r="B16" s="88" t="s">
        <v>1770</v>
      </c>
      <c r="C16" s="108">
        <v>43100</v>
      </c>
      <c r="D16" s="81" t="s">
        <v>1764</v>
      </c>
      <c r="E16" s="146">
        <v>6.5799958520265031E-2</v>
      </c>
      <c r="F16" s="95" t="s">
        <v>174</v>
      </c>
      <c r="G16" s="89">
        <v>3166.0000299999997</v>
      </c>
      <c r="H16" s="90">
        <v>0.20269087732646804</v>
      </c>
      <c r="I16" s="90">
        <f>G16/'סכום נכסי הקרן'!$C$42</f>
        <v>9.0093645311186278E-4</v>
      </c>
      <c r="J16" s="82" t="s">
        <v>1771</v>
      </c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</row>
    <row r="17" spans="2:56" s="137" customFormat="1">
      <c r="B17" s="88" t="s">
        <v>1772</v>
      </c>
      <c r="C17" s="108">
        <v>43100</v>
      </c>
      <c r="D17" s="81" t="s">
        <v>1764</v>
      </c>
      <c r="E17" s="146">
        <v>6.9827508534473268E-2</v>
      </c>
      <c r="F17" s="95" t="s">
        <v>174</v>
      </c>
      <c r="G17" s="89">
        <v>1149.9999399999999</v>
      </c>
      <c r="H17" s="90">
        <v>7.3624287604313637E-2</v>
      </c>
      <c r="I17" s="90">
        <f>G17/'סכום נכסי הקרן'!$C$42</f>
        <v>3.2725106039321639E-4</v>
      </c>
      <c r="J17" s="82" t="s">
        <v>1773</v>
      </c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</row>
    <row r="18" spans="2:56" s="137" customFormat="1">
      <c r="B18" s="88" t="s">
        <v>1774</v>
      </c>
      <c r="C18" s="108">
        <v>43100</v>
      </c>
      <c r="D18" s="81" t="s">
        <v>1764</v>
      </c>
      <c r="E18" s="146">
        <v>7.0930083386786399E-2</v>
      </c>
      <c r="F18" s="95" t="s">
        <v>174</v>
      </c>
      <c r="G18" s="89">
        <v>774</v>
      </c>
      <c r="H18" s="90">
        <v>4.955234919902584E-2</v>
      </c>
      <c r="I18" s="90">
        <f>G18/'סכום נכסי הקרן'!$C$42</f>
        <v>2.2025420344313194E-4</v>
      </c>
      <c r="J18" s="82" t="s">
        <v>1775</v>
      </c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</row>
    <row r="19" spans="2:56" s="137" customFormat="1">
      <c r="B19" s="88" t="s">
        <v>1776</v>
      </c>
      <c r="C19" s="108">
        <v>43100</v>
      </c>
      <c r="D19" s="81" t="s">
        <v>1764</v>
      </c>
      <c r="E19" s="146">
        <v>7.3332014581626026E-2</v>
      </c>
      <c r="F19" s="95" t="s">
        <v>174</v>
      </c>
      <c r="G19" s="89">
        <v>1616</v>
      </c>
      <c r="H19" s="90">
        <v>0.10345813476179037</v>
      </c>
      <c r="I19" s="90">
        <f>G19/'סכום נכסי הקרן'!$C$42</f>
        <v>4.5985890537997574E-4</v>
      </c>
      <c r="J19" s="82" t="s">
        <v>1777</v>
      </c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</row>
    <row r="20" spans="2:56" s="137" customFormat="1">
      <c r="B20" s="88" t="s">
        <v>1778</v>
      </c>
      <c r="C20" s="108">
        <v>43100</v>
      </c>
      <c r="D20" s="81" t="s">
        <v>1764</v>
      </c>
      <c r="E20" s="147">
        <v>5.4517215412291341E-2</v>
      </c>
      <c r="F20" s="95" t="s">
        <v>174</v>
      </c>
      <c r="G20" s="89">
        <v>1828</v>
      </c>
      <c r="H20" s="90">
        <v>0.11703061283697574</v>
      </c>
      <c r="I20" s="90">
        <f>G20/'סכום נכסי הקרן'!$C$42</f>
        <v>5.2018693009566559E-4</v>
      </c>
      <c r="J20" s="82" t="s">
        <v>1779</v>
      </c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</row>
    <row r="21" spans="2:56" s="137" customFormat="1">
      <c r="B21" s="107"/>
      <c r="C21" s="81"/>
      <c r="D21" s="81"/>
      <c r="E21" s="82"/>
      <c r="F21" s="82"/>
      <c r="G21" s="82"/>
      <c r="H21" s="90"/>
      <c r="I21" s="82"/>
      <c r="J21" s="82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</row>
    <row r="22" spans="2:56" s="137" customFormat="1">
      <c r="B22" s="101" t="s">
        <v>95</v>
      </c>
      <c r="C22" s="120"/>
      <c r="D22" s="120"/>
      <c r="E22" s="125">
        <v>0</v>
      </c>
      <c r="F22" s="121" t="s">
        <v>174</v>
      </c>
      <c r="G22" s="92">
        <v>1875.845</v>
      </c>
      <c r="H22" s="93">
        <v>0.1200937034667269</v>
      </c>
      <c r="I22" s="93">
        <f>G22/'סכום נכסי הקרן'!$C$42</f>
        <v>5.3380199774907214E-4</v>
      </c>
      <c r="J22" s="84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</row>
    <row r="23" spans="2:56" s="137" customFormat="1">
      <c r="B23" s="88" t="s">
        <v>1780</v>
      </c>
      <c r="C23" s="108">
        <v>43100</v>
      </c>
      <c r="D23" s="81" t="s">
        <v>28</v>
      </c>
      <c r="E23" s="90">
        <v>0</v>
      </c>
      <c r="F23" s="95" t="s">
        <v>174</v>
      </c>
      <c r="G23" s="89">
        <v>207</v>
      </c>
      <c r="H23" s="90">
        <v>1.3252372460204585E-2</v>
      </c>
      <c r="I23" s="90">
        <f>G23/'סכום נכסי הקרן'!$C$42</f>
        <v>5.8905193944093423E-5</v>
      </c>
      <c r="J23" s="82" t="s">
        <v>1767</v>
      </c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</row>
    <row r="24" spans="2:56" s="137" customFormat="1">
      <c r="B24" s="88" t="s">
        <v>1781</v>
      </c>
      <c r="C24" s="108">
        <v>43100</v>
      </c>
      <c r="D24" s="81" t="s">
        <v>28</v>
      </c>
      <c r="E24" s="90">
        <v>0</v>
      </c>
      <c r="F24" s="95" t="s">
        <v>174</v>
      </c>
      <c r="G24" s="89">
        <v>713.84500000000003</v>
      </c>
      <c r="H24" s="90">
        <v>4.5701158545191987E-2</v>
      </c>
      <c r="I24" s="90">
        <f>G24/'סכום נכסי הקרן'!$C$42</f>
        <v>2.0313612643005493E-4</v>
      </c>
      <c r="J24" s="82" t="s">
        <v>1782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</row>
    <row r="25" spans="2:56" s="137" customFormat="1">
      <c r="B25" s="88" t="s">
        <v>1783</v>
      </c>
      <c r="C25" s="108">
        <v>43100</v>
      </c>
      <c r="D25" s="81" t="s">
        <v>28</v>
      </c>
      <c r="E25" s="90">
        <v>0</v>
      </c>
      <c r="F25" s="95" t="s">
        <v>174</v>
      </c>
      <c r="G25" s="89">
        <v>955</v>
      </c>
      <c r="H25" s="90">
        <v>6.1140172461330328E-2</v>
      </c>
      <c r="I25" s="90">
        <f>G25/'סכום נכסי הקרן'!$C$42</f>
        <v>2.717606773749238E-4</v>
      </c>
      <c r="J25" s="82" t="s">
        <v>1779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</row>
    <row r="26" spans="2:56">
      <c r="B26" s="107"/>
      <c r="C26" s="81"/>
      <c r="D26" s="81"/>
      <c r="E26" s="82"/>
      <c r="F26" s="82"/>
      <c r="G26" s="82"/>
      <c r="H26" s="90"/>
      <c r="I26" s="82"/>
      <c r="J26" s="82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</row>
    <row r="29" spans="2:56">
      <c r="B29" s="115"/>
      <c r="C29" s="81"/>
      <c r="D29" s="81"/>
      <c r="E29" s="81"/>
      <c r="F29" s="81"/>
      <c r="G29" s="81"/>
      <c r="H29" s="81"/>
      <c r="I29" s="81"/>
      <c r="J29" s="81"/>
    </row>
    <row r="30" spans="2:56">
      <c r="B30" s="115"/>
      <c r="C30" s="81"/>
      <c r="D30" s="81"/>
      <c r="E30" s="81"/>
      <c r="F30" s="81"/>
      <c r="G30" s="81"/>
      <c r="H30" s="81"/>
      <c r="I30" s="81"/>
      <c r="J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B110" s="81"/>
      <c r="C110" s="81"/>
      <c r="D110" s="81"/>
      <c r="E110" s="81"/>
      <c r="F110" s="81"/>
      <c r="G110" s="81"/>
      <c r="H110" s="81"/>
      <c r="I110" s="81"/>
      <c r="J110" s="81"/>
    </row>
    <row r="111" spans="2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2:10"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2:10">
      <c r="B113" s="81"/>
      <c r="C113" s="81"/>
      <c r="D113" s="81"/>
      <c r="E113" s="81"/>
      <c r="F113" s="81"/>
      <c r="G113" s="81"/>
      <c r="H113" s="81"/>
      <c r="I113" s="81"/>
      <c r="J113" s="81"/>
    </row>
    <row r="114" spans="2:10">
      <c r="B114" s="81"/>
      <c r="C114" s="81"/>
      <c r="D114" s="81"/>
      <c r="E114" s="81"/>
      <c r="F114" s="81"/>
      <c r="G114" s="81"/>
      <c r="H114" s="81"/>
      <c r="I114" s="81"/>
      <c r="J114" s="81"/>
    </row>
    <row r="115" spans="2:10">
      <c r="B115" s="81"/>
      <c r="C115" s="81"/>
      <c r="D115" s="81"/>
      <c r="E115" s="81"/>
      <c r="F115" s="81"/>
      <c r="G115" s="81"/>
      <c r="H115" s="81"/>
      <c r="I115" s="81"/>
      <c r="J115" s="81"/>
    </row>
    <row r="116" spans="2:10">
      <c r="B116" s="81"/>
      <c r="C116" s="81"/>
      <c r="D116" s="81"/>
      <c r="E116" s="81"/>
      <c r="F116" s="81"/>
      <c r="G116" s="81"/>
      <c r="H116" s="81"/>
      <c r="I116" s="81"/>
      <c r="J116" s="81"/>
    </row>
    <row r="117" spans="2:10">
      <c r="B117" s="81"/>
      <c r="C117" s="81"/>
      <c r="D117" s="81"/>
      <c r="E117" s="81"/>
      <c r="F117" s="81"/>
      <c r="G117" s="81"/>
      <c r="H117" s="81"/>
      <c r="I117" s="81"/>
      <c r="J117" s="81"/>
    </row>
    <row r="118" spans="2:10">
      <c r="B118" s="81"/>
      <c r="C118" s="81"/>
      <c r="D118" s="81"/>
      <c r="E118" s="81"/>
      <c r="F118" s="81"/>
      <c r="G118" s="81"/>
      <c r="H118" s="81"/>
      <c r="I118" s="81"/>
      <c r="J118" s="81"/>
    </row>
    <row r="119" spans="2:10">
      <c r="B119" s="81"/>
      <c r="C119" s="81"/>
      <c r="D119" s="81"/>
      <c r="E119" s="81"/>
      <c r="F119" s="81"/>
      <c r="G119" s="81"/>
      <c r="H119" s="81"/>
      <c r="I119" s="81"/>
      <c r="J119" s="81"/>
    </row>
    <row r="120" spans="2:10">
      <c r="B120" s="81"/>
      <c r="C120" s="81"/>
      <c r="D120" s="81"/>
      <c r="E120" s="81"/>
      <c r="F120" s="81"/>
      <c r="G120" s="81"/>
      <c r="H120" s="81"/>
      <c r="I120" s="81"/>
      <c r="J120" s="81"/>
    </row>
    <row r="121" spans="2:10">
      <c r="B121" s="81"/>
      <c r="C121" s="81"/>
      <c r="D121" s="81"/>
      <c r="E121" s="81"/>
      <c r="F121" s="81"/>
      <c r="G121" s="81"/>
      <c r="H121" s="81"/>
      <c r="I121" s="81"/>
      <c r="J121" s="81"/>
    </row>
    <row r="122" spans="2:10">
      <c r="B122" s="81"/>
      <c r="C122" s="81"/>
      <c r="D122" s="81"/>
      <c r="E122" s="81"/>
      <c r="F122" s="81"/>
      <c r="G122" s="81"/>
      <c r="H122" s="81"/>
      <c r="I122" s="81"/>
      <c r="J122" s="81"/>
    </row>
    <row r="123" spans="2:10">
      <c r="B123" s="81"/>
      <c r="C123" s="81"/>
      <c r="D123" s="81"/>
      <c r="E123" s="81"/>
      <c r="F123" s="81"/>
      <c r="G123" s="81"/>
      <c r="H123" s="81"/>
      <c r="I123" s="81"/>
      <c r="J123" s="81"/>
    </row>
    <row r="124" spans="2:10">
      <c r="B124" s="81"/>
      <c r="C124" s="81"/>
      <c r="D124" s="81"/>
      <c r="E124" s="81"/>
      <c r="F124" s="81"/>
      <c r="G124" s="81"/>
      <c r="H124" s="81"/>
      <c r="I124" s="81"/>
      <c r="J124" s="81"/>
    </row>
    <row r="125" spans="2:10">
      <c r="B125" s="81"/>
      <c r="C125" s="81"/>
      <c r="D125" s="81"/>
      <c r="E125" s="81"/>
      <c r="F125" s="81"/>
      <c r="G125" s="81"/>
      <c r="H125" s="81"/>
      <c r="I125" s="81"/>
      <c r="J125" s="81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26:J1048576 B29:B30 K1:XFD27 K30:XFD1048576 K28:AF29 AH28:XFD29 E22:E25 E20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189</v>
      </c>
      <c r="C1" s="80" t="s" vm="1">
        <v>266</v>
      </c>
    </row>
    <row r="2" spans="2:60">
      <c r="B2" s="58" t="s">
        <v>188</v>
      </c>
      <c r="C2" s="80" t="s">
        <v>267</v>
      </c>
    </row>
    <row r="3" spans="2:60">
      <c r="B3" s="58" t="s">
        <v>190</v>
      </c>
      <c r="C3" s="80" t="s">
        <v>268</v>
      </c>
    </row>
    <row r="4" spans="2:60">
      <c r="B4" s="58" t="s">
        <v>191</v>
      </c>
      <c r="C4" s="80">
        <v>2207</v>
      </c>
    </row>
    <row r="6" spans="2:60" ht="26.25" customHeight="1">
      <c r="B6" s="169" t="s">
        <v>224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66">
      <c r="B7" s="61" t="s">
        <v>126</v>
      </c>
      <c r="C7" s="61" t="s">
        <v>127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57</v>
      </c>
      <c r="I7" s="61" t="s">
        <v>120</v>
      </c>
      <c r="J7" s="61" t="s">
        <v>192</v>
      </c>
      <c r="K7" s="61" t="s">
        <v>193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5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3" sqref="J13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189</v>
      </c>
      <c r="C1" s="80" t="s" vm="1">
        <v>266</v>
      </c>
    </row>
    <row r="2" spans="2:60">
      <c r="B2" s="58" t="s">
        <v>188</v>
      </c>
      <c r="C2" s="80" t="s">
        <v>267</v>
      </c>
    </row>
    <row r="3" spans="2:60">
      <c r="B3" s="58" t="s">
        <v>190</v>
      </c>
      <c r="C3" s="80" t="s">
        <v>268</v>
      </c>
    </row>
    <row r="4" spans="2:60">
      <c r="B4" s="58" t="s">
        <v>191</v>
      </c>
      <c r="C4" s="80">
        <v>2207</v>
      </c>
    </row>
    <row r="6" spans="2:60" ht="26.25" customHeight="1">
      <c r="B6" s="169" t="s">
        <v>225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63">
      <c r="B7" s="61" t="s">
        <v>126</v>
      </c>
      <c r="C7" s="63" t="s">
        <v>49</v>
      </c>
      <c r="D7" s="63" t="s">
        <v>15</v>
      </c>
      <c r="E7" s="63" t="s">
        <v>16</v>
      </c>
      <c r="F7" s="63" t="s">
        <v>61</v>
      </c>
      <c r="G7" s="63" t="s">
        <v>111</v>
      </c>
      <c r="H7" s="63" t="s">
        <v>57</v>
      </c>
      <c r="I7" s="63" t="s">
        <v>120</v>
      </c>
      <c r="J7" s="63" t="s">
        <v>192</v>
      </c>
      <c r="K7" s="65" t="s">
        <v>193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6" customFormat="1" ht="18" customHeight="1">
      <c r="B10" s="130" t="s">
        <v>60</v>
      </c>
      <c r="C10" s="123"/>
      <c r="D10" s="123"/>
      <c r="E10" s="123"/>
      <c r="F10" s="123"/>
      <c r="G10" s="123"/>
      <c r="H10" s="125">
        <v>5.7000000000000002E-2</v>
      </c>
      <c r="I10" s="124">
        <f>I11</f>
        <v>-728.22521000000006</v>
      </c>
      <c r="J10" s="125">
        <v>1</v>
      </c>
      <c r="K10" s="125">
        <f>I10/'סכום נכסי הקרן'!$C$42</f>
        <v>-2.0722824748805878E-4</v>
      </c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BH10" s="142"/>
    </row>
    <row r="11" spans="2:60" s="98" customFormat="1" ht="21" customHeight="1">
      <c r="B11" s="131" t="s">
        <v>244</v>
      </c>
      <c r="C11" s="123"/>
      <c r="D11" s="123"/>
      <c r="E11" s="123"/>
      <c r="F11" s="123"/>
      <c r="G11" s="123"/>
      <c r="H11" s="125">
        <v>5.7000000000000002E-2</v>
      </c>
      <c r="I11" s="124">
        <f>I12+I13</f>
        <v>-728.22521000000006</v>
      </c>
      <c r="J11" s="125">
        <v>1</v>
      </c>
      <c r="K11" s="125">
        <f>I11/'סכום נכסי הקרן'!$C$42</f>
        <v>-2.0722824748805878E-4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128" t="s">
        <v>1784</v>
      </c>
      <c r="C12" s="82" t="s">
        <v>1785</v>
      </c>
      <c r="D12" s="82" t="s">
        <v>1246</v>
      </c>
      <c r="E12" s="82"/>
      <c r="F12" s="96">
        <v>5.5999999999999994E-2</v>
      </c>
      <c r="G12" s="95" t="s">
        <v>174</v>
      </c>
      <c r="H12" s="90">
        <v>5.7000000000000002E-2</v>
      </c>
      <c r="I12" s="89">
        <v>4.5056400000000005</v>
      </c>
      <c r="J12" s="90">
        <f>I12/$I$11</f>
        <v>-6.1871519114258628E-3</v>
      </c>
      <c r="K12" s="90">
        <f>I12/'סכום נכסי הקרן'!$C$42</f>
        <v>1.2821526475471747E-6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54" t="s">
        <v>1856</v>
      </c>
      <c r="C13" s="82"/>
      <c r="D13" s="82"/>
      <c r="E13" s="82"/>
      <c r="F13" s="82"/>
      <c r="G13" s="82"/>
      <c r="H13" s="90"/>
      <c r="I13" s="91">
        <v>-732.73085000000003</v>
      </c>
      <c r="J13" s="90">
        <f>I13/$I$11</f>
        <v>1.0061871519114258</v>
      </c>
      <c r="K13" s="90">
        <f>I13/'סכום נכסי הקרן'!$C$42</f>
        <v>-2.0851040013560593E-4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N109"/>
  <sheetViews>
    <sheetView rightToLeft="1" workbookViewId="0">
      <pane ySplit="9" topLeftCell="A10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10" style="3" customWidth="1"/>
    <col min="6" max="6" width="9.5703125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8" t="s">
        <v>189</v>
      </c>
      <c r="C1" s="80" t="s" vm="1">
        <v>266</v>
      </c>
    </row>
    <row r="2" spans="2:40">
      <c r="B2" s="58" t="s">
        <v>188</v>
      </c>
      <c r="C2" s="80" t="s">
        <v>267</v>
      </c>
    </row>
    <row r="3" spans="2:40">
      <c r="B3" s="58" t="s">
        <v>190</v>
      </c>
      <c r="C3" s="80" t="s">
        <v>268</v>
      </c>
    </row>
    <row r="4" spans="2:40">
      <c r="B4" s="58" t="s">
        <v>191</v>
      </c>
      <c r="C4" s="80">
        <v>2207</v>
      </c>
    </row>
    <row r="6" spans="2:40" ht="26.25" customHeight="1">
      <c r="B6" s="169" t="s">
        <v>226</v>
      </c>
      <c r="C6" s="170"/>
      <c r="D6" s="171"/>
    </row>
    <row r="7" spans="2:40" s="3" customFormat="1" ht="33">
      <c r="B7" s="61" t="s">
        <v>126</v>
      </c>
      <c r="C7" s="66" t="s">
        <v>117</v>
      </c>
      <c r="D7" s="67" t="s">
        <v>116</v>
      </c>
    </row>
    <row r="8" spans="2:40" s="3" customFormat="1">
      <c r="B8" s="16"/>
      <c r="C8" s="33" t="s">
        <v>253</v>
      </c>
      <c r="D8" s="18" t="s">
        <v>22</v>
      </c>
    </row>
    <row r="9" spans="2:40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</row>
    <row r="10" spans="2:40" s="136" customFormat="1" ht="18" customHeight="1">
      <c r="B10" s="120" t="s">
        <v>1787</v>
      </c>
      <c r="C10" s="134">
        <f>C11+C23</f>
        <v>78278.278876493132</v>
      </c>
      <c r="D10" s="81"/>
      <c r="E10" s="143"/>
      <c r="F10" s="143"/>
      <c r="G10" s="143"/>
      <c r="H10" s="143"/>
      <c r="I10" s="143"/>
      <c r="J10" s="143"/>
    </row>
    <row r="11" spans="2:40" s="137" customFormat="1">
      <c r="B11" s="120" t="s">
        <v>26</v>
      </c>
      <c r="C11" s="134">
        <f>SUM(C12:C21)</f>
        <v>25621.212761621282</v>
      </c>
      <c r="D11" s="81"/>
      <c r="E11" s="143"/>
      <c r="F11" s="143"/>
      <c r="G11" s="143"/>
      <c r="H11" s="143"/>
      <c r="I11" s="143"/>
      <c r="J11" s="143"/>
    </row>
    <row r="12" spans="2:40" s="137" customFormat="1">
      <c r="B12" s="148" t="s">
        <v>1847</v>
      </c>
      <c r="C12" s="149">
        <v>7897.4723999999997</v>
      </c>
      <c r="D12" s="150">
        <v>46100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</row>
    <row r="13" spans="2:40" s="137" customFormat="1">
      <c r="B13" s="148" t="s">
        <v>1848</v>
      </c>
      <c r="C13" s="149">
        <v>1312.8074459500001</v>
      </c>
      <c r="D13" s="150">
        <v>43830</v>
      </c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</row>
    <row r="14" spans="2:40" s="137" customFormat="1">
      <c r="B14" s="151" t="s">
        <v>1788</v>
      </c>
      <c r="C14" s="149">
        <v>816.63101080323304</v>
      </c>
      <c r="D14" s="150">
        <v>43830</v>
      </c>
      <c r="E14" s="143"/>
      <c r="F14" s="143"/>
      <c r="G14" s="143"/>
      <c r="H14" s="143"/>
      <c r="I14" s="143"/>
      <c r="J14" s="143"/>
    </row>
    <row r="15" spans="2:40" s="137" customFormat="1">
      <c r="B15" s="128" t="s">
        <v>1849</v>
      </c>
      <c r="C15" s="149">
        <v>1282.59915</v>
      </c>
      <c r="D15" s="150">
        <v>43824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</row>
    <row r="16" spans="2:40" s="137" customFormat="1">
      <c r="B16" s="152" t="s">
        <v>1850</v>
      </c>
      <c r="C16" s="149">
        <v>4709.2419800000007</v>
      </c>
      <c r="D16" s="150">
        <v>44246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</row>
    <row r="17" spans="2:10" s="137" customFormat="1">
      <c r="B17" s="152" t="s">
        <v>1851</v>
      </c>
      <c r="C17" s="149">
        <v>456.73099000000002</v>
      </c>
      <c r="D17" s="150">
        <v>43297</v>
      </c>
      <c r="E17" s="143"/>
      <c r="F17" s="143"/>
      <c r="G17" s="143"/>
      <c r="H17" s="143"/>
      <c r="I17" s="143"/>
      <c r="J17" s="143"/>
    </row>
    <row r="18" spans="2:10" s="137" customFormat="1">
      <c r="B18" s="152" t="s">
        <v>1852</v>
      </c>
      <c r="C18" s="149">
        <v>1187.9120800000001</v>
      </c>
      <c r="D18" s="150">
        <v>43908</v>
      </c>
      <c r="E18" s="143"/>
      <c r="F18" s="143"/>
      <c r="G18" s="143"/>
      <c r="H18" s="143"/>
      <c r="I18" s="143"/>
      <c r="J18" s="143"/>
    </row>
    <row r="19" spans="2:10" s="137" customFormat="1">
      <c r="B19" s="152" t="s">
        <v>1853</v>
      </c>
      <c r="C19" s="149">
        <v>434.49275893139998</v>
      </c>
      <c r="D19" s="150">
        <v>45143</v>
      </c>
      <c r="E19" s="143"/>
      <c r="F19" s="143"/>
      <c r="G19" s="143"/>
      <c r="H19" s="143"/>
      <c r="I19" s="143"/>
      <c r="J19" s="143"/>
    </row>
    <row r="20" spans="2:10" s="137" customFormat="1">
      <c r="B20" s="153" t="s">
        <v>1854</v>
      </c>
      <c r="C20" s="149">
        <v>6016.5667899999999</v>
      </c>
      <c r="D20" s="150">
        <v>44739</v>
      </c>
      <c r="E20" s="143"/>
      <c r="F20" s="143"/>
      <c r="G20" s="143"/>
      <c r="H20" s="143"/>
      <c r="I20" s="143"/>
      <c r="J20" s="143"/>
    </row>
    <row r="21" spans="2:10" s="137" customFormat="1">
      <c r="B21" s="151" t="s">
        <v>1789</v>
      </c>
      <c r="C21" s="149">
        <v>1506.7581559366506</v>
      </c>
      <c r="D21" s="150">
        <v>46132</v>
      </c>
      <c r="E21" s="143"/>
      <c r="F21" s="143"/>
      <c r="G21" s="143"/>
      <c r="H21" s="143"/>
      <c r="I21" s="143"/>
      <c r="J21" s="143"/>
    </row>
    <row r="22" spans="2:10" s="137" customFormat="1">
      <c r="B22" s="81"/>
      <c r="C22" s="81"/>
      <c r="D22" s="81"/>
      <c r="E22" s="143"/>
      <c r="F22" s="143"/>
      <c r="G22" s="143"/>
      <c r="H22" s="143"/>
      <c r="I22" s="143"/>
      <c r="J22" s="143"/>
    </row>
    <row r="23" spans="2:10" s="137" customFormat="1">
      <c r="B23" s="120" t="s">
        <v>1790</v>
      </c>
      <c r="C23" s="134">
        <f>SUM(C24:C43)</f>
        <v>52657.06611487185</v>
      </c>
      <c r="E23" s="143"/>
      <c r="F23" s="143"/>
      <c r="G23" s="143"/>
      <c r="H23" s="143"/>
      <c r="I23" s="143"/>
      <c r="J23" s="143"/>
    </row>
    <row r="24" spans="2:10" s="137" customFormat="1">
      <c r="B24" s="152" t="s">
        <v>1855</v>
      </c>
      <c r="C24" s="149">
        <v>886.62751000000003</v>
      </c>
      <c r="D24" s="150">
        <v>43190</v>
      </c>
      <c r="E24" s="143"/>
      <c r="F24" s="143"/>
      <c r="G24" s="143"/>
      <c r="H24" s="143"/>
      <c r="I24" s="143"/>
      <c r="J24" s="143"/>
    </row>
    <row r="25" spans="2:10" s="137" customFormat="1">
      <c r="B25" s="151" t="s">
        <v>1791</v>
      </c>
      <c r="C25" s="149">
        <v>1495.964795718862</v>
      </c>
      <c r="D25" s="150">
        <v>46054</v>
      </c>
      <c r="E25" s="143"/>
      <c r="F25" s="143"/>
      <c r="G25" s="143"/>
      <c r="H25" s="143"/>
      <c r="I25" s="143"/>
      <c r="J25" s="143"/>
    </row>
    <row r="26" spans="2:10" s="137" customFormat="1">
      <c r="B26" s="151" t="s">
        <v>1792</v>
      </c>
      <c r="C26" s="149">
        <v>3207.8263565199995</v>
      </c>
      <c r="D26" s="150">
        <v>44429</v>
      </c>
      <c r="E26" s="143"/>
      <c r="F26" s="143"/>
      <c r="G26" s="143"/>
      <c r="H26" s="143"/>
      <c r="I26" s="143"/>
      <c r="J26" s="143"/>
    </row>
    <row r="27" spans="2:10" s="137" customFormat="1">
      <c r="B27" s="151" t="s">
        <v>1793</v>
      </c>
      <c r="C27" s="149">
        <v>4798.3631187743995</v>
      </c>
      <c r="D27" s="150">
        <v>44722</v>
      </c>
      <c r="E27" s="143"/>
      <c r="F27" s="143"/>
      <c r="G27" s="143"/>
      <c r="H27" s="143"/>
      <c r="I27" s="143"/>
      <c r="J27" s="143"/>
    </row>
    <row r="28" spans="2:10" s="137" customFormat="1">
      <c r="B28" s="151" t="s">
        <v>1794</v>
      </c>
      <c r="C28" s="149">
        <v>2545.6956675067931</v>
      </c>
      <c r="D28" s="150">
        <v>46938</v>
      </c>
      <c r="E28" s="143"/>
      <c r="F28" s="143"/>
      <c r="G28" s="143"/>
      <c r="H28" s="143"/>
      <c r="I28" s="143"/>
      <c r="J28" s="143"/>
    </row>
    <row r="29" spans="2:10" s="137" customFormat="1">
      <c r="B29" s="151" t="s">
        <v>1795</v>
      </c>
      <c r="C29" s="149">
        <v>1959.1237659301951</v>
      </c>
      <c r="D29" s="150">
        <v>47102</v>
      </c>
      <c r="E29" s="143"/>
      <c r="F29" s="143"/>
      <c r="G29" s="143"/>
      <c r="H29" s="143"/>
      <c r="I29" s="143"/>
      <c r="J29" s="143"/>
    </row>
    <row r="30" spans="2:10" s="137" customFormat="1">
      <c r="B30" s="151" t="s">
        <v>1796</v>
      </c>
      <c r="C30" s="149">
        <v>2717.2105162333328</v>
      </c>
      <c r="D30" s="150">
        <v>47026</v>
      </c>
      <c r="E30" s="143"/>
      <c r="F30" s="143"/>
      <c r="G30" s="143"/>
      <c r="H30" s="143"/>
      <c r="I30" s="143"/>
      <c r="J30" s="143"/>
    </row>
    <row r="31" spans="2:10" s="137" customFormat="1">
      <c r="B31" s="151" t="s">
        <v>1556</v>
      </c>
      <c r="C31" s="149">
        <v>2.0536642423809583</v>
      </c>
      <c r="D31" s="150">
        <v>46938</v>
      </c>
      <c r="E31" s="143"/>
      <c r="F31" s="143"/>
      <c r="G31" s="143"/>
      <c r="H31" s="143"/>
      <c r="I31" s="143"/>
      <c r="J31" s="143"/>
    </row>
    <row r="32" spans="2:10" s="137" customFormat="1">
      <c r="B32" s="151" t="s">
        <v>1797</v>
      </c>
      <c r="C32" s="149">
        <v>2392.002971107443</v>
      </c>
      <c r="D32" s="150">
        <v>46722</v>
      </c>
      <c r="E32" s="143"/>
      <c r="F32" s="143"/>
      <c r="G32" s="143"/>
      <c r="H32" s="143"/>
      <c r="I32" s="143"/>
      <c r="J32" s="143"/>
    </row>
    <row r="33" spans="2:10" s="137" customFormat="1">
      <c r="B33" s="151" t="s">
        <v>1798</v>
      </c>
      <c r="C33" s="149">
        <v>3929.3748985123093</v>
      </c>
      <c r="D33" s="150">
        <v>46012</v>
      </c>
      <c r="E33" s="143"/>
      <c r="F33" s="143"/>
      <c r="G33" s="143"/>
      <c r="H33" s="143"/>
      <c r="I33" s="143"/>
      <c r="J33" s="143"/>
    </row>
    <row r="34" spans="2:10" s="137" customFormat="1">
      <c r="B34" s="151" t="s">
        <v>1799</v>
      </c>
      <c r="C34" s="149">
        <v>5017.9640240416875</v>
      </c>
      <c r="D34" s="150">
        <v>45382</v>
      </c>
      <c r="E34" s="143"/>
      <c r="F34" s="143"/>
      <c r="G34" s="143"/>
      <c r="H34" s="143"/>
      <c r="I34" s="143"/>
      <c r="J34" s="143"/>
    </row>
    <row r="35" spans="2:10" s="137" customFormat="1">
      <c r="B35" s="151" t="s">
        <v>1800</v>
      </c>
      <c r="C35" s="149">
        <v>6350.9503666116034</v>
      </c>
      <c r="D35" s="150">
        <v>44926</v>
      </c>
      <c r="E35" s="143"/>
      <c r="F35" s="143"/>
      <c r="G35" s="143"/>
      <c r="H35" s="143"/>
      <c r="I35" s="143"/>
      <c r="J35" s="143"/>
    </row>
    <row r="36" spans="2:10" s="137" customFormat="1">
      <c r="B36" s="151" t="s">
        <v>1543</v>
      </c>
      <c r="C36" s="149">
        <v>3350.7779752733281</v>
      </c>
      <c r="D36" s="150">
        <v>47262</v>
      </c>
      <c r="E36" s="143"/>
      <c r="F36" s="143"/>
      <c r="G36" s="143"/>
      <c r="H36" s="143"/>
      <c r="I36" s="143"/>
      <c r="J36" s="143"/>
    </row>
    <row r="37" spans="2:10" s="137" customFormat="1">
      <c r="B37" s="151" t="s">
        <v>1801</v>
      </c>
      <c r="C37" s="149">
        <v>3664.5712594100009</v>
      </c>
      <c r="D37" s="150">
        <v>46482</v>
      </c>
      <c r="E37" s="143"/>
      <c r="F37" s="143"/>
      <c r="G37" s="143"/>
      <c r="H37" s="143"/>
      <c r="I37" s="143"/>
      <c r="J37" s="143"/>
    </row>
    <row r="38" spans="2:10" s="137" customFormat="1">
      <c r="B38" s="151" t="s">
        <v>1544</v>
      </c>
      <c r="C38" s="149">
        <v>1699.9095181052637</v>
      </c>
      <c r="D38" s="150">
        <v>46600</v>
      </c>
      <c r="E38" s="143"/>
      <c r="F38" s="143"/>
      <c r="G38" s="143"/>
      <c r="H38" s="143"/>
      <c r="I38" s="143"/>
      <c r="J38" s="143"/>
    </row>
    <row r="39" spans="2:10" s="137" customFormat="1">
      <c r="B39" s="151" t="s">
        <v>1802</v>
      </c>
      <c r="C39" s="149">
        <v>5717.144089615892</v>
      </c>
      <c r="D39" s="150">
        <v>46601</v>
      </c>
      <c r="E39" s="143"/>
      <c r="F39" s="143"/>
      <c r="G39" s="143"/>
      <c r="H39" s="143"/>
      <c r="I39" s="143"/>
      <c r="J39" s="143"/>
    </row>
    <row r="40" spans="2:10" s="137" customFormat="1">
      <c r="B40" s="151" t="s">
        <v>1560</v>
      </c>
      <c r="C40" s="149">
        <v>21.402043614</v>
      </c>
      <c r="D40" s="150">
        <v>46938</v>
      </c>
      <c r="E40" s="143"/>
      <c r="F40" s="143"/>
      <c r="G40" s="143"/>
      <c r="H40" s="143"/>
      <c r="I40" s="143"/>
      <c r="J40" s="143"/>
    </row>
    <row r="41" spans="2:10" s="137" customFormat="1">
      <c r="B41" s="151" t="s">
        <v>1803</v>
      </c>
      <c r="C41" s="149">
        <v>242.40448353244255</v>
      </c>
      <c r="D41" s="150">
        <v>46663</v>
      </c>
      <c r="E41" s="143"/>
      <c r="F41" s="143"/>
      <c r="G41" s="143"/>
      <c r="H41" s="143"/>
      <c r="I41" s="143"/>
      <c r="J41" s="143"/>
    </row>
    <row r="42" spans="2:10" s="137" customFormat="1">
      <c r="B42" s="151" t="s">
        <v>1804</v>
      </c>
      <c r="C42" s="149">
        <v>344.26897426999994</v>
      </c>
      <c r="D42" s="150">
        <v>46938</v>
      </c>
      <c r="E42" s="143"/>
      <c r="F42" s="143"/>
      <c r="G42" s="143"/>
      <c r="H42" s="143"/>
      <c r="I42" s="143"/>
      <c r="J42" s="143"/>
    </row>
    <row r="43" spans="2:10" s="137" customFormat="1">
      <c r="B43" s="151" t="s">
        <v>1805</v>
      </c>
      <c r="C43" s="149">
        <v>2313.4301158519206</v>
      </c>
      <c r="D43" s="150">
        <v>47031</v>
      </c>
      <c r="E43" s="143"/>
      <c r="F43" s="143"/>
      <c r="G43" s="143"/>
      <c r="H43" s="143"/>
      <c r="I43" s="143"/>
      <c r="J43" s="143"/>
    </row>
    <row r="44" spans="2:10" s="137" customFormat="1">
      <c r="B44" s="81"/>
      <c r="C44" s="81"/>
      <c r="D44" s="81"/>
      <c r="E44" s="143"/>
      <c r="F44" s="143"/>
      <c r="G44" s="143"/>
      <c r="H44" s="143"/>
      <c r="I44" s="143"/>
      <c r="J44" s="143"/>
    </row>
    <row r="45" spans="2:10" s="137" customFormat="1">
      <c r="B45" s="81"/>
      <c r="C45" s="81"/>
      <c r="D45" s="81"/>
      <c r="E45" s="143"/>
      <c r="F45" s="143"/>
      <c r="G45" s="143"/>
      <c r="H45" s="143"/>
      <c r="I45" s="143"/>
      <c r="J45" s="143"/>
    </row>
    <row r="46" spans="2:10" s="137" customFormat="1">
      <c r="B46" s="81"/>
      <c r="C46" s="81"/>
      <c r="D46" s="81"/>
      <c r="E46" s="143"/>
      <c r="F46" s="143"/>
      <c r="G46" s="143"/>
      <c r="H46" s="143"/>
      <c r="I46" s="143"/>
      <c r="J46" s="143"/>
    </row>
    <row r="47" spans="2:10" s="137" customFormat="1">
      <c r="B47" s="81"/>
      <c r="C47" s="81"/>
      <c r="D47" s="81"/>
      <c r="E47" s="143"/>
      <c r="F47" s="143"/>
      <c r="G47" s="143"/>
      <c r="H47" s="143"/>
      <c r="I47" s="143"/>
      <c r="J47" s="143"/>
    </row>
    <row r="48" spans="2:10" s="137" customFormat="1">
      <c r="B48" s="81"/>
      <c r="C48" s="81"/>
      <c r="D48" s="81"/>
      <c r="E48" s="143"/>
      <c r="F48" s="143"/>
      <c r="G48" s="143"/>
      <c r="H48" s="143"/>
      <c r="I48" s="143"/>
      <c r="J48" s="143"/>
    </row>
    <row r="49" spans="2:10" s="137" customFormat="1">
      <c r="B49" s="81"/>
      <c r="C49" s="81"/>
      <c r="D49" s="81"/>
      <c r="E49" s="143"/>
      <c r="F49" s="143"/>
      <c r="G49" s="143"/>
      <c r="H49" s="143"/>
      <c r="I49" s="143"/>
      <c r="J49" s="143"/>
    </row>
    <row r="50" spans="2:10" s="137" customFormat="1">
      <c r="B50" s="81"/>
      <c r="C50" s="81"/>
      <c r="D50" s="81"/>
      <c r="E50" s="143"/>
      <c r="F50" s="143"/>
      <c r="G50" s="143"/>
      <c r="H50" s="143"/>
      <c r="I50" s="143"/>
      <c r="J50" s="143"/>
    </row>
    <row r="51" spans="2:10" s="137" customFormat="1">
      <c r="B51" s="81"/>
      <c r="C51" s="81"/>
      <c r="D51" s="81"/>
      <c r="E51" s="143"/>
      <c r="F51" s="143"/>
      <c r="G51" s="143"/>
      <c r="H51" s="143"/>
      <c r="I51" s="143"/>
      <c r="J51" s="143"/>
    </row>
    <row r="52" spans="2:10" s="137" customFormat="1">
      <c r="B52" s="81"/>
      <c r="C52" s="81"/>
      <c r="D52" s="81"/>
      <c r="E52" s="143"/>
      <c r="F52" s="143"/>
      <c r="G52" s="143"/>
      <c r="H52" s="143"/>
      <c r="I52" s="143"/>
      <c r="J52" s="143"/>
    </row>
    <row r="53" spans="2:10" s="137" customFormat="1">
      <c r="B53" s="81"/>
      <c r="C53" s="81"/>
      <c r="D53" s="81"/>
      <c r="E53" s="143"/>
      <c r="F53" s="143"/>
      <c r="G53" s="143"/>
      <c r="H53" s="143"/>
      <c r="I53" s="143"/>
      <c r="J53" s="143"/>
    </row>
    <row r="54" spans="2:10" s="137" customFormat="1">
      <c r="B54" s="81"/>
      <c r="C54" s="81"/>
      <c r="D54" s="81"/>
      <c r="E54" s="143"/>
      <c r="F54" s="143"/>
      <c r="G54" s="143"/>
      <c r="H54" s="143"/>
      <c r="I54" s="143"/>
      <c r="J54" s="143"/>
    </row>
    <row r="55" spans="2:10" s="137" customFormat="1">
      <c r="B55" s="81"/>
      <c r="C55" s="81"/>
      <c r="D55" s="81"/>
      <c r="E55" s="143"/>
      <c r="F55" s="143"/>
      <c r="G55" s="143"/>
      <c r="H55" s="143"/>
      <c r="I55" s="143"/>
      <c r="J55" s="143"/>
    </row>
    <row r="56" spans="2:10" s="137" customFormat="1">
      <c r="B56" s="81"/>
      <c r="C56" s="81"/>
      <c r="D56" s="81"/>
      <c r="E56" s="143"/>
      <c r="F56" s="143"/>
      <c r="G56" s="143"/>
      <c r="H56" s="143"/>
      <c r="I56" s="143"/>
      <c r="J56" s="143"/>
    </row>
    <row r="57" spans="2:10" s="137" customFormat="1">
      <c r="B57" s="81"/>
      <c r="C57" s="81"/>
      <c r="D57" s="81"/>
      <c r="E57" s="143"/>
      <c r="F57" s="143"/>
      <c r="G57" s="143"/>
      <c r="H57" s="143"/>
      <c r="I57" s="143"/>
      <c r="J57" s="143"/>
    </row>
    <row r="58" spans="2:10" s="137" customFormat="1">
      <c r="B58" s="81"/>
      <c r="C58" s="81"/>
      <c r="D58" s="81"/>
      <c r="E58" s="143"/>
      <c r="F58" s="143"/>
      <c r="G58" s="143"/>
      <c r="H58" s="143"/>
      <c r="I58" s="143"/>
      <c r="J58" s="143"/>
    </row>
    <row r="59" spans="2:10" s="137" customFormat="1">
      <c r="B59" s="81"/>
      <c r="C59" s="81"/>
      <c r="D59" s="81"/>
      <c r="E59" s="143"/>
      <c r="F59" s="143"/>
      <c r="G59" s="143"/>
      <c r="H59" s="143"/>
      <c r="I59" s="143"/>
      <c r="J59" s="143"/>
    </row>
    <row r="60" spans="2:10" s="137" customFormat="1">
      <c r="B60" s="81"/>
      <c r="C60" s="81"/>
      <c r="D60" s="81"/>
      <c r="E60" s="143"/>
      <c r="F60" s="143"/>
      <c r="G60" s="143"/>
      <c r="H60" s="143"/>
      <c r="I60" s="143"/>
      <c r="J60" s="143"/>
    </row>
    <row r="61" spans="2:10" s="137" customFormat="1">
      <c r="B61" s="81"/>
      <c r="C61" s="81"/>
      <c r="D61" s="81"/>
      <c r="E61" s="143"/>
      <c r="F61" s="143"/>
      <c r="G61" s="143"/>
      <c r="H61" s="143"/>
      <c r="I61" s="143"/>
      <c r="J61" s="143"/>
    </row>
    <row r="62" spans="2:10" s="137" customFormat="1">
      <c r="B62" s="81"/>
      <c r="C62" s="81"/>
      <c r="D62" s="81"/>
      <c r="E62" s="143"/>
      <c r="F62" s="143"/>
      <c r="G62" s="143"/>
      <c r="H62" s="143"/>
      <c r="I62" s="143"/>
      <c r="J62" s="143"/>
    </row>
    <row r="63" spans="2:10" s="137" customFormat="1">
      <c r="B63" s="81"/>
      <c r="C63" s="81"/>
      <c r="D63" s="81"/>
      <c r="E63" s="143"/>
      <c r="F63" s="143"/>
      <c r="G63" s="143"/>
      <c r="H63" s="143"/>
      <c r="I63" s="143"/>
      <c r="J63" s="143"/>
    </row>
    <row r="64" spans="2:10" s="137" customFormat="1">
      <c r="B64" s="81"/>
      <c r="C64" s="81"/>
      <c r="D64" s="81"/>
      <c r="E64" s="143"/>
      <c r="F64" s="143"/>
      <c r="G64" s="143"/>
      <c r="H64" s="143"/>
      <c r="I64" s="143"/>
      <c r="J64" s="143"/>
    </row>
    <row r="65" spans="2:10" s="137" customFormat="1">
      <c r="B65" s="81"/>
      <c r="C65" s="81"/>
      <c r="D65" s="81"/>
      <c r="E65" s="143"/>
      <c r="F65" s="143"/>
      <c r="G65" s="143"/>
      <c r="H65" s="143"/>
      <c r="I65" s="143"/>
      <c r="J65" s="143"/>
    </row>
    <row r="66" spans="2:10" s="137" customFormat="1">
      <c r="B66" s="81"/>
      <c r="C66" s="81"/>
      <c r="D66" s="81"/>
      <c r="E66" s="143"/>
      <c r="F66" s="143"/>
      <c r="G66" s="143"/>
      <c r="H66" s="143"/>
      <c r="I66" s="143"/>
      <c r="J66" s="143"/>
    </row>
    <row r="67" spans="2:10" s="137" customFormat="1">
      <c r="B67" s="81"/>
      <c r="C67" s="81"/>
      <c r="D67" s="81"/>
      <c r="E67" s="143"/>
      <c r="F67" s="143"/>
      <c r="G67" s="143"/>
      <c r="H67" s="143"/>
      <c r="I67" s="143"/>
      <c r="J67" s="143"/>
    </row>
    <row r="68" spans="2:10" s="137" customFormat="1">
      <c r="B68" s="81"/>
      <c r="C68" s="81"/>
      <c r="D68" s="81"/>
      <c r="E68" s="143"/>
      <c r="F68" s="143"/>
      <c r="G68" s="143"/>
      <c r="H68" s="143"/>
      <c r="I68" s="143"/>
      <c r="J68" s="143"/>
    </row>
    <row r="69" spans="2:10" s="137" customFormat="1">
      <c r="B69" s="81"/>
      <c r="C69" s="81"/>
      <c r="D69" s="81"/>
      <c r="E69" s="143"/>
      <c r="F69" s="143"/>
      <c r="G69" s="143"/>
      <c r="H69" s="143"/>
      <c r="I69" s="143"/>
      <c r="J69" s="143"/>
    </row>
    <row r="70" spans="2:10" s="137" customFormat="1">
      <c r="B70" s="81"/>
      <c r="C70" s="81"/>
      <c r="D70" s="81"/>
      <c r="E70" s="143"/>
      <c r="F70" s="143"/>
      <c r="G70" s="143"/>
      <c r="H70" s="143"/>
      <c r="I70" s="143"/>
      <c r="J70" s="143"/>
    </row>
    <row r="71" spans="2:10" s="137" customFormat="1">
      <c r="B71" s="81"/>
      <c r="C71" s="81"/>
      <c r="D71" s="81"/>
      <c r="E71" s="143"/>
      <c r="F71" s="143"/>
      <c r="G71" s="143"/>
      <c r="H71" s="143"/>
      <c r="I71" s="143"/>
      <c r="J71" s="143"/>
    </row>
    <row r="72" spans="2:10" s="137" customFormat="1">
      <c r="B72" s="81"/>
      <c r="C72" s="81"/>
      <c r="D72" s="81"/>
      <c r="E72" s="143"/>
      <c r="F72" s="143"/>
      <c r="G72" s="143"/>
      <c r="H72" s="143"/>
      <c r="I72" s="143"/>
      <c r="J72" s="143"/>
    </row>
    <row r="73" spans="2:10" s="137" customFormat="1">
      <c r="B73" s="81"/>
      <c r="C73" s="81"/>
      <c r="D73" s="81"/>
      <c r="E73" s="143"/>
      <c r="F73" s="143"/>
      <c r="G73" s="143"/>
      <c r="H73" s="143"/>
      <c r="I73" s="143"/>
      <c r="J73" s="143"/>
    </row>
    <row r="74" spans="2:10" s="137" customFormat="1">
      <c r="B74" s="81"/>
      <c r="C74" s="81"/>
      <c r="D74" s="81"/>
      <c r="E74" s="143"/>
      <c r="F74" s="143"/>
      <c r="G74" s="143"/>
      <c r="H74" s="143"/>
      <c r="I74" s="143"/>
      <c r="J74" s="143"/>
    </row>
    <row r="75" spans="2:10" s="137" customFormat="1">
      <c r="B75" s="81"/>
      <c r="C75" s="81"/>
      <c r="D75" s="81"/>
      <c r="E75" s="143"/>
      <c r="F75" s="143"/>
      <c r="G75" s="143"/>
      <c r="H75" s="143"/>
      <c r="I75" s="143"/>
      <c r="J75" s="143"/>
    </row>
    <row r="76" spans="2:10" s="137" customFormat="1">
      <c r="B76" s="81"/>
      <c r="C76" s="81"/>
      <c r="D76" s="81"/>
      <c r="E76" s="143"/>
      <c r="F76" s="143"/>
      <c r="G76" s="143"/>
      <c r="H76" s="143"/>
      <c r="I76" s="143"/>
      <c r="J76" s="143"/>
    </row>
    <row r="77" spans="2:10" s="137" customFormat="1">
      <c r="B77" s="81"/>
      <c r="C77" s="81"/>
      <c r="D77" s="81"/>
      <c r="E77" s="143"/>
      <c r="F77" s="143"/>
      <c r="G77" s="143"/>
      <c r="H77" s="143"/>
      <c r="I77" s="143"/>
      <c r="J77" s="143"/>
    </row>
    <row r="78" spans="2:10" s="137" customFormat="1">
      <c r="B78" s="81"/>
      <c r="C78" s="81"/>
      <c r="D78" s="81"/>
      <c r="E78" s="143"/>
      <c r="F78" s="143"/>
      <c r="G78" s="143"/>
      <c r="H78" s="143"/>
      <c r="I78" s="143"/>
      <c r="J78" s="143"/>
    </row>
    <row r="79" spans="2:10" s="137" customFormat="1">
      <c r="B79" s="81"/>
      <c r="C79" s="81"/>
      <c r="D79" s="81"/>
      <c r="E79" s="143"/>
      <c r="F79" s="143"/>
      <c r="G79" s="143"/>
      <c r="H79" s="143"/>
      <c r="I79" s="143"/>
      <c r="J79" s="143"/>
    </row>
    <row r="80" spans="2:10" s="137" customFormat="1">
      <c r="B80" s="81"/>
      <c r="C80" s="81"/>
      <c r="D80" s="81"/>
      <c r="E80" s="143"/>
      <c r="F80" s="143"/>
      <c r="G80" s="143"/>
      <c r="H80" s="143"/>
      <c r="I80" s="143"/>
      <c r="J80" s="143"/>
    </row>
    <row r="81" spans="2:10" s="137" customFormat="1">
      <c r="B81" s="81"/>
      <c r="C81" s="81"/>
      <c r="D81" s="81"/>
      <c r="E81" s="143"/>
      <c r="F81" s="143"/>
      <c r="G81" s="143"/>
      <c r="H81" s="143"/>
      <c r="I81" s="143"/>
      <c r="J81" s="143"/>
    </row>
    <row r="82" spans="2:10" s="137" customFormat="1">
      <c r="B82" s="81"/>
      <c r="C82" s="81"/>
      <c r="D82" s="81"/>
      <c r="E82" s="143"/>
      <c r="F82" s="143"/>
      <c r="G82" s="143"/>
      <c r="H82" s="143"/>
      <c r="I82" s="143"/>
      <c r="J82" s="143"/>
    </row>
    <row r="83" spans="2:10" s="137" customFormat="1">
      <c r="B83" s="81"/>
      <c r="C83" s="81"/>
      <c r="D83" s="81"/>
      <c r="E83" s="143"/>
      <c r="F83" s="143"/>
      <c r="G83" s="143"/>
      <c r="H83" s="143"/>
      <c r="I83" s="143"/>
      <c r="J83" s="143"/>
    </row>
    <row r="84" spans="2:10" s="137" customFormat="1">
      <c r="B84" s="81"/>
      <c r="C84" s="81"/>
      <c r="D84" s="81"/>
      <c r="E84" s="143"/>
      <c r="F84" s="143"/>
      <c r="G84" s="143"/>
      <c r="H84" s="143"/>
      <c r="I84" s="143"/>
      <c r="J84" s="143"/>
    </row>
    <row r="85" spans="2:10" s="137" customFormat="1">
      <c r="B85" s="81"/>
      <c r="C85" s="81"/>
      <c r="D85" s="81"/>
      <c r="E85" s="143"/>
      <c r="F85" s="143"/>
      <c r="G85" s="143"/>
      <c r="H85" s="143"/>
      <c r="I85" s="143"/>
      <c r="J85" s="143"/>
    </row>
    <row r="86" spans="2:10" s="137" customFormat="1">
      <c r="B86" s="81"/>
      <c r="C86" s="81"/>
      <c r="D86" s="81"/>
      <c r="E86" s="143"/>
      <c r="F86" s="143"/>
      <c r="G86" s="143"/>
      <c r="H86" s="143"/>
      <c r="I86" s="143"/>
      <c r="J86" s="143"/>
    </row>
    <row r="87" spans="2:10" s="137" customFormat="1">
      <c r="B87" s="81"/>
      <c r="C87" s="81"/>
      <c r="D87" s="81"/>
      <c r="E87" s="143"/>
      <c r="F87" s="143"/>
      <c r="G87" s="143"/>
      <c r="H87" s="143"/>
      <c r="I87" s="143"/>
      <c r="J87" s="143"/>
    </row>
    <row r="88" spans="2:10" s="137" customFormat="1">
      <c r="B88" s="81"/>
      <c r="C88" s="81"/>
      <c r="D88" s="81"/>
      <c r="E88" s="143"/>
      <c r="F88" s="143"/>
      <c r="G88" s="143"/>
      <c r="H88" s="143"/>
      <c r="I88" s="143"/>
      <c r="J88" s="143"/>
    </row>
    <row r="89" spans="2:10" s="137" customFormat="1">
      <c r="B89" s="81"/>
      <c r="C89" s="81"/>
      <c r="D89" s="81"/>
      <c r="E89" s="143"/>
      <c r="F89" s="143"/>
      <c r="G89" s="143"/>
      <c r="H89" s="143"/>
      <c r="I89" s="143"/>
      <c r="J89" s="143"/>
    </row>
    <row r="90" spans="2:10" s="137" customFormat="1">
      <c r="B90" s="81"/>
      <c r="C90" s="81"/>
      <c r="D90" s="81"/>
      <c r="E90" s="143"/>
      <c r="F90" s="143"/>
      <c r="G90" s="143"/>
      <c r="H90" s="143"/>
      <c r="I90" s="143"/>
      <c r="J90" s="143"/>
    </row>
    <row r="91" spans="2:10" s="137" customFormat="1">
      <c r="B91" s="81"/>
      <c r="C91" s="81"/>
      <c r="D91" s="81"/>
      <c r="E91" s="143"/>
      <c r="F91" s="143"/>
      <c r="G91" s="143"/>
      <c r="H91" s="143"/>
      <c r="I91" s="143"/>
      <c r="J91" s="143"/>
    </row>
    <row r="92" spans="2:10" s="137" customFormat="1">
      <c r="B92" s="81"/>
      <c r="C92" s="81"/>
      <c r="D92" s="81"/>
      <c r="E92" s="143"/>
      <c r="F92" s="143"/>
      <c r="G92" s="143"/>
      <c r="H92" s="143"/>
      <c r="I92" s="143"/>
      <c r="J92" s="143"/>
    </row>
    <row r="93" spans="2:10" s="137" customFormat="1">
      <c r="B93" s="81"/>
      <c r="C93" s="81"/>
      <c r="D93" s="81"/>
      <c r="E93" s="143"/>
      <c r="F93" s="143"/>
      <c r="G93" s="143"/>
      <c r="H93" s="143"/>
      <c r="I93" s="143"/>
      <c r="J93" s="143"/>
    </row>
    <row r="94" spans="2:10" s="137" customFormat="1">
      <c r="B94" s="81"/>
      <c r="C94" s="81"/>
      <c r="D94" s="81"/>
      <c r="E94" s="143"/>
      <c r="F94" s="143"/>
      <c r="G94" s="143"/>
      <c r="H94" s="143"/>
      <c r="I94" s="143"/>
      <c r="J94" s="143"/>
    </row>
    <row r="95" spans="2:10" s="137" customFormat="1">
      <c r="B95" s="81"/>
      <c r="C95" s="81"/>
      <c r="D95" s="81"/>
      <c r="E95" s="143"/>
      <c r="F95" s="143"/>
      <c r="G95" s="143"/>
      <c r="H95" s="143"/>
      <c r="I95" s="143"/>
      <c r="J95" s="143"/>
    </row>
    <row r="96" spans="2:10" s="137" customFormat="1">
      <c r="B96" s="81"/>
      <c r="C96" s="81"/>
      <c r="D96" s="81"/>
      <c r="E96" s="143"/>
      <c r="F96" s="143"/>
      <c r="G96" s="143"/>
      <c r="H96" s="143"/>
      <c r="I96" s="143"/>
      <c r="J96" s="143"/>
    </row>
    <row r="97" spans="2:10" s="137" customFormat="1">
      <c r="B97" s="81"/>
      <c r="C97" s="81"/>
      <c r="D97" s="81"/>
      <c r="E97" s="143"/>
      <c r="F97" s="143"/>
      <c r="G97" s="143"/>
      <c r="H97" s="143"/>
      <c r="I97" s="143"/>
      <c r="J97" s="143"/>
    </row>
    <row r="98" spans="2:10" s="137" customFormat="1">
      <c r="B98" s="81"/>
      <c r="C98" s="81"/>
      <c r="D98" s="81"/>
      <c r="E98" s="143"/>
      <c r="F98" s="143"/>
      <c r="G98" s="143"/>
      <c r="H98" s="143"/>
      <c r="I98" s="143"/>
      <c r="J98" s="143"/>
    </row>
    <row r="99" spans="2:10" s="137" customFormat="1">
      <c r="B99" s="81"/>
      <c r="C99" s="81"/>
      <c r="D99" s="81"/>
      <c r="E99" s="143"/>
      <c r="F99" s="143"/>
      <c r="G99" s="143"/>
      <c r="H99" s="143"/>
      <c r="I99" s="143"/>
      <c r="J99" s="143"/>
    </row>
    <row r="100" spans="2:10" s="137" customFormat="1">
      <c r="B100" s="81"/>
      <c r="C100" s="81"/>
      <c r="D100" s="81"/>
      <c r="E100" s="143"/>
      <c r="F100" s="143"/>
      <c r="G100" s="143"/>
      <c r="H100" s="143"/>
      <c r="I100" s="143"/>
      <c r="J100" s="143"/>
    </row>
    <row r="101" spans="2:10" s="137" customFormat="1">
      <c r="B101" s="81"/>
      <c r="C101" s="81"/>
      <c r="D101" s="81"/>
      <c r="E101" s="143"/>
      <c r="F101" s="143"/>
      <c r="G101" s="143"/>
      <c r="H101" s="143"/>
      <c r="I101" s="143"/>
      <c r="J101" s="143"/>
    </row>
    <row r="102" spans="2:10">
      <c r="B102" s="81"/>
      <c r="C102" s="81"/>
      <c r="D102" s="81"/>
    </row>
    <row r="103" spans="2:10">
      <c r="B103" s="81"/>
      <c r="C103" s="81"/>
      <c r="D103" s="81"/>
    </row>
    <row r="104" spans="2:10">
      <c r="B104" s="81"/>
      <c r="C104" s="81"/>
      <c r="D104" s="81"/>
    </row>
    <row r="105" spans="2:10">
      <c r="B105" s="81"/>
      <c r="C105" s="81"/>
      <c r="D105" s="81"/>
    </row>
    <row r="106" spans="2:10">
      <c r="B106" s="81"/>
      <c r="C106" s="81"/>
      <c r="D106" s="81"/>
    </row>
    <row r="107" spans="2:10">
      <c r="B107" s="81"/>
      <c r="C107" s="81"/>
      <c r="D107" s="81"/>
    </row>
    <row r="108" spans="2:10">
      <c r="B108" s="81"/>
      <c r="C108" s="81"/>
      <c r="D108" s="81"/>
    </row>
    <row r="109" spans="2:10">
      <c r="B109" s="81"/>
      <c r="C109" s="81"/>
      <c r="D109" s="81"/>
    </row>
  </sheetData>
  <sheetProtection sheet="1" objects="1" scenarios="1"/>
  <mergeCells count="1">
    <mergeCell ref="B6:D6"/>
  </mergeCells>
  <phoneticPr fontId="4" type="noConversion"/>
  <conditionalFormatting sqref="B16">
    <cfRule type="cellIs" dxfId="4" priority="5" operator="equal">
      <formula>"NR3"</formula>
    </cfRule>
  </conditionalFormatting>
  <conditionalFormatting sqref="B19">
    <cfRule type="cellIs" dxfId="3" priority="4" operator="equal">
      <formula>"NR3"</formula>
    </cfRule>
  </conditionalFormatting>
  <conditionalFormatting sqref="B18">
    <cfRule type="cellIs" dxfId="2" priority="3" operator="equal">
      <formula>"NR3"</formula>
    </cfRule>
  </conditionalFormatting>
  <conditionalFormatting sqref="B17">
    <cfRule type="cellIs" dxfId="1" priority="2" operator="equal">
      <formula>"NR3"</formula>
    </cfRule>
  </conditionalFormatting>
  <conditionalFormatting sqref="B24">
    <cfRule type="cellIs" dxfId="0" priority="1" operator="equal">
      <formula>"NR3"</formula>
    </cfRule>
  </conditionalFormatting>
  <dataValidations count="1">
    <dataValidation allowBlank="1" showInputMessage="1" showErrorMessage="1" sqref="AA28:XFD29 D1:D22 C5:C22 C24:D1048576 A1:B1048576 E30:XFD1048576 E1:XFD27 E28:Y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189</v>
      </c>
      <c r="C1" s="80" t="s" vm="1">
        <v>266</v>
      </c>
    </row>
    <row r="2" spans="2:18">
      <c r="B2" s="58" t="s">
        <v>188</v>
      </c>
      <c r="C2" s="80" t="s">
        <v>267</v>
      </c>
    </row>
    <row r="3" spans="2:18">
      <c r="B3" s="58" t="s">
        <v>190</v>
      </c>
      <c r="C3" s="80" t="s">
        <v>268</v>
      </c>
    </row>
    <row r="4" spans="2:18">
      <c r="B4" s="58" t="s">
        <v>191</v>
      </c>
      <c r="C4" s="80">
        <v>2207</v>
      </c>
    </row>
    <row r="6" spans="2:18" ht="26.25" customHeight="1">
      <c r="B6" s="169" t="s">
        <v>229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255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265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256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pane ySplit="9" topLeftCell="A10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189</v>
      </c>
      <c r="C1" s="80" t="s" vm="1">
        <v>266</v>
      </c>
    </row>
    <row r="2" spans="2:13">
      <c r="B2" s="58" t="s">
        <v>188</v>
      </c>
      <c r="C2" s="80" t="s">
        <v>267</v>
      </c>
    </row>
    <row r="3" spans="2:13">
      <c r="B3" s="58" t="s">
        <v>190</v>
      </c>
      <c r="C3" s="80" t="s">
        <v>268</v>
      </c>
    </row>
    <row r="4" spans="2:13">
      <c r="B4" s="58" t="s">
        <v>191</v>
      </c>
      <c r="C4" s="80">
        <v>2207</v>
      </c>
    </row>
    <row r="6" spans="2:13" ht="26.25" customHeight="1">
      <c r="B6" s="158" t="s">
        <v>218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</row>
    <row r="7" spans="2:13" s="3" customFormat="1" ht="63">
      <c r="B7" s="13" t="s">
        <v>125</v>
      </c>
      <c r="C7" s="14" t="s">
        <v>49</v>
      </c>
      <c r="D7" s="14" t="s">
        <v>127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192</v>
      </c>
      <c r="L7" s="14" t="s">
        <v>193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6" customFormat="1" ht="18" customHeight="1">
      <c r="B10" s="99" t="s">
        <v>48</v>
      </c>
      <c r="C10" s="100"/>
      <c r="D10" s="100"/>
      <c r="E10" s="100"/>
      <c r="F10" s="100"/>
      <c r="G10" s="100"/>
      <c r="H10" s="100"/>
      <c r="I10" s="100"/>
      <c r="J10" s="102">
        <f>J11+J33</f>
        <v>108740.33229000001</v>
      </c>
      <c r="K10" s="105">
        <f>J10/$J$10</f>
        <v>1</v>
      </c>
      <c r="L10" s="105">
        <f>J10/'סכום נכסי הקרן'!$C$42</f>
        <v>3.0943818179167224E-2</v>
      </c>
    </row>
    <row r="11" spans="2:13" s="137" customFormat="1">
      <c r="B11" s="83" t="s">
        <v>244</v>
      </c>
      <c r="C11" s="84"/>
      <c r="D11" s="84"/>
      <c r="E11" s="84"/>
      <c r="F11" s="84"/>
      <c r="G11" s="84"/>
      <c r="H11" s="84"/>
      <c r="I11" s="84"/>
      <c r="J11" s="92">
        <f>J12+J17+J30</f>
        <v>104726.43239</v>
      </c>
      <c r="K11" s="93">
        <f t="shared" ref="K11:K15" si="0">J11/$J$10</f>
        <v>0.96308729414863914</v>
      </c>
      <c r="L11" s="93">
        <f>J11/'סכום נכסי הקרן'!$C$42</f>
        <v>2.9801598120801631E-2</v>
      </c>
    </row>
    <row r="12" spans="2:13" s="137" customFormat="1">
      <c r="B12" s="101" t="s">
        <v>45</v>
      </c>
      <c r="C12" s="84"/>
      <c r="D12" s="84"/>
      <c r="E12" s="84"/>
      <c r="F12" s="84"/>
      <c r="G12" s="84"/>
      <c r="H12" s="84"/>
      <c r="I12" s="84"/>
      <c r="J12" s="92">
        <f>SUM(J13:J15)</f>
        <v>94493.909169999999</v>
      </c>
      <c r="K12" s="93">
        <f t="shared" si="0"/>
        <v>0.86898676121380458</v>
      </c>
      <c r="L12" s="93">
        <f>J12/'סכום נכסי הקרן'!$C$42</f>
        <v>2.6889768339103372E-2</v>
      </c>
    </row>
    <row r="13" spans="2:13" s="137" customFormat="1">
      <c r="B13" s="88" t="s">
        <v>1640</v>
      </c>
      <c r="C13" s="82">
        <v>34112000</v>
      </c>
      <c r="D13" s="82">
        <v>12</v>
      </c>
      <c r="E13" s="82" t="s">
        <v>305</v>
      </c>
      <c r="F13" s="82" t="s">
        <v>306</v>
      </c>
      <c r="G13" s="95" t="s">
        <v>174</v>
      </c>
      <c r="H13" s="96">
        <v>0</v>
      </c>
      <c r="I13" s="96">
        <v>0</v>
      </c>
      <c r="J13" s="89">
        <v>35060.839999999997</v>
      </c>
      <c r="K13" s="90">
        <f t="shared" si="0"/>
        <v>0.32242719202380316</v>
      </c>
      <c r="L13" s="90">
        <f>J13/'סכום נכסי הקרן'!$C$42</f>
        <v>9.9771284060040013E-3</v>
      </c>
    </row>
    <row r="14" spans="2:13" s="137" customFormat="1">
      <c r="B14" s="88" t="s">
        <v>1641</v>
      </c>
      <c r="C14" s="82">
        <v>30110000</v>
      </c>
      <c r="D14" s="82">
        <v>10</v>
      </c>
      <c r="E14" s="82" t="s">
        <v>305</v>
      </c>
      <c r="F14" s="82" t="s">
        <v>306</v>
      </c>
      <c r="G14" s="95" t="s">
        <v>174</v>
      </c>
      <c r="H14" s="96">
        <v>0</v>
      </c>
      <c r="I14" s="96">
        <v>0</v>
      </c>
      <c r="J14" s="89">
        <v>59390.75</v>
      </c>
      <c r="K14" s="90">
        <f t="shared" si="0"/>
        <v>0.54617039279970736</v>
      </c>
      <c r="L14" s="90">
        <f>J14/'סכום נכסי הקרן'!$C$42</f>
        <v>1.6900597329638486E-2</v>
      </c>
    </row>
    <row r="15" spans="2:13" s="137" customFormat="1">
      <c r="B15" s="88" t="s">
        <v>1642</v>
      </c>
      <c r="C15" s="82">
        <v>30026000</v>
      </c>
      <c r="D15" s="82">
        <v>26</v>
      </c>
      <c r="E15" s="82" t="s">
        <v>330</v>
      </c>
      <c r="F15" s="82" t="s">
        <v>306</v>
      </c>
      <c r="G15" s="95" t="s">
        <v>174</v>
      </c>
      <c r="H15" s="96">
        <v>0</v>
      </c>
      <c r="I15" s="96">
        <v>0</v>
      </c>
      <c r="J15" s="89">
        <v>42.31917</v>
      </c>
      <c r="K15" s="90">
        <f t="shared" si="0"/>
        <v>3.8917639029407085E-4</v>
      </c>
      <c r="L15" s="90">
        <f>J15/'סכום נכסי הקרן'!$C$42</f>
        <v>1.2042603460884349E-5</v>
      </c>
    </row>
    <row r="16" spans="2:13" s="137" customFormat="1">
      <c r="B16" s="85"/>
      <c r="C16" s="82"/>
      <c r="D16" s="82"/>
      <c r="E16" s="82"/>
      <c r="F16" s="82"/>
      <c r="G16" s="82"/>
      <c r="H16" s="82"/>
      <c r="I16" s="82"/>
      <c r="J16" s="82"/>
      <c r="K16" s="90"/>
      <c r="L16" s="82"/>
    </row>
    <row r="17" spans="2:12" s="137" customFormat="1">
      <c r="B17" s="101" t="s">
        <v>46</v>
      </c>
      <c r="C17" s="84"/>
      <c r="D17" s="84"/>
      <c r="E17" s="84"/>
      <c r="F17" s="84"/>
      <c r="G17" s="84"/>
      <c r="H17" s="84"/>
      <c r="I17" s="84"/>
      <c r="J17" s="92">
        <f>SUM(J18:J27)</f>
        <v>10207.88423</v>
      </c>
      <c r="K17" s="93">
        <f t="shared" ref="K17:K27" si="1">J17/$J$10</f>
        <v>9.3873947366433966E-2</v>
      </c>
      <c r="L17" s="93">
        <f>J17/'סכום נכסי הקרן'!$C$42</f>
        <v>2.9048183590676463E-3</v>
      </c>
    </row>
    <row r="18" spans="2:12" s="137" customFormat="1">
      <c r="B18" s="88" t="s">
        <v>1643</v>
      </c>
      <c r="C18" s="82">
        <v>31795000</v>
      </c>
      <c r="D18" s="82">
        <v>95</v>
      </c>
      <c r="E18" s="82" t="s">
        <v>1246</v>
      </c>
      <c r="F18" s="82"/>
      <c r="G18" s="95" t="s">
        <v>183</v>
      </c>
      <c r="H18" s="96">
        <v>0</v>
      </c>
      <c r="I18" s="96">
        <v>0</v>
      </c>
      <c r="J18" s="89">
        <v>1.1999999999999999E-4</v>
      </c>
      <c r="K18" s="90">
        <f t="shared" si="1"/>
        <v>1.1035463794608567E-9</v>
      </c>
      <c r="L18" s="90">
        <f>J18/'סכום נכסי הקרן'!$C$42</f>
        <v>3.4147938518315028E-11</v>
      </c>
    </row>
    <row r="19" spans="2:12" s="137" customFormat="1">
      <c r="B19" s="88" t="s">
        <v>1643</v>
      </c>
      <c r="C19" s="82">
        <v>30395000</v>
      </c>
      <c r="D19" s="82">
        <v>95</v>
      </c>
      <c r="E19" s="82" t="s">
        <v>1246</v>
      </c>
      <c r="F19" s="82"/>
      <c r="G19" s="95" t="s">
        <v>173</v>
      </c>
      <c r="H19" s="96">
        <v>0</v>
      </c>
      <c r="I19" s="96">
        <v>0</v>
      </c>
      <c r="J19" s="89">
        <v>0</v>
      </c>
      <c r="K19" s="90">
        <f t="shared" si="1"/>
        <v>0</v>
      </c>
      <c r="L19" s="90">
        <f>J19/'סכום נכסי הקרן'!$C$42</f>
        <v>0</v>
      </c>
    </row>
    <row r="20" spans="2:12" s="137" customFormat="1">
      <c r="B20" s="88" t="s">
        <v>1640</v>
      </c>
      <c r="C20" s="82">
        <v>30212000</v>
      </c>
      <c r="D20" s="82">
        <v>12</v>
      </c>
      <c r="E20" s="82" t="s">
        <v>305</v>
      </c>
      <c r="F20" s="82" t="s">
        <v>306</v>
      </c>
      <c r="G20" s="95" t="s">
        <v>176</v>
      </c>
      <c r="H20" s="96">
        <v>0</v>
      </c>
      <c r="I20" s="96">
        <v>0</v>
      </c>
      <c r="J20" s="89">
        <v>29.46</v>
      </c>
      <c r="K20" s="90">
        <f t="shared" si="1"/>
        <v>2.7092063615764036E-4</v>
      </c>
      <c r="L20" s="90">
        <f>J20/'סכום נכסי הקרן'!$C$42</f>
        <v>8.3833189062463397E-6</v>
      </c>
    </row>
    <row r="21" spans="2:12" s="137" customFormat="1">
      <c r="B21" s="88" t="s">
        <v>1640</v>
      </c>
      <c r="C21" s="82">
        <v>32012000</v>
      </c>
      <c r="D21" s="82">
        <v>12</v>
      </c>
      <c r="E21" s="82" t="s">
        <v>305</v>
      </c>
      <c r="F21" s="82" t="s">
        <v>306</v>
      </c>
      <c r="G21" s="95" t="s">
        <v>175</v>
      </c>
      <c r="H21" s="96">
        <v>0</v>
      </c>
      <c r="I21" s="96">
        <v>0</v>
      </c>
      <c r="J21" s="89">
        <v>7.1487799999999995</v>
      </c>
      <c r="K21" s="90">
        <f t="shared" si="1"/>
        <v>6.5741752388018187E-5</v>
      </c>
      <c r="L21" s="90">
        <f>J21/'סכום נכסי הקרן'!$C$42</f>
        <v>2.0343008326746675E-6</v>
      </c>
    </row>
    <row r="22" spans="2:12" s="137" customFormat="1">
      <c r="B22" s="88" t="s">
        <v>1640</v>
      </c>
      <c r="C22" s="82">
        <v>30312000</v>
      </c>
      <c r="D22" s="82">
        <v>12</v>
      </c>
      <c r="E22" s="82" t="s">
        <v>305</v>
      </c>
      <c r="F22" s="82" t="s">
        <v>306</v>
      </c>
      <c r="G22" s="95" t="s">
        <v>173</v>
      </c>
      <c r="H22" s="96">
        <v>0</v>
      </c>
      <c r="I22" s="96">
        <v>0</v>
      </c>
      <c r="J22" s="89">
        <v>8038.64</v>
      </c>
      <c r="K22" s="90">
        <f t="shared" si="1"/>
        <v>7.3925100564910182E-2</v>
      </c>
      <c r="L22" s="90">
        <f>J22/'סכום נכסי הקרן'!$C$42</f>
        <v>2.2875248707572328E-3</v>
      </c>
    </row>
    <row r="23" spans="2:12" s="137" customFormat="1">
      <c r="B23" s="88" t="s">
        <v>1641</v>
      </c>
      <c r="C23" s="82">
        <v>32010000</v>
      </c>
      <c r="D23" s="82">
        <v>10</v>
      </c>
      <c r="E23" s="82" t="s">
        <v>305</v>
      </c>
      <c r="F23" s="82" t="s">
        <v>306</v>
      </c>
      <c r="G23" s="95" t="s">
        <v>175</v>
      </c>
      <c r="H23" s="96">
        <v>0</v>
      </c>
      <c r="I23" s="96">
        <v>0</v>
      </c>
      <c r="J23" s="89">
        <v>54.724910000000001</v>
      </c>
      <c r="K23" s="90">
        <f t="shared" si="1"/>
        <v>5.032623024735103E-4</v>
      </c>
      <c r="L23" s="90">
        <f>J23/'סכום נכסי הקרן'!$C$42</f>
        <v>1.5572857184169361E-5</v>
      </c>
    </row>
    <row r="24" spans="2:12" s="137" customFormat="1">
      <c r="B24" s="88" t="s">
        <v>1641</v>
      </c>
      <c r="C24" s="82">
        <v>30310000</v>
      </c>
      <c r="D24" s="82">
        <v>10</v>
      </c>
      <c r="E24" s="82" t="s">
        <v>305</v>
      </c>
      <c r="F24" s="82" t="s">
        <v>306</v>
      </c>
      <c r="G24" s="95" t="s">
        <v>173</v>
      </c>
      <c r="H24" s="96">
        <v>0</v>
      </c>
      <c r="I24" s="96">
        <v>0</v>
      </c>
      <c r="J24" s="89">
        <v>1798.13</v>
      </c>
      <c r="K24" s="90">
        <f t="shared" si="1"/>
        <v>1.6535998760832921E-2</v>
      </c>
      <c r="L24" s="90">
        <f>J24/'סכום נכסי הקרן'!$C$42</f>
        <v>5.1168693906614843E-4</v>
      </c>
    </row>
    <row r="25" spans="2:12" s="137" customFormat="1">
      <c r="B25" s="88" t="s">
        <v>1641</v>
      </c>
      <c r="C25" s="82">
        <v>30210000</v>
      </c>
      <c r="D25" s="82">
        <v>10</v>
      </c>
      <c r="E25" s="82" t="s">
        <v>305</v>
      </c>
      <c r="F25" s="82" t="s">
        <v>306</v>
      </c>
      <c r="G25" s="95" t="s">
        <v>176</v>
      </c>
      <c r="H25" s="96">
        <v>0</v>
      </c>
      <c r="I25" s="96">
        <v>0</v>
      </c>
      <c r="J25" s="89">
        <v>24.14</v>
      </c>
      <c r="K25" s="90">
        <f t="shared" si="1"/>
        <v>2.2199674666820903E-4</v>
      </c>
      <c r="L25" s="90">
        <f>J25/'סכום נכסי הקרן'!$C$42</f>
        <v>6.8694269652677066E-6</v>
      </c>
    </row>
    <row r="26" spans="2:12" s="137" customFormat="1">
      <c r="B26" s="88" t="s">
        <v>1641</v>
      </c>
      <c r="C26" s="82">
        <v>31710000</v>
      </c>
      <c r="D26" s="82">
        <v>10</v>
      </c>
      <c r="E26" s="82" t="s">
        <v>305</v>
      </c>
      <c r="F26" s="82" t="s">
        <v>306</v>
      </c>
      <c r="G26" s="95" t="s">
        <v>183</v>
      </c>
      <c r="H26" s="96">
        <v>0</v>
      </c>
      <c r="I26" s="96">
        <v>0</v>
      </c>
      <c r="J26" s="89">
        <v>205.32</v>
      </c>
      <c r="K26" s="90">
        <f t="shared" si="1"/>
        <v>1.8881678552575259E-3</v>
      </c>
      <c r="L26" s="90">
        <f>J26/'סכום נכסי הקרן'!$C$42</f>
        <v>5.8427122804837014E-5</v>
      </c>
    </row>
    <row r="27" spans="2:12" s="137" customFormat="1">
      <c r="B27" s="88" t="s">
        <v>1642</v>
      </c>
      <c r="C27" s="82">
        <v>30326000</v>
      </c>
      <c r="D27" s="82">
        <v>26</v>
      </c>
      <c r="E27" s="82" t="s">
        <v>330</v>
      </c>
      <c r="F27" s="82" t="s">
        <v>306</v>
      </c>
      <c r="G27" s="95" t="s">
        <v>173</v>
      </c>
      <c r="H27" s="96">
        <v>0</v>
      </c>
      <c r="I27" s="96">
        <v>0</v>
      </c>
      <c r="J27" s="89">
        <v>50.320419999999999</v>
      </c>
      <c r="K27" s="90">
        <f t="shared" si="1"/>
        <v>4.6275764419958067E-4</v>
      </c>
      <c r="L27" s="90">
        <f>J27/'סכום נכסי הקרן'!$C$42</f>
        <v>1.4319488403131583E-5</v>
      </c>
    </row>
    <row r="28" spans="2:12" s="137" customFormat="1">
      <c r="B28" s="88"/>
      <c r="C28" s="82"/>
      <c r="D28" s="82"/>
      <c r="E28" s="82"/>
      <c r="F28" s="82"/>
      <c r="G28" s="95"/>
      <c r="H28" s="96"/>
      <c r="I28" s="96"/>
      <c r="J28" s="89"/>
      <c r="K28" s="90"/>
      <c r="L28" s="90"/>
    </row>
    <row r="29" spans="2:12" s="137" customFormat="1">
      <c r="B29" s="85"/>
      <c r="C29" s="82"/>
      <c r="D29" s="82"/>
      <c r="E29" s="82"/>
      <c r="F29" s="82"/>
      <c r="G29" s="82"/>
      <c r="H29" s="82"/>
      <c r="I29" s="82"/>
      <c r="J29" s="82"/>
      <c r="K29" s="90"/>
      <c r="L29" s="82"/>
    </row>
    <row r="30" spans="2:12" s="137" customFormat="1">
      <c r="B30" s="101" t="s">
        <v>47</v>
      </c>
      <c r="C30" s="84"/>
      <c r="D30" s="84"/>
      <c r="E30" s="84"/>
      <c r="F30" s="84"/>
      <c r="G30" s="84"/>
      <c r="H30" s="84"/>
      <c r="I30" s="84"/>
      <c r="J30" s="92">
        <f>J31</f>
        <v>24.638990000000003</v>
      </c>
      <c r="K30" s="93">
        <f t="shared" ref="K30:K31" si="2">J30/$J$10</f>
        <v>2.2658556840060215E-4</v>
      </c>
      <c r="L30" s="93">
        <f>J30/'סכום נכסי הקרן'!$C$42</f>
        <v>7.0114226306114913E-6</v>
      </c>
    </row>
    <row r="31" spans="2:12" s="137" customFormat="1">
      <c r="B31" s="88" t="s">
        <v>1643</v>
      </c>
      <c r="C31" s="82">
        <v>35195000</v>
      </c>
      <c r="D31" s="82">
        <v>95</v>
      </c>
      <c r="E31" s="82" t="s">
        <v>1246</v>
      </c>
      <c r="F31" s="82"/>
      <c r="G31" s="95" t="s">
        <v>174</v>
      </c>
      <c r="H31" s="96">
        <v>0</v>
      </c>
      <c r="I31" s="96">
        <v>0</v>
      </c>
      <c r="J31" s="89">
        <v>24.638990000000003</v>
      </c>
      <c r="K31" s="90">
        <f t="shared" si="2"/>
        <v>2.2658556840060215E-4</v>
      </c>
      <c r="L31" s="90">
        <f>J31/'סכום נכסי הקרן'!$C$42</f>
        <v>7.0114226306114913E-6</v>
      </c>
    </row>
    <row r="32" spans="2:12" s="137" customFormat="1">
      <c r="B32" s="85"/>
      <c r="C32" s="82"/>
      <c r="D32" s="82"/>
      <c r="E32" s="82"/>
      <c r="F32" s="82"/>
      <c r="G32" s="82"/>
      <c r="H32" s="82"/>
      <c r="I32" s="82"/>
      <c r="J32" s="82"/>
      <c r="K32" s="90"/>
      <c r="L32" s="82"/>
    </row>
    <row r="33" spans="2:12" s="137" customFormat="1">
      <c r="B33" s="83" t="s">
        <v>243</v>
      </c>
      <c r="C33" s="84"/>
      <c r="D33" s="84"/>
      <c r="E33" s="84"/>
      <c r="F33" s="84"/>
      <c r="G33" s="84"/>
      <c r="H33" s="84"/>
      <c r="I33" s="84"/>
      <c r="J33" s="92">
        <f>J34</f>
        <v>4013.8998999999999</v>
      </c>
      <c r="K33" s="93">
        <f t="shared" ref="K33:K43" si="3">J33/$J$10</f>
        <v>3.6912705851360791E-2</v>
      </c>
      <c r="L33" s="93">
        <f>J33/'סכום נכסי הקרן'!$C$42</f>
        <v>1.1422200583655904E-3</v>
      </c>
    </row>
    <row r="34" spans="2:12" s="137" customFormat="1">
      <c r="B34" s="101" t="s">
        <v>46</v>
      </c>
      <c r="C34" s="84"/>
      <c r="D34" s="84"/>
      <c r="E34" s="84"/>
      <c r="F34" s="84"/>
      <c r="G34" s="84"/>
      <c r="H34" s="84"/>
      <c r="I34" s="84"/>
      <c r="J34" s="92">
        <f>SUM(J35:J44)</f>
        <v>4013.8998999999999</v>
      </c>
      <c r="K34" s="93">
        <f t="shared" si="3"/>
        <v>3.6912705851360791E-2</v>
      </c>
      <c r="L34" s="93">
        <f>J34/'סכום נכסי הקרן'!$C$42</f>
        <v>1.1422200583655904E-3</v>
      </c>
    </row>
    <row r="35" spans="2:12" s="137" customFormat="1">
      <c r="B35" s="88" t="s">
        <v>1645</v>
      </c>
      <c r="C35" s="82">
        <v>30891000</v>
      </c>
      <c r="D35" s="82">
        <v>91</v>
      </c>
      <c r="E35" s="82" t="s">
        <v>1646</v>
      </c>
      <c r="F35" s="82" t="s">
        <v>1647</v>
      </c>
      <c r="G35" s="95" t="s">
        <v>180</v>
      </c>
      <c r="H35" s="96">
        <v>0</v>
      </c>
      <c r="I35" s="96">
        <v>0</v>
      </c>
      <c r="J35" s="89">
        <v>0.74114000000000002</v>
      </c>
      <c r="K35" s="90">
        <f t="shared" si="3"/>
        <v>6.8156863639468283E-6</v>
      </c>
      <c r="L35" s="90">
        <f>J35/'סכום נכסי הקרן'!$C$42</f>
        <v>2.1090335961220002E-7</v>
      </c>
    </row>
    <row r="36" spans="2:12" s="137" customFormat="1">
      <c r="B36" s="88" t="s">
        <v>1645</v>
      </c>
      <c r="C36" s="82">
        <v>32091000</v>
      </c>
      <c r="D36" s="82">
        <v>91</v>
      </c>
      <c r="E36" s="82" t="s">
        <v>1646</v>
      </c>
      <c r="F36" s="82" t="s">
        <v>1647</v>
      </c>
      <c r="G36" s="95" t="s">
        <v>175</v>
      </c>
      <c r="H36" s="96">
        <v>0</v>
      </c>
      <c r="I36" s="96">
        <v>0</v>
      </c>
      <c r="J36" s="89">
        <v>50.237910000000007</v>
      </c>
      <c r="K36" s="90">
        <f t="shared" si="3"/>
        <v>4.6199886410150316E-4</v>
      </c>
      <c r="L36" s="90">
        <f>J36/'סכום נכסי הקרן'!$C$42</f>
        <v>1.4296008849738699E-5</v>
      </c>
    </row>
    <row r="37" spans="2:12" s="137" customFormat="1">
      <c r="B37" s="88" t="s">
        <v>1645</v>
      </c>
      <c r="C37" s="82">
        <v>31191000</v>
      </c>
      <c r="D37" s="82">
        <v>91</v>
      </c>
      <c r="E37" s="82" t="s">
        <v>1646</v>
      </c>
      <c r="F37" s="82" t="s">
        <v>1647</v>
      </c>
      <c r="G37" s="95" t="s">
        <v>182</v>
      </c>
      <c r="H37" s="96">
        <v>0</v>
      </c>
      <c r="I37" s="96">
        <v>0</v>
      </c>
      <c r="J37" s="89">
        <v>1.1615799999999998</v>
      </c>
      <c r="K37" s="90">
        <f t="shared" si="3"/>
        <v>1.0682145028784514E-5</v>
      </c>
      <c r="L37" s="90">
        <f>J37/'סכום נכסי הקרן'!$C$42</f>
        <v>3.3054635353420304E-7</v>
      </c>
    </row>
    <row r="38" spans="2:12" s="137" customFormat="1">
      <c r="B38" s="88" t="s">
        <v>1645</v>
      </c>
      <c r="C38" s="82">
        <v>31091000</v>
      </c>
      <c r="D38" s="82">
        <v>91</v>
      </c>
      <c r="E38" s="82" t="s">
        <v>1646</v>
      </c>
      <c r="F38" s="82" t="s">
        <v>1647</v>
      </c>
      <c r="G38" s="95" t="s">
        <v>181</v>
      </c>
      <c r="H38" s="96">
        <v>0</v>
      </c>
      <c r="I38" s="96">
        <v>0</v>
      </c>
      <c r="J38" s="89">
        <v>0.29250999999999999</v>
      </c>
      <c r="K38" s="90">
        <f t="shared" si="3"/>
        <v>2.6899862621341268E-6</v>
      </c>
      <c r="L38" s="90">
        <f>J38/'סכום נכסי הקרן'!$C$42</f>
        <v>8.3238445799936069E-8</v>
      </c>
    </row>
    <row r="39" spans="2:12" s="137" customFormat="1">
      <c r="B39" s="88" t="s">
        <v>1645</v>
      </c>
      <c r="C39" s="82">
        <v>30791000</v>
      </c>
      <c r="D39" s="82">
        <v>91</v>
      </c>
      <c r="E39" s="82" t="s">
        <v>1646</v>
      </c>
      <c r="F39" s="82" t="s">
        <v>1647</v>
      </c>
      <c r="G39" s="95" t="s">
        <v>996</v>
      </c>
      <c r="H39" s="96">
        <v>0</v>
      </c>
      <c r="I39" s="96">
        <v>0</v>
      </c>
      <c r="J39" s="89">
        <v>2.8993500000000001</v>
      </c>
      <c r="K39" s="90">
        <f t="shared" si="3"/>
        <v>2.6663059960748625E-5</v>
      </c>
      <c r="L39" s="90">
        <f>J39/'סכום נכסי הקרן'!$C$42</f>
        <v>8.2505687952563901E-7</v>
      </c>
    </row>
    <row r="40" spans="2:12" s="137" customFormat="1">
      <c r="B40" s="88" t="s">
        <v>1645</v>
      </c>
      <c r="C40" s="82">
        <v>30391000</v>
      </c>
      <c r="D40" s="82">
        <v>91</v>
      </c>
      <c r="E40" s="82" t="s">
        <v>1646</v>
      </c>
      <c r="F40" s="82" t="s">
        <v>1647</v>
      </c>
      <c r="G40" s="95" t="s">
        <v>173</v>
      </c>
      <c r="H40" s="96">
        <v>0</v>
      </c>
      <c r="I40" s="96">
        <v>0</v>
      </c>
      <c r="J40" s="89">
        <v>3820.8760000000002</v>
      </c>
      <c r="K40" s="90">
        <f t="shared" si="3"/>
        <v>3.5137615634740674E-2</v>
      </c>
      <c r="L40" s="90">
        <f>J40/'סכום נכסי הקרן'!$C$42</f>
        <v>1.0872919894508789E-3</v>
      </c>
    </row>
    <row r="41" spans="2:12" s="137" customFormat="1">
      <c r="B41" s="88" t="s">
        <v>1645</v>
      </c>
      <c r="C41" s="82">
        <v>31791000</v>
      </c>
      <c r="D41" s="82">
        <v>91</v>
      </c>
      <c r="E41" s="82" t="s">
        <v>1646</v>
      </c>
      <c r="F41" s="82" t="s">
        <v>1647</v>
      </c>
      <c r="G41" s="95" t="s">
        <v>183</v>
      </c>
      <c r="H41" s="96">
        <v>0</v>
      </c>
      <c r="I41" s="96">
        <v>0</v>
      </c>
      <c r="J41" s="89">
        <v>12.14165</v>
      </c>
      <c r="K41" s="90">
        <f t="shared" si="3"/>
        <v>1.1165728248484093E-4</v>
      </c>
      <c r="L41" s="90">
        <f>J41/'סכום נכסי הקרן'!$C$42</f>
        <v>3.4551026475908306E-6</v>
      </c>
    </row>
    <row r="42" spans="2:12" s="137" customFormat="1">
      <c r="B42" s="88" t="s">
        <v>1645</v>
      </c>
      <c r="C42" s="82">
        <v>30291000</v>
      </c>
      <c r="D42" s="82">
        <v>91</v>
      </c>
      <c r="E42" s="82" t="s">
        <v>1646</v>
      </c>
      <c r="F42" s="82" t="s">
        <v>1647</v>
      </c>
      <c r="G42" s="95" t="s">
        <v>176</v>
      </c>
      <c r="H42" s="96">
        <v>0</v>
      </c>
      <c r="I42" s="96">
        <v>0</v>
      </c>
      <c r="J42" s="89">
        <v>111.03613</v>
      </c>
      <c r="K42" s="90">
        <f t="shared" si="3"/>
        <v>1.0211126604237086E-3</v>
      </c>
      <c r="L42" s="90">
        <f>J42/'סכום נכסי הקרן'!$C$42</f>
        <v>3.1597124504596956E-5</v>
      </c>
    </row>
    <row r="43" spans="2:12" s="137" customFormat="1">
      <c r="B43" s="88" t="s">
        <v>1645</v>
      </c>
      <c r="C43" s="82">
        <v>32691000</v>
      </c>
      <c r="D43" s="82">
        <v>91</v>
      </c>
      <c r="E43" s="82" t="s">
        <v>1646</v>
      </c>
      <c r="F43" s="82" t="s">
        <v>1647</v>
      </c>
      <c r="G43" s="95" t="s">
        <v>178</v>
      </c>
      <c r="H43" s="96">
        <v>0</v>
      </c>
      <c r="I43" s="96">
        <v>0</v>
      </c>
      <c r="J43" s="89">
        <v>1.0145999999999999</v>
      </c>
      <c r="K43" s="90">
        <f t="shared" si="3"/>
        <v>9.3304846383415434E-6</v>
      </c>
      <c r="L43" s="90">
        <f>J43/'סכום נכסי הקרן'!$C$42</f>
        <v>2.8872082017235354E-7</v>
      </c>
    </row>
    <row r="44" spans="2:12" s="137" customFormat="1">
      <c r="B44" s="88" t="s">
        <v>1645</v>
      </c>
      <c r="C44" s="82">
        <v>31291080</v>
      </c>
      <c r="D44" s="82">
        <v>91</v>
      </c>
      <c r="E44" s="82" t="s">
        <v>1646</v>
      </c>
      <c r="F44" s="82" t="s">
        <v>1647</v>
      </c>
      <c r="G44" s="95" t="s">
        <v>177</v>
      </c>
      <c r="H44" s="96">
        <v>0</v>
      </c>
      <c r="I44" s="96">
        <v>0</v>
      </c>
      <c r="J44" s="89">
        <v>13.499029999999999</v>
      </c>
      <c r="K44" s="90">
        <f t="shared" ref="K44" si="4">J44/$J$10</f>
        <v>1.241400473561124E-4</v>
      </c>
      <c r="L44" s="90">
        <f>J44/'סכום נכסי הקרן'!$C$42</f>
        <v>3.8413670541407509E-6</v>
      </c>
    </row>
    <row r="45" spans="2:12" s="137" customFormat="1">
      <c r="B45" s="138"/>
      <c r="C45" s="138"/>
    </row>
    <row r="46" spans="2:12" s="137" customFormat="1">
      <c r="B46" s="138"/>
      <c r="C46" s="138"/>
    </row>
    <row r="47" spans="2:12" s="137" customFormat="1">
      <c r="B47" s="138"/>
      <c r="C47" s="138"/>
    </row>
    <row r="48" spans="2:12" s="137" customFormat="1">
      <c r="B48" s="139" t="s">
        <v>265</v>
      </c>
      <c r="C48" s="138"/>
    </row>
    <row r="49" spans="2:3" s="137" customFormat="1">
      <c r="B49" s="140"/>
      <c r="C49" s="138"/>
    </row>
    <row r="50" spans="2:3" s="137" customFormat="1">
      <c r="B50" s="138"/>
      <c r="C50" s="138"/>
    </row>
    <row r="51" spans="2:3" s="137" customFormat="1">
      <c r="B51" s="138"/>
      <c r="C51" s="138"/>
    </row>
    <row r="52" spans="2:3" s="137" customFormat="1">
      <c r="B52" s="138"/>
      <c r="C52" s="138"/>
    </row>
    <row r="53" spans="2:3" s="137" customFormat="1">
      <c r="B53" s="138"/>
      <c r="C53" s="138"/>
    </row>
    <row r="54" spans="2:3" s="137" customFormat="1">
      <c r="B54" s="138"/>
      <c r="C54" s="138"/>
    </row>
    <row r="55" spans="2:3" s="137" customFormat="1">
      <c r="B55" s="138"/>
      <c r="C55" s="138"/>
    </row>
    <row r="56" spans="2:3" s="137" customFormat="1">
      <c r="B56" s="138"/>
      <c r="C56" s="138"/>
    </row>
    <row r="57" spans="2:3" s="137" customFormat="1">
      <c r="B57" s="138"/>
      <c r="C57" s="138"/>
    </row>
    <row r="58" spans="2:3" s="137" customFormat="1">
      <c r="B58" s="138"/>
      <c r="C58" s="138"/>
    </row>
    <row r="59" spans="2:3" s="137" customFormat="1">
      <c r="B59" s="138"/>
      <c r="C59" s="138"/>
    </row>
    <row r="60" spans="2:3" s="137" customFormat="1">
      <c r="B60" s="138"/>
      <c r="C60" s="138"/>
    </row>
    <row r="61" spans="2:3" s="137" customFormat="1">
      <c r="B61" s="138"/>
      <c r="C61" s="138"/>
    </row>
    <row r="62" spans="2:3" s="137" customFormat="1">
      <c r="B62" s="138"/>
      <c r="C62" s="138"/>
    </row>
    <row r="63" spans="2:3" s="137" customFormat="1">
      <c r="B63" s="138"/>
      <c r="C63" s="138"/>
    </row>
    <row r="64" spans="2:3" s="137" customFormat="1">
      <c r="B64" s="138"/>
      <c r="C64" s="138"/>
    </row>
    <row r="65" spans="2:3" s="137" customFormat="1">
      <c r="B65" s="138"/>
      <c r="C65" s="138"/>
    </row>
    <row r="66" spans="2:3" s="137" customFormat="1">
      <c r="B66" s="138"/>
      <c r="C66" s="138"/>
    </row>
    <row r="67" spans="2:3" s="137" customFormat="1">
      <c r="B67" s="138"/>
      <c r="C67" s="138"/>
    </row>
    <row r="68" spans="2:3" s="137" customFormat="1">
      <c r="B68" s="138"/>
      <c r="C68" s="138"/>
    </row>
    <row r="69" spans="2:3" s="137" customFormat="1">
      <c r="B69" s="138"/>
      <c r="C69" s="138"/>
    </row>
    <row r="70" spans="2:3" s="137" customFormat="1">
      <c r="B70" s="138"/>
      <c r="C70" s="138"/>
    </row>
    <row r="71" spans="2:3" s="137" customFormat="1">
      <c r="B71" s="138"/>
      <c r="C71" s="138"/>
    </row>
    <row r="72" spans="2:3" s="137" customFormat="1">
      <c r="B72" s="138"/>
      <c r="C72" s="138"/>
    </row>
    <row r="73" spans="2:3" s="137" customFormat="1">
      <c r="B73" s="138"/>
      <c r="C73" s="138"/>
    </row>
    <row r="74" spans="2:3" s="137" customFormat="1">
      <c r="B74" s="138"/>
      <c r="C74" s="138"/>
    </row>
    <row r="75" spans="2:3" s="137" customFormat="1">
      <c r="B75" s="138"/>
      <c r="C75" s="138"/>
    </row>
    <row r="76" spans="2:3" s="137" customFormat="1">
      <c r="B76" s="138"/>
      <c r="C76" s="138"/>
    </row>
    <row r="77" spans="2:3" s="137" customFormat="1">
      <c r="B77" s="138"/>
      <c r="C77" s="138"/>
    </row>
    <row r="78" spans="2:3" s="137" customFormat="1">
      <c r="B78" s="138"/>
      <c r="C78" s="138"/>
    </row>
    <row r="79" spans="2:3" s="137" customFormat="1">
      <c r="B79" s="138"/>
      <c r="C79" s="138"/>
    </row>
    <row r="80" spans="2:3" s="137" customFormat="1">
      <c r="B80" s="138"/>
      <c r="C80" s="138"/>
    </row>
    <row r="81" spans="2:3" s="137" customFormat="1">
      <c r="B81" s="138"/>
      <c r="C81" s="138"/>
    </row>
    <row r="82" spans="2:3" s="137" customFormat="1">
      <c r="B82" s="138"/>
      <c r="C82" s="138"/>
    </row>
    <row r="83" spans="2:3" s="137" customFormat="1">
      <c r="B83" s="138"/>
      <c r="C83" s="138"/>
    </row>
    <row r="84" spans="2:3" s="137" customFormat="1">
      <c r="B84" s="138"/>
      <c r="C84" s="138"/>
    </row>
    <row r="85" spans="2:3" s="137" customFormat="1">
      <c r="B85" s="138"/>
      <c r="C85" s="138"/>
    </row>
    <row r="86" spans="2:3" s="137" customFormat="1">
      <c r="B86" s="138"/>
      <c r="C86" s="138"/>
    </row>
    <row r="87" spans="2:3" s="137" customFormat="1">
      <c r="B87" s="138"/>
      <c r="C87" s="138"/>
    </row>
    <row r="88" spans="2:3" s="137" customFormat="1">
      <c r="B88" s="138"/>
      <c r="C88" s="138"/>
    </row>
    <row r="89" spans="2:3" s="137" customFormat="1">
      <c r="B89" s="138"/>
      <c r="C89" s="138"/>
    </row>
    <row r="90" spans="2:3" s="137" customFormat="1">
      <c r="B90" s="138"/>
      <c r="C90" s="138"/>
    </row>
    <row r="91" spans="2:3" s="137" customFormat="1">
      <c r="B91" s="138"/>
      <c r="C91" s="138"/>
    </row>
    <row r="92" spans="2:3" s="137" customFormat="1">
      <c r="B92" s="138"/>
      <c r="C92" s="138"/>
    </row>
    <row r="93" spans="2:3" s="137" customFormat="1">
      <c r="B93" s="138"/>
      <c r="C93" s="138"/>
    </row>
    <row r="94" spans="2:3" s="137" customFormat="1">
      <c r="B94" s="138"/>
      <c r="C94" s="138"/>
    </row>
    <row r="95" spans="2:3" s="137" customFormat="1">
      <c r="B95" s="138"/>
      <c r="C95" s="138"/>
    </row>
    <row r="96" spans="2:3" s="137" customFormat="1">
      <c r="B96" s="138"/>
      <c r="C96" s="138"/>
    </row>
    <row r="97" spans="2:3" s="137" customFormat="1">
      <c r="B97" s="138"/>
      <c r="C97" s="138"/>
    </row>
    <row r="98" spans="2:3" s="137" customFormat="1">
      <c r="B98" s="138"/>
      <c r="C98" s="138"/>
    </row>
    <row r="99" spans="2:3" s="137" customFormat="1">
      <c r="B99" s="138"/>
      <c r="C99" s="138"/>
    </row>
    <row r="100" spans="2:3" s="137" customFormat="1">
      <c r="B100" s="138"/>
      <c r="C100" s="138"/>
    </row>
    <row r="101" spans="2:3" s="137" customFormat="1">
      <c r="B101" s="138"/>
      <c r="C101" s="138"/>
    </row>
    <row r="102" spans="2:3" s="137" customFormat="1">
      <c r="B102" s="138"/>
      <c r="C102" s="138"/>
    </row>
    <row r="103" spans="2:3" s="137" customFormat="1">
      <c r="B103" s="138"/>
      <c r="C103" s="138"/>
    </row>
    <row r="104" spans="2:3" s="137" customFormat="1">
      <c r="B104" s="138"/>
      <c r="C104" s="138"/>
    </row>
    <row r="105" spans="2:3" s="137" customFormat="1">
      <c r="B105" s="138"/>
      <c r="C105" s="138"/>
    </row>
    <row r="106" spans="2:3" s="137" customFormat="1">
      <c r="B106" s="138"/>
      <c r="C106" s="138"/>
    </row>
    <row r="107" spans="2:3" s="137" customFormat="1">
      <c r="B107" s="138"/>
      <c r="C107" s="138"/>
    </row>
    <row r="108" spans="2:3" s="137" customFormat="1">
      <c r="B108" s="138"/>
      <c r="C108" s="138"/>
    </row>
    <row r="109" spans="2:3" s="137" customFormat="1">
      <c r="B109" s="138"/>
      <c r="C109" s="138"/>
    </row>
    <row r="110" spans="2:3" s="137" customFormat="1">
      <c r="B110" s="138"/>
      <c r="C110" s="138"/>
    </row>
    <row r="111" spans="2:3" s="137" customFormat="1">
      <c r="B111" s="138"/>
      <c r="C111" s="138"/>
    </row>
    <row r="112" spans="2:3" s="137" customFormat="1">
      <c r="B112" s="138"/>
      <c r="C112" s="138"/>
    </row>
    <row r="113" spans="2:3" s="137" customFormat="1">
      <c r="B113" s="138"/>
      <c r="C113" s="138"/>
    </row>
    <row r="114" spans="2:3" s="137" customFormat="1">
      <c r="B114" s="138"/>
      <c r="C114" s="138"/>
    </row>
    <row r="115" spans="2:3" s="137" customFormat="1">
      <c r="B115" s="138"/>
      <c r="C115" s="138"/>
    </row>
    <row r="116" spans="2:3" s="137" customFormat="1">
      <c r="B116" s="138"/>
      <c r="C116" s="138"/>
    </row>
    <row r="117" spans="2:3" s="137" customFormat="1">
      <c r="B117" s="138"/>
      <c r="C117" s="138"/>
    </row>
    <row r="118" spans="2:3" s="137" customFormat="1">
      <c r="B118" s="138"/>
      <c r="C118" s="138"/>
    </row>
    <row r="119" spans="2:3" s="137" customFormat="1">
      <c r="B119" s="138"/>
      <c r="C119" s="138"/>
    </row>
    <row r="120" spans="2:3" s="137" customFormat="1">
      <c r="B120" s="138"/>
      <c r="C120" s="138"/>
    </row>
    <row r="121" spans="2:3" s="137" customFormat="1">
      <c r="B121" s="138"/>
      <c r="C121" s="138"/>
    </row>
    <row r="122" spans="2:3" s="137" customFormat="1">
      <c r="B122" s="138"/>
      <c r="C122" s="138"/>
    </row>
    <row r="123" spans="2:3" s="137" customFormat="1">
      <c r="B123" s="138"/>
      <c r="C123" s="138"/>
    </row>
    <row r="124" spans="2:3" s="137" customFormat="1">
      <c r="B124" s="138"/>
      <c r="C124" s="138"/>
    </row>
    <row r="125" spans="2:3" s="137" customFormat="1">
      <c r="B125" s="138"/>
      <c r="C125" s="138"/>
    </row>
    <row r="126" spans="2:3" s="137" customFormat="1">
      <c r="B126" s="138"/>
      <c r="C126" s="138"/>
    </row>
    <row r="127" spans="2:3" s="137" customFormat="1">
      <c r="B127" s="138"/>
      <c r="C127" s="138"/>
    </row>
    <row r="128" spans="2:3" s="137" customFormat="1">
      <c r="B128" s="138"/>
      <c r="C128" s="138"/>
    </row>
    <row r="129" spans="2:3" s="137" customFormat="1">
      <c r="B129" s="138"/>
      <c r="C129" s="138"/>
    </row>
    <row r="130" spans="2:3" s="137" customFormat="1">
      <c r="B130" s="138"/>
      <c r="C130" s="138"/>
    </row>
    <row r="131" spans="2:3" s="137" customFormat="1">
      <c r="B131" s="138"/>
      <c r="C131" s="138"/>
    </row>
    <row r="132" spans="2:3" s="137" customFormat="1">
      <c r="B132" s="138"/>
      <c r="C132" s="138"/>
    </row>
    <row r="133" spans="2:3" s="137" customFormat="1">
      <c r="B133" s="138"/>
      <c r="C133" s="138"/>
    </row>
    <row r="134" spans="2:3" s="137" customFormat="1">
      <c r="B134" s="138"/>
      <c r="C134" s="138"/>
    </row>
    <row r="135" spans="2:3" s="137" customFormat="1">
      <c r="B135" s="138"/>
      <c r="C135" s="138"/>
    </row>
    <row r="136" spans="2:3" s="137" customFormat="1">
      <c r="B136" s="138"/>
      <c r="C136" s="138"/>
    </row>
    <row r="137" spans="2:3" s="137" customFormat="1">
      <c r="B137" s="138"/>
      <c r="C137" s="138"/>
    </row>
    <row r="138" spans="2:3" s="137" customFormat="1">
      <c r="B138" s="138"/>
      <c r="C138" s="138"/>
    </row>
    <row r="139" spans="2:3" s="137" customFormat="1">
      <c r="B139" s="138"/>
      <c r="C139" s="138"/>
    </row>
    <row r="140" spans="2:3" s="137" customFormat="1">
      <c r="B140" s="138"/>
      <c r="C140" s="138"/>
    </row>
    <row r="141" spans="2:3" s="137" customFormat="1">
      <c r="B141" s="138"/>
      <c r="C141" s="138"/>
    </row>
    <row r="142" spans="2:3" s="137" customFormat="1">
      <c r="B142" s="138"/>
      <c r="C142" s="138"/>
    </row>
    <row r="143" spans="2:3" s="137" customFormat="1">
      <c r="B143" s="138"/>
      <c r="C143" s="138"/>
    </row>
    <row r="144" spans="2:3" s="137" customFormat="1">
      <c r="B144" s="138"/>
      <c r="C144" s="138"/>
    </row>
    <row r="145" spans="2:3" s="137" customFormat="1">
      <c r="B145" s="138"/>
      <c r="C145" s="138"/>
    </row>
    <row r="146" spans="2:3" s="137" customFormat="1">
      <c r="B146" s="138"/>
      <c r="C146" s="138"/>
    </row>
    <row r="147" spans="2:3" s="137" customFormat="1">
      <c r="B147" s="138"/>
      <c r="C147" s="138"/>
    </row>
    <row r="148" spans="2:3" s="137" customFormat="1">
      <c r="B148" s="138"/>
      <c r="C148" s="138"/>
    </row>
    <row r="149" spans="2:3" s="137" customFormat="1">
      <c r="B149" s="138"/>
      <c r="C149" s="138"/>
    </row>
    <row r="150" spans="2:3" s="137" customFormat="1">
      <c r="B150" s="138"/>
      <c r="C150" s="138"/>
    </row>
    <row r="151" spans="2:3" s="137" customFormat="1">
      <c r="B151" s="138"/>
      <c r="C151" s="138"/>
    </row>
    <row r="152" spans="2:3" s="137" customFormat="1">
      <c r="B152" s="138"/>
      <c r="C152" s="138"/>
    </row>
    <row r="153" spans="2:3" s="137" customFormat="1">
      <c r="B153" s="138"/>
      <c r="C153" s="138"/>
    </row>
    <row r="154" spans="2:3" s="137" customFormat="1">
      <c r="B154" s="138"/>
      <c r="C154" s="138"/>
    </row>
    <row r="155" spans="2:3" s="137" customFormat="1">
      <c r="B155" s="138"/>
      <c r="C155" s="138"/>
    </row>
    <row r="156" spans="2:3" s="137" customFormat="1">
      <c r="B156" s="138"/>
      <c r="C156" s="138"/>
    </row>
    <row r="157" spans="2:3" s="137" customFormat="1">
      <c r="B157" s="138"/>
      <c r="C157" s="138"/>
    </row>
    <row r="158" spans="2:3" s="137" customFormat="1">
      <c r="B158" s="138"/>
      <c r="C158" s="138"/>
    </row>
    <row r="159" spans="2:3" s="137" customFormat="1">
      <c r="B159" s="138"/>
      <c r="C159" s="138"/>
    </row>
    <row r="160" spans="2:3" s="137" customFormat="1">
      <c r="B160" s="138"/>
      <c r="C160" s="138"/>
    </row>
    <row r="161" spans="2:4" s="137" customFormat="1">
      <c r="B161" s="138"/>
      <c r="C161" s="138"/>
    </row>
    <row r="162" spans="2:4" s="137" customFormat="1">
      <c r="B162" s="138"/>
      <c r="C162" s="138"/>
    </row>
    <row r="163" spans="2:4" s="137" customFormat="1">
      <c r="B163" s="138"/>
      <c r="C163" s="138"/>
    </row>
    <row r="164" spans="2:4">
      <c r="D164" s="1"/>
    </row>
    <row r="165" spans="2:4">
      <c r="D165" s="1"/>
    </row>
    <row r="166" spans="2:4">
      <c r="D166" s="1"/>
    </row>
    <row r="167" spans="2:4">
      <c r="D167" s="1"/>
    </row>
    <row r="168" spans="2:4">
      <c r="D168" s="1"/>
    </row>
    <row r="169" spans="2:4">
      <c r="D169" s="1"/>
    </row>
    <row r="170" spans="2:4">
      <c r="D170" s="1"/>
    </row>
    <row r="171" spans="2:4">
      <c r="D171" s="1"/>
    </row>
    <row r="172" spans="2:4">
      <c r="D172" s="1"/>
    </row>
    <row r="173" spans="2:4">
      <c r="D173" s="1"/>
    </row>
    <row r="174" spans="2:4">
      <c r="D174" s="1"/>
    </row>
    <row r="175" spans="2:4">
      <c r="D175" s="1"/>
    </row>
    <row r="176" spans="2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AB31" sqref="A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189</v>
      </c>
      <c r="C1" s="80" t="s" vm="1">
        <v>266</v>
      </c>
    </row>
    <row r="2" spans="2:18">
      <c r="B2" s="58" t="s">
        <v>188</v>
      </c>
      <c r="C2" s="80" t="s">
        <v>267</v>
      </c>
    </row>
    <row r="3" spans="2:18">
      <c r="B3" s="58" t="s">
        <v>190</v>
      </c>
      <c r="C3" s="80" t="s">
        <v>268</v>
      </c>
    </row>
    <row r="4" spans="2:18">
      <c r="B4" s="58" t="s">
        <v>191</v>
      </c>
      <c r="C4" s="80">
        <v>2207</v>
      </c>
    </row>
    <row r="6" spans="2:18" ht="26.25" customHeight="1">
      <c r="B6" s="169" t="s">
        <v>230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250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265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256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R27" sqref="R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189</v>
      </c>
      <c r="C1" s="80" t="s" vm="1">
        <v>266</v>
      </c>
    </row>
    <row r="2" spans="2:18">
      <c r="B2" s="58" t="s">
        <v>188</v>
      </c>
      <c r="C2" s="80" t="s">
        <v>267</v>
      </c>
    </row>
    <row r="3" spans="2:18">
      <c r="B3" s="58" t="s">
        <v>190</v>
      </c>
      <c r="C3" s="80" t="s">
        <v>268</v>
      </c>
    </row>
    <row r="4" spans="2:18">
      <c r="B4" s="58" t="s">
        <v>191</v>
      </c>
      <c r="C4" s="80">
        <v>2207</v>
      </c>
    </row>
    <row r="6" spans="2:18" ht="26.25" customHeight="1">
      <c r="B6" s="169" t="s">
        <v>232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126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250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265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256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189</v>
      </c>
      <c r="C1" s="80" t="s" vm="1">
        <v>266</v>
      </c>
    </row>
    <row r="2" spans="2:53">
      <c r="B2" s="58" t="s">
        <v>188</v>
      </c>
      <c r="C2" s="80" t="s">
        <v>267</v>
      </c>
    </row>
    <row r="3" spans="2:53">
      <c r="B3" s="58" t="s">
        <v>190</v>
      </c>
      <c r="C3" s="80" t="s">
        <v>268</v>
      </c>
    </row>
    <row r="4" spans="2:53">
      <c r="B4" s="58" t="s">
        <v>191</v>
      </c>
      <c r="C4" s="80">
        <v>2207</v>
      </c>
    </row>
    <row r="6" spans="2:53" ht="21.7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2"/>
    </row>
    <row r="7" spans="2:53" ht="27.7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5"/>
      <c r="AU7" s="3"/>
      <c r="AV7" s="3"/>
    </row>
    <row r="8" spans="2:53" s="3" customFormat="1" ht="66" customHeight="1">
      <c r="B8" s="23" t="s">
        <v>125</v>
      </c>
      <c r="C8" s="31" t="s">
        <v>49</v>
      </c>
      <c r="D8" s="31" t="s">
        <v>129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264</v>
      </c>
      <c r="O8" s="31" t="s">
        <v>66</v>
      </c>
      <c r="P8" s="31" t="s">
        <v>252</v>
      </c>
      <c r="Q8" s="31" t="s">
        <v>192</v>
      </c>
      <c r="R8" s="74" t="s">
        <v>194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257</v>
      </c>
      <c r="M9" s="33"/>
      <c r="N9" s="17" t="s">
        <v>253</v>
      </c>
      <c r="O9" s="33" t="s">
        <v>258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6" customFormat="1" ht="18" customHeight="1">
      <c r="B11" s="120" t="s">
        <v>27</v>
      </c>
      <c r="C11" s="84"/>
      <c r="D11" s="84"/>
      <c r="E11" s="84"/>
      <c r="F11" s="84"/>
      <c r="G11" s="84"/>
      <c r="H11" s="92">
        <v>12.006382217575586</v>
      </c>
      <c r="I11" s="84"/>
      <c r="J11" s="84"/>
      <c r="K11" s="93">
        <v>5.3454215644643506E-3</v>
      </c>
      <c r="L11" s="92"/>
      <c r="M11" s="94"/>
      <c r="N11" s="84"/>
      <c r="O11" s="92">
        <v>940279.43201999995</v>
      </c>
      <c r="P11" s="84"/>
      <c r="Q11" s="93">
        <v>1</v>
      </c>
      <c r="R11" s="93">
        <f>O11/'סכום נכסי הקרן'!$C$42</f>
        <v>0.26757170195545943</v>
      </c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U11" s="142"/>
      <c r="AV11" s="142"/>
      <c r="AW11" s="143"/>
      <c r="BA11" s="142"/>
    </row>
    <row r="12" spans="2:53" s="98" customFormat="1" ht="22.5" customHeight="1">
      <c r="B12" s="83" t="s">
        <v>244</v>
      </c>
      <c r="C12" s="84"/>
      <c r="D12" s="84"/>
      <c r="E12" s="84"/>
      <c r="F12" s="84"/>
      <c r="G12" s="84"/>
      <c r="H12" s="92">
        <v>12.006382217575588</v>
      </c>
      <c r="I12" s="84"/>
      <c r="J12" s="84"/>
      <c r="K12" s="93">
        <v>5.3454215644643506E-3</v>
      </c>
      <c r="L12" s="92"/>
      <c r="M12" s="94"/>
      <c r="N12" s="84"/>
      <c r="O12" s="92">
        <v>940279.43201999995</v>
      </c>
      <c r="P12" s="84"/>
      <c r="Q12" s="93">
        <v>1</v>
      </c>
      <c r="R12" s="93">
        <f>O12/'סכום נכסי הקרן'!$C$42</f>
        <v>0.26757170195545943</v>
      </c>
      <c r="AW12" s="4"/>
    </row>
    <row r="13" spans="2:53" s="98" customFormat="1">
      <c r="B13" s="101" t="s">
        <v>25</v>
      </c>
      <c r="C13" s="84"/>
      <c r="D13" s="84"/>
      <c r="E13" s="84"/>
      <c r="F13" s="84"/>
      <c r="G13" s="84"/>
      <c r="H13" s="92">
        <v>12.006389556496712</v>
      </c>
      <c r="I13" s="84"/>
      <c r="J13" s="84"/>
      <c r="K13" s="93">
        <v>5.3454228469312385E-3</v>
      </c>
      <c r="L13" s="92"/>
      <c r="M13" s="94"/>
      <c r="N13" s="84"/>
      <c r="O13" s="92">
        <v>940278.73392999999</v>
      </c>
      <c r="P13" s="84"/>
      <c r="Q13" s="93">
        <v>0.99999925757176411</v>
      </c>
      <c r="R13" s="93">
        <f>O13/'סכום נכסי הקרן'!$C$42</f>
        <v>0.26757150330267282</v>
      </c>
    </row>
    <row r="14" spans="2:53" s="98" customFormat="1">
      <c r="B14" s="86" t="s">
        <v>24</v>
      </c>
      <c r="C14" s="84"/>
      <c r="D14" s="84"/>
      <c r="E14" s="84"/>
      <c r="F14" s="84"/>
      <c r="G14" s="84"/>
      <c r="H14" s="92">
        <v>12.006389556496712</v>
      </c>
      <c r="I14" s="84"/>
      <c r="J14" s="84"/>
      <c r="K14" s="93">
        <v>5.3454228469312385E-3</v>
      </c>
      <c r="L14" s="92"/>
      <c r="M14" s="94"/>
      <c r="N14" s="84"/>
      <c r="O14" s="92">
        <v>940278.73392999999</v>
      </c>
      <c r="P14" s="84"/>
      <c r="Q14" s="93">
        <v>0.99999925757176411</v>
      </c>
      <c r="R14" s="93">
        <f>O14/'סכום נכסי הקרן'!$C$42</f>
        <v>0.26757150330267282</v>
      </c>
    </row>
    <row r="15" spans="2:53">
      <c r="B15" s="87" t="s">
        <v>269</v>
      </c>
      <c r="C15" s="82" t="s">
        <v>270</v>
      </c>
      <c r="D15" s="95" t="s">
        <v>130</v>
      </c>
      <c r="E15" s="82" t="s">
        <v>271</v>
      </c>
      <c r="F15" s="82"/>
      <c r="G15" s="82"/>
      <c r="H15" s="89">
        <v>3.37</v>
      </c>
      <c r="I15" s="95" t="s">
        <v>174</v>
      </c>
      <c r="J15" s="96">
        <v>0.04</v>
      </c>
      <c r="K15" s="90">
        <v>-4.8000000000000004E-3</v>
      </c>
      <c r="L15" s="89">
        <v>28071967</v>
      </c>
      <c r="M15" s="91">
        <v>152.55000000000001</v>
      </c>
      <c r="N15" s="82"/>
      <c r="O15" s="89">
        <v>42823.785579999996</v>
      </c>
      <c r="P15" s="90">
        <v>1.8055258211013296E-3</v>
      </c>
      <c r="Q15" s="90">
        <v>4.554368001861081E-2</v>
      </c>
      <c r="R15" s="90">
        <f>O15/'סכום נכסי הקרן'!$C$42</f>
        <v>1.2186199975894546E-2</v>
      </c>
    </row>
    <row r="16" spans="2:53" ht="20.25">
      <c r="B16" s="87" t="s">
        <v>272</v>
      </c>
      <c r="C16" s="82" t="s">
        <v>273</v>
      </c>
      <c r="D16" s="95" t="s">
        <v>130</v>
      </c>
      <c r="E16" s="82" t="s">
        <v>271</v>
      </c>
      <c r="F16" s="82"/>
      <c r="G16" s="82"/>
      <c r="H16" s="89">
        <v>5.93</v>
      </c>
      <c r="I16" s="95" t="s">
        <v>174</v>
      </c>
      <c r="J16" s="96">
        <v>0.04</v>
      </c>
      <c r="K16" s="90">
        <v>-1.3999999999999998E-3</v>
      </c>
      <c r="L16" s="89">
        <v>29648271</v>
      </c>
      <c r="M16" s="91">
        <v>158.13999999999999</v>
      </c>
      <c r="N16" s="82"/>
      <c r="O16" s="89">
        <v>46885.775609999997</v>
      </c>
      <c r="P16" s="90">
        <v>2.8043365990389597E-3</v>
      </c>
      <c r="Q16" s="90">
        <v>4.9863661815164245E-2</v>
      </c>
      <c r="R16" s="90">
        <f>O16/'סכום נכסי הקרן'!$C$42</f>
        <v>1.3342104857614952E-2</v>
      </c>
      <c r="AU16" s="4"/>
    </row>
    <row r="17" spans="2:48" ht="20.25">
      <c r="B17" s="87" t="s">
        <v>274</v>
      </c>
      <c r="C17" s="82" t="s">
        <v>275</v>
      </c>
      <c r="D17" s="95" t="s">
        <v>130</v>
      </c>
      <c r="E17" s="82" t="s">
        <v>271</v>
      </c>
      <c r="F17" s="82"/>
      <c r="G17" s="82"/>
      <c r="H17" s="89">
        <v>9.1</v>
      </c>
      <c r="I17" s="95" t="s">
        <v>174</v>
      </c>
      <c r="J17" s="96">
        <v>7.4999999999999997E-3</v>
      </c>
      <c r="K17" s="90">
        <v>2E-3</v>
      </c>
      <c r="L17" s="89">
        <v>61500000</v>
      </c>
      <c r="M17" s="91">
        <v>105.74</v>
      </c>
      <c r="N17" s="82"/>
      <c r="O17" s="89">
        <v>65030.095450000001</v>
      </c>
      <c r="P17" s="90">
        <v>1.2307115974456431E-2</v>
      </c>
      <c r="Q17" s="90">
        <v>6.9160393427192185E-2</v>
      </c>
      <c r="R17" s="90">
        <f>O17/'סכום נכסי הקרן'!$C$42</f>
        <v>1.8505364177222983E-2</v>
      </c>
      <c r="AV17" s="4"/>
    </row>
    <row r="18" spans="2:48">
      <c r="B18" s="87" t="s">
        <v>276</v>
      </c>
      <c r="C18" s="82" t="s">
        <v>277</v>
      </c>
      <c r="D18" s="95" t="s">
        <v>130</v>
      </c>
      <c r="E18" s="82" t="s">
        <v>271</v>
      </c>
      <c r="F18" s="82"/>
      <c r="G18" s="82"/>
      <c r="H18" s="89">
        <v>14.240000000000002</v>
      </c>
      <c r="I18" s="95" t="s">
        <v>174</v>
      </c>
      <c r="J18" s="96">
        <v>0.04</v>
      </c>
      <c r="K18" s="90">
        <v>8.8000000000000005E-3</v>
      </c>
      <c r="L18" s="89">
        <v>166719742</v>
      </c>
      <c r="M18" s="91">
        <v>183.07</v>
      </c>
      <c r="N18" s="82"/>
      <c r="O18" s="89">
        <v>305213.84495</v>
      </c>
      <c r="P18" s="90">
        <v>1.0277636679926145E-2</v>
      </c>
      <c r="Q18" s="90">
        <v>0.32459908677818239</v>
      </c>
      <c r="R18" s="90">
        <f>O18/'סכום נכסי הקרן'!$C$42</f>
        <v>8.6853530102426135E-2</v>
      </c>
      <c r="AU18" s="3"/>
    </row>
    <row r="19" spans="2:48">
      <c r="B19" s="87" t="s">
        <v>278</v>
      </c>
      <c r="C19" s="82" t="s">
        <v>279</v>
      </c>
      <c r="D19" s="95" t="s">
        <v>130</v>
      </c>
      <c r="E19" s="82" t="s">
        <v>271</v>
      </c>
      <c r="F19" s="82"/>
      <c r="G19" s="82"/>
      <c r="H19" s="89">
        <v>18.48</v>
      </c>
      <c r="I19" s="95" t="s">
        <v>174</v>
      </c>
      <c r="J19" s="96">
        <v>2.75E-2</v>
      </c>
      <c r="K19" s="90">
        <v>1.1699999999999999E-2</v>
      </c>
      <c r="L19" s="89">
        <v>60933645</v>
      </c>
      <c r="M19" s="91">
        <v>141.55000000000001</v>
      </c>
      <c r="N19" s="82"/>
      <c r="O19" s="89">
        <v>86251.574760000003</v>
      </c>
      <c r="P19" s="90">
        <v>3.4474350224528143E-3</v>
      </c>
      <c r="Q19" s="90">
        <v>9.1729726103554093E-2</v>
      </c>
      <c r="R19" s="90">
        <f>O19/'סכום נכסי הקרן'!$C$42</f>
        <v>2.4544278933436105E-2</v>
      </c>
      <c r="AV19" s="3"/>
    </row>
    <row r="20" spans="2:48">
      <c r="B20" s="87" t="s">
        <v>280</v>
      </c>
      <c r="C20" s="82" t="s">
        <v>281</v>
      </c>
      <c r="D20" s="95" t="s">
        <v>130</v>
      </c>
      <c r="E20" s="82" t="s">
        <v>271</v>
      </c>
      <c r="F20" s="82"/>
      <c r="G20" s="82"/>
      <c r="H20" s="89">
        <v>5.51</v>
      </c>
      <c r="I20" s="95" t="s">
        <v>174</v>
      </c>
      <c r="J20" s="96">
        <v>1.7500000000000002E-2</v>
      </c>
      <c r="K20" s="90">
        <v>-2.6000000000000007E-3</v>
      </c>
      <c r="L20" s="89">
        <v>28044224</v>
      </c>
      <c r="M20" s="91">
        <v>113.12</v>
      </c>
      <c r="N20" s="82"/>
      <c r="O20" s="89">
        <v>31723.625640000002</v>
      </c>
      <c r="P20" s="90">
        <v>2.0229432420501071E-3</v>
      </c>
      <c r="Q20" s="90">
        <v>3.3738508532350026E-2</v>
      </c>
      <c r="R20" s="90">
        <f>O20/'סכום נכסי הקרן'!$C$42</f>
        <v>9.0274701494396856E-3</v>
      </c>
    </row>
    <row r="21" spans="2:48">
      <c r="B21" s="87" t="s">
        <v>282</v>
      </c>
      <c r="C21" s="82" t="s">
        <v>283</v>
      </c>
      <c r="D21" s="95" t="s">
        <v>130</v>
      </c>
      <c r="E21" s="82" t="s">
        <v>271</v>
      </c>
      <c r="F21" s="82"/>
      <c r="G21" s="82"/>
      <c r="H21" s="89">
        <v>1.8</v>
      </c>
      <c r="I21" s="95" t="s">
        <v>174</v>
      </c>
      <c r="J21" s="96">
        <v>0.03</v>
      </c>
      <c r="K21" s="90">
        <v>-4.8999999999999998E-3</v>
      </c>
      <c r="L21" s="89">
        <v>57730559</v>
      </c>
      <c r="M21" s="91">
        <v>116.8</v>
      </c>
      <c r="N21" s="82"/>
      <c r="O21" s="89">
        <v>67429.294689999995</v>
      </c>
      <c r="P21" s="90">
        <v>3.7657914977170313E-3</v>
      </c>
      <c r="Q21" s="90">
        <v>7.1711974540527607E-2</v>
      </c>
      <c r="R21" s="90">
        <f>O21/'סכום נכסי הקרן'!$C$42</f>
        <v>1.9188095078395549E-2</v>
      </c>
    </row>
    <row r="22" spans="2:48">
      <c r="B22" s="87" t="s">
        <v>284</v>
      </c>
      <c r="C22" s="82" t="s">
        <v>285</v>
      </c>
      <c r="D22" s="95" t="s">
        <v>130</v>
      </c>
      <c r="E22" s="82" t="s">
        <v>271</v>
      </c>
      <c r="F22" s="82"/>
      <c r="G22" s="82"/>
      <c r="H22" s="89">
        <v>2.83</v>
      </c>
      <c r="I22" s="95" t="s">
        <v>174</v>
      </c>
      <c r="J22" s="96">
        <v>1E-3</v>
      </c>
      <c r="K22" s="90">
        <v>-5.0000000000000001E-3</v>
      </c>
      <c r="L22" s="89">
        <v>59015009</v>
      </c>
      <c r="M22" s="91">
        <v>101.73</v>
      </c>
      <c r="N22" s="82"/>
      <c r="O22" s="89">
        <v>60035.966420000004</v>
      </c>
      <c r="P22" s="90">
        <v>4.2259837199220499E-3</v>
      </c>
      <c r="Q22" s="90">
        <v>6.3849069091115693E-2</v>
      </c>
      <c r="R22" s="90">
        <f>O22/'סכום נכסי הקרן'!$C$42</f>
        <v>1.7084204084981548E-2</v>
      </c>
    </row>
    <row r="23" spans="2:48">
      <c r="B23" s="87" t="s">
        <v>286</v>
      </c>
      <c r="C23" s="82" t="s">
        <v>287</v>
      </c>
      <c r="D23" s="95" t="s">
        <v>130</v>
      </c>
      <c r="E23" s="82" t="s">
        <v>271</v>
      </c>
      <c r="F23" s="82"/>
      <c r="G23" s="82"/>
      <c r="H23" s="89">
        <v>7.6400000000000006</v>
      </c>
      <c r="I23" s="95" t="s">
        <v>174</v>
      </c>
      <c r="J23" s="96">
        <v>7.4999999999999997E-3</v>
      </c>
      <c r="K23" s="90">
        <v>9.9999999999999991E-5</v>
      </c>
      <c r="L23" s="89">
        <v>16527882</v>
      </c>
      <c r="M23" s="91">
        <v>105.47</v>
      </c>
      <c r="N23" s="82"/>
      <c r="O23" s="89">
        <v>17431.95793</v>
      </c>
      <c r="P23" s="90">
        <v>1.2450629526643694E-3</v>
      </c>
      <c r="Q23" s="90">
        <v>1.85391250051604E-2</v>
      </c>
      <c r="R23" s="90">
        <f>O23/'סכום נכסי הקרן'!$C$42</f>
        <v>4.9605452303957843E-3</v>
      </c>
    </row>
    <row r="24" spans="2:48">
      <c r="B24" s="87" t="s">
        <v>288</v>
      </c>
      <c r="C24" s="82" t="s">
        <v>289</v>
      </c>
      <c r="D24" s="95" t="s">
        <v>130</v>
      </c>
      <c r="E24" s="82" t="s">
        <v>271</v>
      </c>
      <c r="F24" s="82"/>
      <c r="G24" s="82"/>
      <c r="H24" s="89">
        <v>0.32999999999999996</v>
      </c>
      <c r="I24" s="95" t="s">
        <v>174</v>
      </c>
      <c r="J24" s="96">
        <v>3.5000000000000003E-2</v>
      </c>
      <c r="K24" s="90">
        <v>9.1999999999999998E-3</v>
      </c>
      <c r="L24" s="89">
        <v>23469638</v>
      </c>
      <c r="M24" s="91">
        <v>120.2</v>
      </c>
      <c r="N24" s="82"/>
      <c r="O24" s="89">
        <v>28210.504440000001</v>
      </c>
      <c r="P24" s="90">
        <v>1.8362998793727818E-3</v>
      </c>
      <c r="Q24" s="90">
        <v>3.0002256222275803E-2</v>
      </c>
      <c r="R24" s="90">
        <f>O24/'סכום נכסי הקרן'!$C$42</f>
        <v>8.0277547598981095E-3</v>
      </c>
    </row>
    <row r="25" spans="2:48">
      <c r="B25" s="87" t="s">
        <v>290</v>
      </c>
      <c r="C25" s="82" t="s">
        <v>291</v>
      </c>
      <c r="D25" s="95" t="s">
        <v>130</v>
      </c>
      <c r="E25" s="82" t="s">
        <v>271</v>
      </c>
      <c r="F25" s="82"/>
      <c r="G25" s="82"/>
      <c r="H25" s="89">
        <v>23.770000000000003</v>
      </c>
      <c r="I25" s="95" t="s">
        <v>174</v>
      </c>
      <c r="J25" s="96">
        <v>0.01</v>
      </c>
      <c r="K25" s="90">
        <v>1.4000000000000002E-2</v>
      </c>
      <c r="L25" s="89">
        <v>162938141</v>
      </c>
      <c r="M25" s="91">
        <v>91.55</v>
      </c>
      <c r="N25" s="82"/>
      <c r="O25" s="89">
        <v>149169.87088999999</v>
      </c>
      <c r="P25" s="90">
        <v>1.8766205357194275E-2</v>
      </c>
      <c r="Q25" s="90">
        <v>0.15864419215204861</v>
      </c>
      <c r="R25" s="90">
        <f>O25/'סכום נכסי הקרן'!$C$42</f>
        <v>4.2448696499472589E-2</v>
      </c>
    </row>
    <row r="26" spans="2:48">
      <c r="B26" s="87" t="s">
        <v>292</v>
      </c>
      <c r="C26" s="82" t="s">
        <v>293</v>
      </c>
      <c r="D26" s="95" t="s">
        <v>130</v>
      </c>
      <c r="E26" s="82" t="s">
        <v>271</v>
      </c>
      <c r="F26" s="82"/>
      <c r="G26" s="82"/>
      <c r="H26" s="89">
        <v>4.51</v>
      </c>
      <c r="I26" s="95" t="s">
        <v>174</v>
      </c>
      <c r="J26" s="96">
        <v>2.75E-2</v>
      </c>
      <c r="K26" s="90">
        <v>-4.0999999999999995E-3</v>
      </c>
      <c r="L26" s="89">
        <v>33651695</v>
      </c>
      <c r="M26" s="91">
        <v>119.08</v>
      </c>
      <c r="N26" s="82"/>
      <c r="O26" s="89">
        <v>40072.437570000002</v>
      </c>
      <c r="P26" s="90">
        <v>2.051514313179069E-3</v>
      </c>
      <c r="Q26" s="90">
        <v>4.2617583885582275E-2</v>
      </c>
      <c r="R26" s="90">
        <f>O26/'סכום נכסי הקרן'!$C$42</f>
        <v>1.1403259453494812E-2</v>
      </c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</row>
    <row r="28" spans="2:48" s="98" customFormat="1">
      <c r="B28" s="122" t="s">
        <v>50</v>
      </c>
      <c r="C28" s="123"/>
      <c r="D28" s="123"/>
      <c r="E28" s="123"/>
      <c r="F28" s="123"/>
      <c r="G28" s="123"/>
      <c r="H28" s="124">
        <v>2.1213652967382433</v>
      </c>
      <c r="I28" s="123"/>
      <c r="J28" s="123"/>
      <c r="K28" s="125">
        <v>3.6180277614634216E-3</v>
      </c>
      <c r="L28" s="124"/>
      <c r="M28" s="126"/>
      <c r="N28" s="123"/>
      <c r="O28" s="124">
        <v>0.69808999999999999</v>
      </c>
      <c r="P28" s="123"/>
      <c r="Q28" s="125">
        <v>7.4242823593439128E-7</v>
      </c>
      <c r="R28" s="125">
        <f>O28/'סכום נכסי הקרן'!$C$42</f>
        <v>1.986527866687545E-7</v>
      </c>
    </row>
    <row r="29" spans="2:48">
      <c r="B29" s="86" t="s">
        <v>23</v>
      </c>
      <c r="C29" s="84"/>
      <c r="D29" s="84"/>
      <c r="E29" s="84"/>
      <c r="F29" s="84"/>
      <c r="G29" s="84"/>
      <c r="H29" s="92">
        <v>2.1213652967382433</v>
      </c>
      <c r="I29" s="84"/>
      <c r="J29" s="84"/>
      <c r="K29" s="93">
        <v>3.6180277614634216E-3</v>
      </c>
      <c r="L29" s="92"/>
      <c r="M29" s="94"/>
      <c r="N29" s="84"/>
      <c r="O29" s="92">
        <v>0.69808999999999999</v>
      </c>
      <c r="P29" s="84"/>
      <c r="Q29" s="93">
        <v>7.4242823593439128E-7</v>
      </c>
      <c r="R29" s="93">
        <f>O29/'סכום נכסי הקרן'!$C$42</f>
        <v>1.986527866687545E-7</v>
      </c>
    </row>
    <row r="30" spans="2:48">
      <c r="B30" s="87" t="s">
        <v>294</v>
      </c>
      <c r="C30" s="82" t="s">
        <v>295</v>
      </c>
      <c r="D30" s="95" t="s">
        <v>130</v>
      </c>
      <c r="E30" s="82" t="s">
        <v>271</v>
      </c>
      <c r="F30" s="82"/>
      <c r="G30" s="82"/>
      <c r="H30" s="89">
        <v>0.82999999999999985</v>
      </c>
      <c r="I30" s="95" t="s">
        <v>174</v>
      </c>
      <c r="J30" s="96">
        <v>5.0000000000000001E-3</v>
      </c>
      <c r="K30" s="90">
        <v>1.1999999999999999E-3</v>
      </c>
      <c r="L30" s="89">
        <v>548</v>
      </c>
      <c r="M30" s="91">
        <v>100.4</v>
      </c>
      <c r="N30" s="82"/>
      <c r="O30" s="89">
        <v>0.55019000000000007</v>
      </c>
      <c r="P30" s="90">
        <v>3.5898645284699843E-8</v>
      </c>
      <c r="Q30" s="90">
        <v>5.851345687930536E-7</v>
      </c>
      <c r="R30" s="90">
        <f>O30/'סכום נכסי הקרן'!$C$42</f>
        <v>1.5656545244493124E-7</v>
      </c>
    </row>
    <row r="31" spans="2:48">
      <c r="B31" s="87" t="s">
        <v>296</v>
      </c>
      <c r="C31" s="82" t="s">
        <v>297</v>
      </c>
      <c r="D31" s="95" t="s">
        <v>130</v>
      </c>
      <c r="E31" s="82" t="s">
        <v>271</v>
      </c>
      <c r="F31" s="82"/>
      <c r="G31" s="82"/>
      <c r="H31" s="89">
        <v>8.43</v>
      </c>
      <c r="I31" s="95" t="s">
        <v>174</v>
      </c>
      <c r="J31" s="96">
        <v>0.02</v>
      </c>
      <c r="K31" s="90">
        <v>1.6199999999999999E-2</v>
      </c>
      <c r="L31" s="89">
        <v>100</v>
      </c>
      <c r="M31" s="91">
        <v>104.77</v>
      </c>
      <c r="N31" s="82"/>
      <c r="O31" s="89">
        <v>0.10477</v>
      </c>
      <c r="P31" s="90">
        <v>9.3417678286704827E-9</v>
      </c>
      <c r="Q31" s="90">
        <v>1.1142432391073669E-7</v>
      </c>
      <c r="R31" s="90">
        <f>O31/'סכום נכסי הקרן'!$C$42</f>
        <v>2.9813995988032215E-8</v>
      </c>
    </row>
    <row r="32" spans="2:48">
      <c r="B32" s="87" t="s">
        <v>298</v>
      </c>
      <c r="C32" s="82" t="s">
        <v>299</v>
      </c>
      <c r="D32" s="95" t="s">
        <v>130</v>
      </c>
      <c r="E32" s="82" t="s">
        <v>271</v>
      </c>
      <c r="F32" s="82"/>
      <c r="G32" s="82"/>
      <c r="H32" s="89">
        <v>3.27</v>
      </c>
      <c r="I32" s="95" t="s">
        <v>174</v>
      </c>
      <c r="J32" s="96">
        <v>0.01</v>
      </c>
      <c r="K32" s="90">
        <v>3.8999999999999994E-3</v>
      </c>
      <c r="L32" s="89">
        <v>42</v>
      </c>
      <c r="M32" s="91">
        <v>102.7</v>
      </c>
      <c r="N32" s="82"/>
      <c r="O32" s="89">
        <v>4.3130000000000002E-2</v>
      </c>
      <c r="P32" s="90">
        <v>2.8839017377773891E-9</v>
      </c>
      <c r="Q32" s="90">
        <v>4.5869343230601066E-8</v>
      </c>
      <c r="R32" s="90">
        <f>O32/'סכום נכסי הקרן'!$C$42</f>
        <v>1.227333823579106E-8</v>
      </c>
    </row>
    <row r="33" spans="2:18">
      <c r="B33" s="88"/>
      <c r="C33" s="82"/>
      <c r="D33" s="82"/>
      <c r="E33" s="82"/>
      <c r="F33" s="82"/>
      <c r="G33" s="82"/>
      <c r="H33" s="82"/>
      <c r="I33" s="82"/>
      <c r="J33" s="82"/>
      <c r="K33" s="90"/>
      <c r="L33" s="89"/>
      <c r="M33" s="91"/>
      <c r="N33" s="82"/>
      <c r="O33" s="82"/>
      <c r="P33" s="82"/>
      <c r="Q33" s="90"/>
      <c r="R33" s="82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97" t="s">
        <v>122</v>
      </c>
      <c r="C36" s="98"/>
      <c r="D36" s="98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97" t="s">
        <v>248</v>
      </c>
      <c r="C37" s="98"/>
      <c r="D37" s="98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166" t="s">
        <v>256</v>
      </c>
      <c r="C38" s="166"/>
      <c r="D38" s="166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8:D38"/>
  </mergeCells>
  <phoneticPr fontId="4" type="noConversion"/>
  <dataValidations count="1">
    <dataValidation allowBlank="1" showInputMessage="1" showErrorMessage="1" sqref="N10:Q10 N9 N1:N7 N32:N1048576 C5:C29 O1:Q9 O11:Q1048576 B39:B1048576 J1:M1048576 E1:I30 B36:B38 D1:D29 R1:AF1048576 AJ1:XFD1048576 AG1:AI27 AG31:AI1048576 C36:D37 A1:A1048576 B1:B35 E32:I1048576 C32:D35 C3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189</v>
      </c>
      <c r="C1" s="80" t="s" vm="1">
        <v>266</v>
      </c>
    </row>
    <row r="2" spans="2:67">
      <c r="B2" s="58" t="s">
        <v>188</v>
      </c>
      <c r="C2" s="80" t="s">
        <v>267</v>
      </c>
    </row>
    <row r="3" spans="2:67">
      <c r="B3" s="58" t="s">
        <v>190</v>
      </c>
      <c r="C3" s="80" t="s">
        <v>268</v>
      </c>
    </row>
    <row r="4" spans="2:67">
      <c r="B4" s="58" t="s">
        <v>191</v>
      </c>
      <c r="C4" s="80">
        <v>2207</v>
      </c>
    </row>
    <row r="6" spans="2:67" ht="26.25" customHeight="1">
      <c r="B6" s="163" t="s">
        <v>219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8"/>
      <c r="BO6" s="3"/>
    </row>
    <row r="7" spans="2:67" ht="26.25" customHeight="1">
      <c r="B7" s="163" t="s">
        <v>97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8"/>
      <c r="AZ7" s="45"/>
      <c r="BJ7" s="3"/>
      <c r="BO7" s="3"/>
    </row>
    <row r="8" spans="2:67" s="3" customFormat="1" ht="78.75">
      <c r="B8" s="39" t="s">
        <v>125</v>
      </c>
      <c r="C8" s="14" t="s">
        <v>49</v>
      </c>
      <c r="D8" s="14" t="s">
        <v>129</v>
      </c>
      <c r="E8" s="14" t="s">
        <v>235</v>
      </c>
      <c r="F8" s="14" t="s">
        <v>127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250</v>
      </c>
      <c r="P8" s="14" t="s">
        <v>249</v>
      </c>
      <c r="Q8" s="14" t="s">
        <v>66</v>
      </c>
      <c r="R8" s="14" t="s">
        <v>63</v>
      </c>
      <c r="S8" s="14" t="s">
        <v>192</v>
      </c>
      <c r="T8" s="40" t="s">
        <v>194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257</v>
      </c>
      <c r="P9" s="17"/>
      <c r="Q9" s="17" t="s">
        <v>253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7" t="s">
        <v>195</v>
      </c>
      <c r="T10" s="75" t="s">
        <v>236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265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256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E830"/>
  <sheetViews>
    <sheetView rightToLeft="1" zoomScale="90" zoomScaleNormal="90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7">
      <c r="B1" s="58" t="s">
        <v>189</v>
      </c>
      <c r="C1" s="80" t="s" vm="1">
        <v>266</v>
      </c>
    </row>
    <row r="2" spans="2:57">
      <c r="B2" s="58" t="s">
        <v>188</v>
      </c>
      <c r="C2" s="80" t="s">
        <v>267</v>
      </c>
    </row>
    <row r="3" spans="2:57">
      <c r="B3" s="58" t="s">
        <v>190</v>
      </c>
      <c r="C3" s="80" t="s">
        <v>268</v>
      </c>
    </row>
    <row r="4" spans="2:57">
      <c r="B4" s="58" t="s">
        <v>191</v>
      </c>
      <c r="C4" s="80">
        <v>2207</v>
      </c>
    </row>
    <row r="6" spans="2:57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1"/>
    </row>
    <row r="7" spans="2:57" ht="26.25" customHeight="1">
      <c r="B7" s="169" t="s">
        <v>98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1"/>
      <c r="BE7" s="3"/>
    </row>
    <row r="8" spans="2:57" s="3" customFormat="1" ht="78.75">
      <c r="B8" s="23" t="s">
        <v>125</v>
      </c>
      <c r="C8" s="31" t="s">
        <v>49</v>
      </c>
      <c r="D8" s="31" t="s">
        <v>129</v>
      </c>
      <c r="E8" s="31" t="s">
        <v>235</v>
      </c>
      <c r="F8" s="31" t="s">
        <v>127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250</v>
      </c>
      <c r="P8" s="31" t="s">
        <v>249</v>
      </c>
      <c r="Q8" s="31" t="s">
        <v>264</v>
      </c>
      <c r="R8" s="31" t="s">
        <v>66</v>
      </c>
      <c r="S8" s="14" t="s">
        <v>63</v>
      </c>
      <c r="T8" s="31" t="s">
        <v>192</v>
      </c>
      <c r="U8" s="15" t="s">
        <v>194</v>
      </c>
      <c r="BA8" s="1"/>
      <c r="BB8" s="1"/>
    </row>
    <row r="9" spans="2:5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257</v>
      </c>
      <c r="P9" s="33"/>
      <c r="Q9" s="17" t="s">
        <v>253</v>
      </c>
      <c r="R9" s="33" t="s">
        <v>253</v>
      </c>
      <c r="S9" s="17" t="s">
        <v>20</v>
      </c>
      <c r="T9" s="33" t="s">
        <v>253</v>
      </c>
      <c r="U9" s="18" t="s">
        <v>20</v>
      </c>
      <c r="AZ9" s="1"/>
      <c r="BA9" s="1"/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123</v>
      </c>
      <c r="R10" s="20" t="s">
        <v>124</v>
      </c>
      <c r="S10" s="20" t="s">
        <v>195</v>
      </c>
      <c r="T10" s="21" t="s">
        <v>236</v>
      </c>
      <c r="U10" s="21" t="s">
        <v>259</v>
      </c>
      <c r="AZ10" s="1"/>
      <c r="BA10" s="3"/>
      <c r="BB10" s="1"/>
    </row>
    <row r="11" spans="2:57" s="136" customFormat="1" ht="18" customHeight="1">
      <c r="B11" s="99" t="s">
        <v>34</v>
      </c>
      <c r="C11" s="100"/>
      <c r="D11" s="100"/>
      <c r="E11" s="100"/>
      <c r="F11" s="100"/>
      <c r="G11" s="100"/>
      <c r="H11" s="100"/>
      <c r="I11" s="100"/>
      <c r="J11" s="100"/>
      <c r="K11" s="102">
        <v>4.5581814965783982</v>
      </c>
      <c r="L11" s="100"/>
      <c r="M11" s="100"/>
      <c r="N11" s="103">
        <v>9.0697958431330758E-3</v>
      </c>
      <c r="O11" s="102"/>
      <c r="P11" s="104"/>
      <c r="Q11" s="102">
        <v>167.51657</v>
      </c>
      <c r="R11" s="102">
        <v>134549.08382000003</v>
      </c>
      <c r="S11" s="100"/>
      <c r="T11" s="105">
        <v>1</v>
      </c>
      <c r="U11" s="105">
        <f>R11/'סכום נכסי הקרן'!$C$42</f>
        <v>3.8288115349841473E-2</v>
      </c>
      <c r="AZ11" s="137"/>
      <c r="BA11" s="143"/>
      <c r="BB11" s="137"/>
      <c r="BE11" s="137"/>
    </row>
    <row r="12" spans="2:57" s="137" customFormat="1">
      <c r="B12" s="83" t="s">
        <v>244</v>
      </c>
      <c r="C12" s="84"/>
      <c r="D12" s="84"/>
      <c r="E12" s="84"/>
      <c r="F12" s="84"/>
      <c r="G12" s="84"/>
      <c r="H12" s="84"/>
      <c r="I12" s="84"/>
      <c r="J12" s="84"/>
      <c r="K12" s="92">
        <v>4.5581814965783982</v>
      </c>
      <c r="L12" s="84"/>
      <c r="M12" s="84"/>
      <c r="N12" s="106">
        <v>9.0697958431330723E-3</v>
      </c>
      <c r="O12" s="92"/>
      <c r="P12" s="94"/>
      <c r="Q12" s="92">
        <v>167.51657</v>
      </c>
      <c r="R12" s="92">
        <v>134549.08382000006</v>
      </c>
      <c r="S12" s="84"/>
      <c r="T12" s="93">
        <v>1.0000000000000002</v>
      </c>
      <c r="U12" s="93">
        <f>R12/'סכום נכסי הקרן'!$C$42</f>
        <v>3.828811534984148E-2</v>
      </c>
      <c r="BA12" s="143"/>
    </row>
    <row r="13" spans="2:57" s="137" customFormat="1" ht="20.25">
      <c r="B13" s="101" t="s">
        <v>33</v>
      </c>
      <c r="C13" s="84"/>
      <c r="D13" s="84"/>
      <c r="E13" s="84"/>
      <c r="F13" s="84"/>
      <c r="G13" s="84"/>
      <c r="H13" s="84"/>
      <c r="I13" s="84"/>
      <c r="J13" s="84"/>
      <c r="K13" s="92">
        <v>4.5460111485047925</v>
      </c>
      <c r="L13" s="84"/>
      <c r="M13" s="84"/>
      <c r="N13" s="106">
        <v>8.8932001636513255E-3</v>
      </c>
      <c r="O13" s="92"/>
      <c r="P13" s="94"/>
      <c r="Q13" s="92">
        <v>167.51651999999999</v>
      </c>
      <c r="R13" s="92">
        <v>133261.36800000005</v>
      </c>
      <c r="S13" s="84"/>
      <c r="T13" s="93">
        <v>0.99042939733634539</v>
      </c>
      <c r="U13" s="93">
        <f>R13/'סכום נכסי הקרן'!$C$42</f>
        <v>3.7921675011087959E-2</v>
      </c>
      <c r="BA13" s="136"/>
    </row>
    <row r="14" spans="2:57" s="137" customFormat="1">
      <c r="B14" s="88" t="s">
        <v>300</v>
      </c>
      <c r="C14" s="82" t="s">
        <v>301</v>
      </c>
      <c r="D14" s="95" t="s">
        <v>130</v>
      </c>
      <c r="E14" s="95" t="s">
        <v>302</v>
      </c>
      <c r="F14" s="82" t="s">
        <v>303</v>
      </c>
      <c r="G14" s="95" t="s">
        <v>304</v>
      </c>
      <c r="H14" s="82" t="s">
        <v>305</v>
      </c>
      <c r="I14" s="82" t="s">
        <v>306</v>
      </c>
      <c r="J14" s="82"/>
      <c r="K14" s="89">
        <v>4.7699999999999996</v>
      </c>
      <c r="L14" s="95" t="s">
        <v>174</v>
      </c>
      <c r="M14" s="96">
        <v>6.1999999999999998E-3</v>
      </c>
      <c r="N14" s="96">
        <v>3.2000000000000002E-3</v>
      </c>
      <c r="O14" s="89">
        <v>2113456</v>
      </c>
      <c r="P14" s="91">
        <v>101.56</v>
      </c>
      <c r="Q14" s="82"/>
      <c r="R14" s="89">
        <v>2146.4259400000001</v>
      </c>
      <c r="S14" s="90">
        <v>7.6139038145965913E-4</v>
      </c>
      <c r="T14" s="90">
        <v>1.5952735455794644E-2</v>
      </c>
      <c r="U14" s="90">
        <f>R14/'סכום נכסי הקרן'!$C$42</f>
        <v>6.1080017527697121E-4</v>
      </c>
    </row>
    <row r="15" spans="2:57" s="137" customFormat="1">
      <c r="B15" s="88" t="s">
        <v>307</v>
      </c>
      <c r="C15" s="82" t="s">
        <v>308</v>
      </c>
      <c r="D15" s="95" t="s">
        <v>130</v>
      </c>
      <c r="E15" s="95" t="s">
        <v>302</v>
      </c>
      <c r="F15" s="82" t="s">
        <v>309</v>
      </c>
      <c r="G15" s="95" t="s">
        <v>310</v>
      </c>
      <c r="H15" s="82" t="s">
        <v>305</v>
      </c>
      <c r="I15" s="82" t="s">
        <v>170</v>
      </c>
      <c r="J15" s="82"/>
      <c r="K15" s="89">
        <v>2.48</v>
      </c>
      <c r="L15" s="95" t="s">
        <v>174</v>
      </c>
      <c r="M15" s="96">
        <v>5.8999999999999999E-3</v>
      </c>
      <c r="N15" s="96">
        <v>2.0000000000000001E-4</v>
      </c>
      <c r="O15" s="89">
        <v>6574946</v>
      </c>
      <c r="P15" s="91">
        <v>100.7</v>
      </c>
      <c r="Q15" s="82"/>
      <c r="R15" s="89">
        <v>6620.9706200000001</v>
      </c>
      <c r="S15" s="90">
        <v>1.2316897742308151E-3</v>
      </c>
      <c r="T15" s="90">
        <v>4.9208589401155231E-2</v>
      </c>
      <c r="U15" s="90">
        <f>R15/'סכום נכסי הקרן'!$C$42</f>
        <v>1.8841041471944178E-3</v>
      </c>
    </row>
    <row r="16" spans="2:57" s="137" customFormat="1">
      <c r="B16" s="88" t="s">
        <v>311</v>
      </c>
      <c r="C16" s="82" t="s">
        <v>312</v>
      </c>
      <c r="D16" s="95" t="s">
        <v>130</v>
      </c>
      <c r="E16" s="95" t="s">
        <v>302</v>
      </c>
      <c r="F16" s="82" t="s">
        <v>313</v>
      </c>
      <c r="G16" s="95" t="s">
        <v>310</v>
      </c>
      <c r="H16" s="82" t="s">
        <v>305</v>
      </c>
      <c r="I16" s="82" t="s">
        <v>170</v>
      </c>
      <c r="J16" s="82"/>
      <c r="K16" s="89">
        <v>3.38</v>
      </c>
      <c r="L16" s="95" t="s">
        <v>174</v>
      </c>
      <c r="M16" s="96">
        <v>0.04</v>
      </c>
      <c r="N16" s="96">
        <v>1.4000000000000002E-3</v>
      </c>
      <c r="O16" s="89">
        <v>6595036</v>
      </c>
      <c r="P16" s="91">
        <v>116.16</v>
      </c>
      <c r="Q16" s="82"/>
      <c r="R16" s="89">
        <v>7660.7941000000001</v>
      </c>
      <c r="S16" s="90">
        <v>3.1833994949065888E-3</v>
      </c>
      <c r="T16" s="90">
        <v>5.6936798694583624E-2</v>
      </c>
      <c r="U16" s="90">
        <f>R16/'סכום נכסי הקרן'!$C$42</f>
        <v>2.1800027160689211E-3</v>
      </c>
    </row>
    <row r="17" spans="2:52" s="137" customFormat="1" ht="20.25">
      <c r="B17" s="88" t="s">
        <v>314</v>
      </c>
      <c r="C17" s="82" t="s">
        <v>315</v>
      </c>
      <c r="D17" s="95" t="s">
        <v>130</v>
      </c>
      <c r="E17" s="95" t="s">
        <v>302</v>
      </c>
      <c r="F17" s="82" t="s">
        <v>313</v>
      </c>
      <c r="G17" s="95" t="s">
        <v>310</v>
      </c>
      <c r="H17" s="82" t="s">
        <v>305</v>
      </c>
      <c r="I17" s="82" t="s">
        <v>170</v>
      </c>
      <c r="J17" s="82"/>
      <c r="K17" s="89">
        <v>4.6399999999999997</v>
      </c>
      <c r="L17" s="95" t="s">
        <v>174</v>
      </c>
      <c r="M17" s="96">
        <v>9.8999999999999991E-3</v>
      </c>
      <c r="N17" s="96">
        <v>2.6000000000000007E-3</v>
      </c>
      <c r="O17" s="89">
        <v>5679783</v>
      </c>
      <c r="P17" s="91">
        <v>103.7</v>
      </c>
      <c r="Q17" s="82"/>
      <c r="R17" s="89">
        <v>5889.9350599999998</v>
      </c>
      <c r="S17" s="90">
        <v>1.884545604759854E-3</v>
      </c>
      <c r="T17" s="90">
        <v>4.3775363553419391E-2</v>
      </c>
      <c r="U17" s="90">
        <f>R17/'סכום נכסי הקרן'!$C$42</f>
        <v>1.6760761692145678E-3</v>
      </c>
      <c r="AZ17" s="136"/>
    </row>
    <row r="18" spans="2:52" s="137" customFormat="1">
      <c r="B18" s="88" t="s">
        <v>316</v>
      </c>
      <c r="C18" s="82" t="s">
        <v>317</v>
      </c>
      <c r="D18" s="95" t="s">
        <v>130</v>
      </c>
      <c r="E18" s="95" t="s">
        <v>302</v>
      </c>
      <c r="F18" s="82" t="s">
        <v>313</v>
      </c>
      <c r="G18" s="95" t="s">
        <v>310</v>
      </c>
      <c r="H18" s="82" t="s">
        <v>305</v>
      </c>
      <c r="I18" s="82" t="s">
        <v>170</v>
      </c>
      <c r="J18" s="82"/>
      <c r="K18" s="89">
        <v>11.979999999999997</v>
      </c>
      <c r="L18" s="95" t="s">
        <v>174</v>
      </c>
      <c r="M18" s="96">
        <v>7.0999999999999995E-3</v>
      </c>
      <c r="N18" s="96">
        <v>6.0999999999999995E-3</v>
      </c>
      <c r="O18" s="89">
        <v>970268</v>
      </c>
      <c r="P18" s="91">
        <v>100.72</v>
      </c>
      <c r="Q18" s="82"/>
      <c r="R18" s="89">
        <v>977.25390000000004</v>
      </c>
      <c r="S18" s="90">
        <v>1.3822918907521722E-3</v>
      </c>
      <c r="T18" s="90">
        <v>7.2631776616730575E-3</v>
      </c>
      <c r="U18" s="90">
        <f>R18/'סכום נכסי הקרן'!$C$42</f>
        <v>2.7809338411652985E-4</v>
      </c>
    </row>
    <row r="19" spans="2:52" s="137" customFormat="1">
      <c r="B19" s="88" t="s">
        <v>318</v>
      </c>
      <c r="C19" s="82" t="s">
        <v>319</v>
      </c>
      <c r="D19" s="95" t="s">
        <v>130</v>
      </c>
      <c r="E19" s="95" t="s">
        <v>302</v>
      </c>
      <c r="F19" s="82" t="s">
        <v>313</v>
      </c>
      <c r="G19" s="95" t="s">
        <v>310</v>
      </c>
      <c r="H19" s="82" t="s">
        <v>305</v>
      </c>
      <c r="I19" s="82" t="s">
        <v>170</v>
      </c>
      <c r="J19" s="82"/>
      <c r="K19" s="89">
        <v>2.19</v>
      </c>
      <c r="L19" s="95" t="s">
        <v>174</v>
      </c>
      <c r="M19" s="96">
        <v>4.0999999999999995E-3</v>
      </c>
      <c r="N19" s="96">
        <v>5.9999999999999995E-4</v>
      </c>
      <c r="O19" s="89">
        <v>0.64</v>
      </c>
      <c r="P19" s="91">
        <v>99.69</v>
      </c>
      <c r="Q19" s="82"/>
      <c r="R19" s="89">
        <v>6.4000000000000005E-4</v>
      </c>
      <c r="S19" s="90">
        <v>3.8935721711177932E-10</v>
      </c>
      <c r="T19" s="90">
        <v>4.756628449853981E-9</v>
      </c>
      <c r="U19" s="90">
        <f>R19/'סכום נכסי הקרן'!$C$42</f>
        <v>1.8212233876434684E-10</v>
      </c>
      <c r="AZ19" s="143"/>
    </row>
    <row r="20" spans="2:52" s="137" customFormat="1">
      <c r="B20" s="88" t="s">
        <v>320</v>
      </c>
      <c r="C20" s="82" t="s">
        <v>321</v>
      </c>
      <c r="D20" s="95" t="s">
        <v>130</v>
      </c>
      <c r="E20" s="95" t="s">
        <v>302</v>
      </c>
      <c r="F20" s="82" t="s">
        <v>313</v>
      </c>
      <c r="G20" s="95" t="s">
        <v>310</v>
      </c>
      <c r="H20" s="82" t="s">
        <v>305</v>
      </c>
      <c r="I20" s="82" t="s">
        <v>170</v>
      </c>
      <c r="J20" s="82"/>
      <c r="K20" s="89">
        <v>2.0699999999999998</v>
      </c>
      <c r="L20" s="95" t="s">
        <v>174</v>
      </c>
      <c r="M20" s="96">
        <v>6.4000000000000003E-3</v>
      </c>
      <c r="N20" s="96">
        <v>1.2999999999999997E-3</v>
      </c>
      <c r="O20" s="89">
        <v>2461978</v>
      </c>
      <c r="P20" s="91">
        <v>100.74</v>
      </c>
      <c r="Q20" s="82"/>
      <c r="R20" s="89">
        <v>2480.1964900000003</v>
      </c>
      <c r="S20" s="90">
        <v>7.8155674670128997E-4</v>
      </c>
      <c r="T20" s="90">
        <v>1.8433395602440599E-2</v>
      </c>
      <c r="U20" s="90">
        <f>R20/'סכום נכסי הקרן'!$C$42</f>
        <v>7.0577997711550626E-4</v>
      </c>
    </row>
    <row r="21" spans="2:52" s="137" customFormat="1">
      <c r="B21" s="88" t="s">
        <v>322</v>
      </c>
      <c r="C21" s="82" t="s">
        <v>323</v>
      </c>
      <c r="D21" s="95" t="s">
        <v>130</v>
      </c>
      <c r="E21" s="95" t="s">
        <v>302</v>
      </c>
      <c r="F21" s="82" t="s">
        <v>324</v>
      </c>
      <c r="G21" s="95" t="s">
        <v>310</v>
      </c>
      <c r="H21" s="82" t="s">
        <v>305</v>
      </c>
      <c r="I21" s="82" t="s">
        <v>170</v>
      </c>
      <c r="J21" s="82"/>
      <c r="K21" s="89">
        <v>4.16</v>
      </c>
      <c r="L21" s="95" t="s">
        <v>174</v>
      </c>
      <c r="M21" s="96">
        <v>0.05</v>
      </c>
      <c r="N21" s="96">
        <v>2.0999999999999999E-3</v>
      </c>
      <c r="O21" s="89">
        <v>2353680</v>
      </c>
      <c r="P21" s="91">
        <v>126.84</v>
      </c>
      <c r="Q21" s="82"/>
      <c r="R21" s="89">
        <v>2985.40762</v>
      </c>
      <c r="S21" s="90">
        <v>7.4681900376538061E-4</v>
      </c>
      <c r="T21" s="90">
        <v>2.2188241905785718E-2</v>
      </c>
      <c r="U21" s="90">
        <f>R21/'סכום נכסי הקרן'!$C$42</f>
        <v>8.4954596549890993E-4</v>
      </c>
    </row>
    <row r="22" spans="2:52" s="137" customFormat="1">
      <c r="B22" s="88" t="s">
        <v>325</v>
      </c>
      <c r="C22" s="82" t="s">
        <v>326</v>
      </c>
      <c r="D22" s="95" t="s">
        <v>130</v>
      </c>
      <c r="E22" s="95" t="s">
        <v>302</v>
      </c>
      <c r="F22" s="82" t="s">
        <v>324</v>
      </c>
      <c r="G22" s="95" t="s">
        <v>310</v>
      </c>
      <c r="H22" s="82" t="s">
        <v>305</v>
      </c>
      <c r="I22" s="82" t="s">
        <v>170</v>
      </c>
      <c r="J22" s="82"/>
      <c r="K22" s="89">
        <v>2.71</v>
      </c>
      <c r="L22" s="95" t="s">
        <v>174</v>
      </c>
      <c r="M22" s="96">
        <v>6.9999999999999993E-3</v>
      </c>
      <c r="N22" s="96">
        <v>1.1000000000000001E-3</v>
      </c>
      <c r="O22" s="89">
        <v>6824230.6200000001</v>
      </c>
      <c r="P22" s="91">
        <v>102.87</v>
      </c>
      <c r="Q22" s="82"/>
      <c r="R22" s="89">
        <v>7020.0862999999999</v>
      </c>
      <c r="S22" s="90">
        <v>1.5997454894690047E-3</v>
      </c>
      <c r="T22" s="90">
        <v>5.2174909710953378E-2</v>
      </c>
      <c r="U22" s="90">
        <f>R22/'סכום נכסי הקרן'!$C$42</f>
        <v>1.9976789613805469E-3</v>
      </c>
    </row>
    <row r="23" spans="2:52" s="137" customFormat="1">
      <c r="B23" s="88" t="s">
        <v>327</v>
      </c>
      <c r="C23" s="82" t="s">
        <v>328</v>
      </c>
      <c r="D23" s="95" t="s">
        <v>130</v>
      </c>
      <c r="E23" s="95" t="s">
        <v>302</v>
      </c>
      <c r="F23" s="82" t="s">
        <v>329</v>
      </c>
      <c r="G23" s="95" t="s">
        <v>310</v>
      </c>
      <c r="H23" s="82" t="s">
        <v>330</v>
      </c>
      <c r="I23" s="82" t="s">
        <v>170</v>
      </c>
      <c r="J23" s="82"/>
      <c r="K23" s="89">
        <v>0.58000000000000007</v>
      </c>
      <c r="L23" s="95" t="s">
        <v>174</v>
      </c>
      <c r="M23" s="96">
        <v>4.2000000000000003E-2</v>
      </c>
      <c r="N23" s="96">
        <v>1.0700000000000001E-2</v>
      </c>
      <c r="O23" s="89">
        <v>47.22</v>
      </c>
      <c r="P23" s="91">
        <v>126.33</v>
      </c>
      <c r="Q23" s="82"/>
      <c r="R23" s="89">
        <v>5.9650000000000002E-2</v>
      </c>
      <c r="S23" s="90">
        <v>9.1547776859564214E-7</v>
      </c>
      <c r="T23" s="90">
        <v>4.4333263599029678E-7</v>
      </c>
      <c r="U23" s="90">
        <f>R23/'סכום נכסי הקרן'!$C$42</f>
        <v>1.6974371105145763E-8</v>
      </c>
    </row>
    <row r="24" spans="2:52" s="137" customFormat="1">
      <c r="B24" s="88" t="s">
        <v>331</v>
      </c>
      <c r="C24" s="82" t="s">
        <v>332</v>
      </c>
      <c r="D24" s="95" t="s">
        <v>130</v>
      </c>
      <c r="E24" s="95" t="s">
        <v>302</v>
      </c>
      <c r="F24" s="82" t="s">
        <v>329</v>
      </c>
      <c r="G24" s="95" t="s">
        <v>310</v>
      </c>
      <c r="H24" s="82" t="s">
        <v>330</v>
      </c>
      <c r="I24" s="82" t="s">
        <v>170</v>
      </c>
      <c r="J24" s="82"/>
      <c r="K24" s="89">
        <v>2.2199999999999998</v>
      </c>
      <c r="L24" s="95" t="s">
        <v>174</v>
      </c>
      <c r="M24" s="96">
        <v>8.0000000000000002E-3</v>
      </c>
      <c r="N24" s="96">
        <v>9.9999999999999991E-5</v>
      </c>
      <c r="O24" s="89">
        <v>1995347</v>
      </c>
      <c r="P24" s="91">
        <v>103.11</v>
      </c>
      <c r="Q24" s="82"/>
      <c r="R24" s="89">
        <v>2057.4023400000001</v>
      </c>
      <c r="S24" s="90">
        <v>3.095769075619822E-3</v>
      </c>
      <c r="T24" s="90">
        <v>1.5291091411312737E-2</v>
      </c>
      <c r="U24" s="90">
        <f>R24/'סכום נכסי הקרן'!$C$42</f>
        <v>5.8546707178131234E-4</v>
      </c>
    </row>
    <row r="25" spans="2:52" s="137" customFormat="1">
      <c r="B25" s="88" t="s">
        <v>333</v>
      </c>
      <c r="C25" s="82" t="s">
        <v>334</v>
      </c>
      <c r="D25" s="95" t="s">
        <v>130</v>
      </c>
      <c r="E25" s="95" t="s">
        <v>302</v>
      </c>
      <c r="F25" s="82" t="s">
        <v>309</v>
      </c>
      <c r="G25" s="95" t="s">
        <v>310</v>
      </c>
      <c r="H25" s="82" t="s">
        <v>330</v>
      </c>
      <c r="I25" s="82" t="s">
        <v>170</v>
      </c>
      <c r="J25" s="82"/>
      <c r="K25" s="89">
        <v>2.77</v>
      </c>
      <c r="L25" s="95" t="s">
        <v>174</v>
      </c>
      <c r="M25" s="96">
        <v>3.4000000000000002E-2</v>
      </c>
      <c r="N25" s="96">
        <v>1.1000000000000001E-3</v>
      </c>
      <c r="O25" s="89">
        <v>4907611</v>
      </c>
      <c r="P25" s="91">
        <v>112.43</v>
      </c>
      <c r="Q25" s="82"/>
      <c r="R25" s="89">
        <v>5517.6267300000009</v>
      </c>
      <c r="S25" s="90">
        <v>2.6233457793552835E-3</v>
      </c>
      <c r="T25" s="90">
        <v>4.1008281686863733E-2</v>
      </c>
      <c r="U25" s="90">
        <f>R25/'סכום נכסי הקרן'!$C$42</f>
        <v>1.5701298195254303E-3</v>
      </c>
    </row>
    <row r="26" spans="2:52" s="137" customFormat="1">
      <c r="B26" s="88" t="s">
        <v>335</v>
      </c>
      <c r="C26" s="82" t="s">
        <v>336</v>
      </c>
      <c r="D26" s="95" t="s">
        <v>130</v>
      </c>
      <c r="E26" s="95" t="s">
        <v>302</v>
      </c>
      <c r="F26" s="82" t="s">
        <v>337</v>
      </c>
      <c r="G26" s="95" t="s">
        <v>338</v>
      </c>
      <c r="H26" s="82" t="s">
        <v>330</v>
      </c>
      <c r="I26" s="82" t="s">
        <v>306</v>
      </c>
      <c r="J26" s="82"/>
      <c r="K26" s="89">
        <v>3.7</v>
      </c>
      <c r="L26" s="95" t="s">
        <v>174</v>
      </c>
      <c r="M26" s="96">
        <v>6.5000000000000006E-3</v>
      </c>
      <c r="N26" s="96">
        <v>3.7000000000000006E-3</v>
      </c>
      <c r="O26" s="89">
        <v>0.41</v>
      </c>
      <c r="P26" s="91">
        <v>100.31</v>
      </c>
      <c r="Q26" s="82"/>
      <c r="R26" s="89">
        <v>4.0999999999999999E-4</v>
      </c>
      <c r="S26" s="90">
        <v>3.3948569738476779E-10</v>
      </c>
      <c r="T26" s="90">
        <v>3.0472151006877062E-9</v>
      </c>
      <c r="U26" s="90">
        <f>R26/'סכום נכסי הקרן'!$C$42</f>
        <v>1.1667212327090968E-10</v>
      </c>
    </row>
    <row r="27" spans="2:52" s="137" customFormat="1">
      <c r="B27" s="88" t="s">
        <v>339</v>
      </c>
      <c r="C27" s="82" t="s">
        <v>340</v>
      </c>
      <c r="D27" s="95" t="s">
        <v>130</v>
      </c>
      <c r="E27" s="95" t="s">
        <v>302</v>
      </c>
      <c r="F27" s="82" t="s">
        <v>337</v>
      </c>
      <c r="G27" s="95" t="s">
        <v>338</v>
      </c>
      <c r="H27" s="82" t="s">
        <v>330</v>
      </c>
      <c r="I27" s="82" t="s">
        <v>170</v>
      </c>
      <c r="J27" s="82"/>
      <c r="K27" s="89">
        <v>6.23</v>
      </c>
      <c r="L27" s="95" t="s">
        <v>174</v>
      </c>
      <c r="M27" s="96">
        <v>1.34E-2</v>
      </c>
      <c r="N27" s="96">
        <v>9.7000000000000003E-3</v>
      </c>
      <c r="O27" s="89">
        <v>6447096</v>
      </c>
      <c r="P27" s="91">
        <v>102.74</v>
      </c>
      <c r="Q27" s="89">
        <v>43.368960000000001</v>
      </c>
      <c r="R27" s="89">
        <v>6667.1155199999994</v>
      </c>
      <c r="S27" s="90">
        <v>2.028832467885165E-3</v>
      </c>
      <c r="T27" s="90">
        <v>4.9551549001398451E-2</v>
      </c>
      <c r="U27" s="90">
        <f>R27/'סכום נכסי הקרן'!$C$42</f>
        <v>1.8972354239288659E-3</v>
      </c>
    </row>
    <row r="28" spans="2:52" s="137" customFormat="1">
      <c r="B28" s="88" t="s">
        <v>341</v>
      </c>
      <c r="C28" s="82" t="s">
        <v>342</v>
      </c>
      <c r="D28" s="95" t="s">
        <v>130</v>
      </c>
      <c r="E28" s="95" t="s">
        <v>302</v>
      </c>
      <c r="F28" s="82" t="s">
        <v>324</v>
      </c>
      <c r="G28" s="95" t="s">
        <v>310</v>
      </c>
      <c r="H28" s="82" t="s">
        <v>330</v>
      </c>
      <c r="I28" s="82" t="s">
        <v>170</v>
      </c>
      <c r="J28" s="82"/>
      <c r="K28" s="89">
        <v>4.07</v>
      </c>
      <c r="L28" s="95" t="s">
        <v>174</v>
      </c>
      <c r="M28" s="96">
        <v>4.2000000000000003E-2</v>
      </c>
      <c r="N28" s="96">
        <v>2.5999999999999994E-3</v>
      </c>
      <c r="O28" s="89">
        <v>941000</v>
      </c>
      <c r="P28" s="91">
        <v>121.04</v>
      </c>
      <c r="Q28" s="82"/>
      <c r="R28" s="89">
        <v>1138.9863400000002</v>
      </c>
      <c r="S28" s="90">
        <v>9.4313714877913347E-4</v>
      </c>
      <c r="T28" s="90">
        <v>8.46521067006103E-3</v>
      </c>
      <c r="U28" s="90">
        <f>R28/'סכום נכסי הקרן'!$C$42</f>
        <v>3.2411696259600551E-4</v>
      </c>
    </row>
    <row r="29" spans="2:52" s="137" customFormat="1">
      <c r="B29" s="88" t="s">
        <v>343</v>
      </c>
      <c r="C29" s="82" t="s">
        <v>344</v>
      </c>
      <c r="D29" s="95" t="s">
        <v>130</v>
      </c>
      <c r="E29" s="95" t="s">
        <v>302</v>
      </c>
      <c r="F29" s="82" t="s">
        <v>324</v>
      </c>
      <c r="G29" s="95" t="s">
        <v>310</v>
      </c>
      <c r="H29" s="82" t="s">
        <v>330</v>
      </c>
      <c r="I29" s="82" t="s">
        <v>170</v>
      </c>
      <c r="J29" s="82"/>
      <c r="K29" s="89">
        <v>1.6899999999999997</v>
      </c>
      <c r="L29" s="95" t="s">
        <v>174</v>
      </c>
      <c r="M29" s="96">
        <v>4.0999999999999995E-2</v>
      </c>
      <c r="N29" s="96">
        <v>2.5999999999999994E-3</v>
      </c>
      <c r="O29" s="89">
        <v>0.8</v>
      </c>
      <c r="P29" s="91">
        <v>132</v>
      </c>
      <c r="Q29" s="82"/>
      <c r="R29" s="89">
        <v>1.0400000000000001E-3</v>
      </c>
      <c r="S29" s="90">
        <v>2.5670270002466915E-10</v>
      </c>
      <c r="T29" s="90">
        <v>7.7295212310127184E-9</v>
      </c>
      <c r="U29" s="90">
        <f>R29/'סכום נכסי הקרן'!$C$42</f>
        <v>2.9594880049206361E-10</v>
      </c>
    </row>
    <row r="30" spans="2:52" s="137" customFormat="1">
      <c r="B30" s="88" t="s">
        <v>345</v>
      </c>
      <c r="C30" s="82" t="s">
        <v>346</v>
      </c>
      <c r="D30" s="95" t="s">
        <v>130</v>
      </c>
      <c r="E30" s="95" t="s">
        <v>302</v>
      </c>
      <c r="F30" s="82" t="s">
        <v>324</v>
      </c>
      <c r="G30" s="95" t="s">
        <v>310</v>
      </c>
      <c r="H30" s="82" t="s">
        <v>330</v>
      </c>
      <c r="I30" s="82" t="s">
        <v>170</v>
      </c>
      <c r="J30" s="82"/>
      <c r="K30" s="89">
        <v>3.2700000000000005</v>
      </c>
      <c r="L30" s="95" t="s">
        <v>174</v>
      </c>
      <c r="M30" s="96">
        <v>0.04</v>
      </c>
      <c r="N30" s="96">
        <v>1.8E-3</v>
      </c>
      <c r="O30" s="89">
        <v>5652543</v>
      </c>
      <c r="P30" s="91">
        <v>119.05</v>
      </c>
      <c r="Q30" s="82"/>
      <c r="R30" s="89">
        <v>6729.3525199999995</v>
      </c>
      <c r="S30" s="90">
        <v>1.9460223468110781E-3</v>
      </c>
      <c r="T30" s="90">
        <v>5.0014108821450895E-2</v>
      </c>
      <c r="U30" s="90">
        <f>R30/'סכום נכסי הקרן'!$C$42</f>
        <v>1.9149459676752357E-3</v>
      </c>
    </row>
    <row r="31" spans="2:52" s="137" customFormat="1">
      <c r="B31" s="88" t="s">
        <v>347</v>
      </c>
      <c r="C31" s="82" t="s">
        <v>348</v>
      </c>
      <c r="D31" s="95" t="s">
        <v>130</v>
      </c>
      <c r="E31" s="95" t="s">
        <v>302</v>
      </c>
      <c r="F31" s="82" t="s">
        <v>349</v>
      </c>
      <c r="G31" s="95" t="s">
        <v>338</v>
      </c>
      <c r="H31" s="82" t="s">
        <v>350</v>
      </c>
      <c r="I31" s="82" t="s">
        <v>306</v>
      </c>
      <c r="J31" s="82"/>
      <c r="K31" s="89">
        <v>1.8900000000000001</v>
      </c>
      <c r="L31" s="95" t="s">
        <v>174</v>
      </c>
      <c r="M31" s="96">
        <v>1.6399999999999998E-2</v>
      </c>
      <c r="N31" s="96">
        <v>1.7000000000000001E-3</v>
      </c>
      <c r="O31" s="89">
        <v>0.46</v>
      </c>
      <c r="P31" s="91">
        <v>102.24</v>
      </c>
      <c r="Q31" s="82"/>
      <c r="R31" s="89">
        <v>4.6999999999999999E-4</v>
      </c>
      <c r="S31" s="90">
        <v>7.9769677057630121E-10</v>
      </c>
      <c r="T31" s="90">
        <v>3.4931490178615167E-9</v>
      </c>
      <c r="U31" s="90">
        <f>R31/'סכום נכסי הקרן'!$C$42</f>
        <v>1.3374609253006718E-10</v>
      </c>
    </row>
    <row r="32" spans="2:52" s="137" customFormat="1">
      <c r="B32" s="88" t="s">
        <v>351</v>
      </c>
      <c r="C32" s="82" t="s">
        <v>352</v>
      </c>
      <c r="D32" s="95" t="s">
        <v>130</v>
      </c>
      <c r="E32" s="95" t="s">
        <v>302</v>
      </c>
      <c r="F32" s="82" t="s">
        <v>349</v>
      </c>
      <c r="G32" s="95" t="s">
        <v>338</v>
      </c>
      <c r="H32" s="82" t="s">
        <v>350</v>
      </c>
      <c r="I32" s="82" t="s">
        <v>306</v>
      </c>
      <c r="J32" s="82"/>
      <c r="K32" s="89">
        <v>6.0699999999999994</v>
      </c>
      <c r="L32" s="95" t="s">
        <v>174</v>
      </c>
      <c r="M32" s="96">
        <v>2.3399999999999997E-2</v>
      </c>
      <c r="N32" s="96">
        <v>1.0500000000000001E-2</v>
      </c>
      <c r="O32" s="89">
        <v>0.8</v>
      </c>
      <c r="P32" s="91">
        <v>108.87</v>
      </c>
      <c r="Q32" s="82"/>
      <c r="R32" s="89">
        <v>8.8000000000000003E-4</v>
      </c>
      <c r="S32" s="90">
        <v>4.6531821229454188E-10</v>
      </c>
      <c r="T32" s="90">
        <v>6.5403641185492229E-9</v>
      </c>
      <c r="U32" s="90">
        <f>R32/'סכום נכסי הקרן'!$C$42</f>
        <v>2.5041821580097688E-10</v>
      </c>
    </row>
    <row r="33" spans="2:21" s="137" customFormat="1">
      <c r="B33" s="88" t="s">
        <v>353</v>
      </c>
      <c r="C33" s="82" t="s">
        <v>354</v>
      </c>
      <c r="D33" s="95" t="s">
        <v>130</v>
      </c>
      <c r="E33" s="95" t="s">
        <v>302</v>
      </c>
      <c r="F33" s="82" t="s">
        <v>349</v>
      </c>
      <c r="G33" s="95" t="s">
        <v>338</v>
      </c>
      <c r="H33" s="82" t="s">
        <v>350</v>
      </c>
      <c r="I33" s="82" t="s">
        <v>306</v>
      </c>
      <c r="J33" s="82"/>
      <c r="K33" s="89">
        <v>2.5300000000000002</v>
      </c>
      <c r="L33" s="95" t="s">
        <v>174</v>
      </c>
      <c r="M33" s="96">
        <v>0.03</v>
      </c>
      <c r="N33" s="96">
        <v>2.8999999999999998E-3</v>
      </c>
      <c r="O33" s="89">
        <v>823585.45</v>
      </c>
      <c r="P33" s="91">
        <v>108.54</v>
      </c>
      <c r="Q33" s="82"/>
      <c r="R33" s="89">
        <v>893.91968999999995</v>
      </c>
      <c r="S33" s="90">
        <v>1.244784072155658E-3</v>
      </c>
      <c r="T33" s="90">
        <v>6.6438184833416411E-3</v>
      </c>
      <c r="U33" s="90">
        <f>R33/'סכום נכסי הקרן'!$C$42</f>
        <v>2.5437928845359358E-4</v>
      </c>
    </row>
    <row r="34" spans="2:21" s="137" customFormat="1">
      <c r="B34" s="88" t="s">
        <v>355</v>
      </c>
      <c r="C34" s="82" t="s">
        <v>356</v>
      </c>
      <c r="D34" s="95" t="s">
        <v>130</v>
      </c>
      <c r="E34" s="95" t="s">
        <v>302</v>
      </c>
      <c r="F34" s="82" t="s">
        <v>357</v>
      </c>
      <c r="G34" s="95" t="s">
        <v>338</v>
      </c>
      <c r="H34" s="82" t="s">
        <v>350</v>
      </c>
      <c r="I34" s="82" t="s">
        <v>170</v>
      </c>
      <c r="J34" s="82"/>
      <c r="K34" s="89">
        <v>3.0999999999999996</v>
      </c>
      <c r="L34" s="95" t="s">
        <v>174</v>
      </c>
      <c r="M34" s="96">
        <v>4.8000000000000001E-2</v>
      </c>
      <c r="N34" s="96">
        <v>2.5000000000000001E-3</v>
      </c>
      <c r="O34" s="89">
        <v>2293435</v>
      </c>
      <c r="P34" s="91">
        <v>118.6</v>
      </c>
      <c r="Q34" s="82"/>
      <c r="R34" s="89">
        <v>2720.01395</v>
      </c>
      <c r="S34" s="90">
        <v>1.6869123957556421E-3</v>
      </c>
      <c r="T34" s="90">
        <v>2.0215774591515159E-2</v>
      </c>
      <c r="U34" s="90">
        <f>R34/'סכום נכסי הקרן'!$C$42</f>
        <v>7.7402390944632672E-4</v>
      </c>
    </row>
    <row r="35" spans="2:21" s="137" customFormat="1">
      <c r="B35" s="88" t="s">
        <v>358</v>
      </c>
      <c r="C35" s="82" t="s">
        <v>359</v>
      </c>
      <c r="D35" s="95" t="s">
        <v>130</v>
      </c>
      <c r="E35" s="95" t="s">
        <v>302</v>
      </c>
      <c r="F35" s="82" t="s">
        <v>357</v>
      </c>
      <c r="G35" s="95" t="s">
        <v>338</v>
      </c>
      <c r="H35" s="82" t="s">
        <v>350</v>
      </c>
      <c r="I35" s="82" t="s">
        <v>170</v>
      </c>
      <c r="J35" s="82"/>
      <c r="K35" s="89">
        <v>6.9999999999999991</v>
      </c>
      <c r="L35" s="95" t="s">
        <v>174</v>
      </c>
      <c r="M35" s="96">
        <v>3.2000000000000001E-2</v>
      </c>
      <c r="N35" s="96">
        <v>1.24E-2</v>
      </c>
      <c r="O35" s="89">
        <v>838729</v>
      </c>
      <c r="P35" s="91">
        <v>114.75</v>
      </c>
      <c r="Q35" s="82"/>
      <c r="R35" s="89">
        <v>962.44156000000009</v>
      </c>
      <c r="S35" s="90">
        <v>6.7118938938041765E-4</v>
      </c>
      <c r="T35" s="90">
        <v>7.1530889150278861E-3</v>
      </c>
      <c r="U35" s="90">
        <f>R35/'סכום נכסי הקרן'!$C$42</f>
        <v>2.7387829348626006E-4</v>
      </c>
    </row>
    <row r="36" spans="2:21" s="137" customFormat="1">
      <c r="B36" s="88" t="s">
        <v>360</v>
      </c>
      <c r="C36" s="82" t="s">
        <v>361</v>
      </c>
      <c r="D36" s="95" t="s">
        <v>130</v>
      </c>
      <c r="E36" s="95" t="s">
        <v>302</v>
      </c>
      <c r="F36" s="82" t="s">
        <v>362</v>
      </c>
      <c r="G36" s="95" t="s">
        <v>363</v>
      </c>
      <c r="H36" s="82" t="s">
        <v>350</v>
      </c>
      <c r="I36" s="82" t="s">
        <v>170</v>
      </c>
      <c r="J36" s="82"/>
      <c r="K36" s="89">
        <v>2.8200000000000003</v>
      </c>
      <c r="L36" s="95" t="s">
        <v>174</v>
      </c>
      <c r="M36" s="96">
        <v>3.7000000000000005E-2</v>
      </c>
      <c r="N36" s="96">
        <v>3.3999999999999998E-3</v>
      </c>
      <c r="O36" s="89">
        <v>2162507</v>
      </c>
      <c r="P36" s="91">
        <v>113.07</v>
      </c>
      <c r="Q36" s="82"/>
      <c r="R36" s="89">
        <v>2445.14671</v>
      </c>
      <c r="S36" s="90">
        <v>7.208400856566718E-4</v>
      </c>
      <c r="T36" s="90">
        <v>1.8172897507582594E-2</v>
      </c>
      <c r="U36" s="90">
        <f>R36/'סכום נכסי הקרן'!$C$42</f>
        <v>6.9580599601116891E-4</v>
      </c>
    </row>
    <row r="37" spans="2:21" s="137" customFormat="1">
      <c r="B37" s="88" t="s">
        <v>364</v>
      </c>
      <c r="C37" s="82" t="s">
        <v>365</v>
      </c>
      <c r="D37" s="95" t="s">
        <v>130</v>
      </c>
      <c r="E37" s="95" t="s">
        <v>302</v>
      </c>
      <c r="F37" s="82" t="s">
        <v>329</v>
      </c>
      <c r="G37" s="95" t="s">
        <v>310</v>
      </c>
      <c r="H37" s="82" t="s">
        <v>350</v>
      </c>
      <c r="I37" s="82" t="s">
        <v>170</v>
      </c>
      <c r="J37" s="82"/>
      <c r="K37" s="89">
        <v>1.54</v>
      </c>
      <c r="L37" s="95" t="s">
        <v>174</v>
      </c>
      <c r="M37" s="96">
        <v>3.1E-2</v>
      </c>
      <c r="N37" s="96">
        <v>1.2000000000000003E-3</v>
      </c>
      <c r="O37" s="89">
        <v>851601.6</v>
      </c>
      <c r="P37" s="91">
        <v>112.89</v>
      </c>
      <c r="Q37" s="82"/>
      <c r="R37" s="89">
        <v>961.37307999999996</v>
      </c>
      <c r="S37" s="90">
        <v>1.2376678173254567E-3</v>
      </c>
      <c r="T37" s="90">
        <v>7.1451477238308539E-3</v>
      </c>
      <c r="U37" s="90">
        <f>R37/'סכום נכסי הקרן'!$C$42</f>
        <v>2.7357424024169297E-4</v>
      </c>
    </row>
    <row r="38" spans="2:21" s="137" customFormat="1">
      <c r="B38" s="88" t="s">
        <v>366</v>
      </c>
      <c r="C38" s="82" t="s">
        <v>367</v>
      </c>
      <c r="D38" s="95" t="s">
        <v>130</v>
      </c>
      <c r="E38" s="95" t="s">
        <v>302</v>
      </c>
      <c r="F38" s="82" t="s">
        <v>329</v>
      </c>
      <c r="G38" s="95" t="s">
        <v>310</v>
      </c>
      <c r="H38" s="82" t="s">
        <v>350</v>
      </c>
      <c r="I38" s="82" t="s">
        <v>170</v>
      </c>
      <c r="J38" s="82"/>
      <c r="K38" s="89">
        <v>1.49</v>
      </c>
      <c r="L38" s="95" t="s">
        <v>174</v>
      </c>
      <c r="M38" s="96">
        <v>2.7999999999999997E-2</v>
      </c>
      <c r="N38" s="96">
        <v>3.2000000000000006E-3</v>
      </c>
      <c r="O38" s="89">
        <v>1738764</v>
      </c>
      <c r="P38" s="91">
        <v>106.23</v>
      </c>
      <c r="Q38" s="82"/>
      <c r="R38" s="89">
        <v>1847.0889199999999</v>
      </c>
      <c r="S38" s="90">
        <v>1.7678756076308572E-3</v>
      </c>
      <c r="T38" s="90">
        <v>1.3727993291065723E-2</v>
      </c>
      <c r="U38" s="90">
        <f>R38/'סכום נכסי הקרן'!$C$42</f>
        <v>5.2561899065017425E-4</v>
      </c>
    </row>
    <row r="39" spans="2:21" s="137" customFormat="1">
      <c r="B39" s="88" t="s">
        <v>368</v>
      </c>
      <c r="C39" s="82" t="s">
        <v>369</v>
      </c>
      <c r="D39" s="95" t="s">
        <v>130</v>
      </c>
      <c r="E39" s="95" t="s">
        <v>302</v>
      </c>
      <c r="F39" s="82" t="s">
        <v>370</v>
      </c>
      <c r="G39" s="95" t="s">
        <v>310</v>
      </c>
      <c r="H39" s="82" t="s">
        <v>350</v>
      </c>
      <c r="I39" s="82" t="s">
        <v>170</v>
      </c>
      <c r="J39" s="82"/>
      <c r="K39" s="89">
        <v>2.8300000000000005</v>
      </c>
      <c r="L39" s="95" t="s">
        <v>174</v>
      </c>
      <c r="M39" s="96">
        <v>3.85E-2</v>
      </c>
      <c r="N39" s="96">
        <v>5.0000000000000001E-4</v>
      </c>
      <c r="O39" s="89">
        <v>1990503</v>
      </c>
      <c r="P39" s="91">
        <v>119.14</v>
      </c>
      <c r="Q39" s="82"/>
      <c r="R39" s="89">
        <v>2371.4853399999997</v>
      </c>
      <c r="S39" s="90">
        <v>4.6732772525256323E-3</v>
      </c>
      <c r="T39" s="90">
        <v>1.7625429119774435E-2</v>
      </c>
      <c r="U39" s="90">
        <f>R39/'סכום נכסי הקרן'!$C$42</f>
        <v>6.7484446322837836E-4</v>
      </c>
    </row>
    <row r="40" spans="2:21" s="137" customFormat="1">
      <c r="B40" s="88" t="s">
        <v>371</v>
      </c>
      <c r="C40" s="82" t="s">
        <v>372</v>
      </c>
      <c r="D40" s="95" t="s">
        <v>130</v>
      </c>
      <c r="E40" s="95" t="s">
        <v>302</v>
      </c>
      <c r="F40" s="82" t="s">
        <v>373</v>
      </c>
      <c r="G40" s="95" t="s">
        <v>310</v>
      </c>
      <c r="H40" s="82" t="s">
        <v>350</v>
      </c>
      <c r="I40" s="82" t="s">
        <v>306</v>
      </c>
      <c r="J40" s="82"/>
      <c r="K40" s="89">
        <v>2.9799999999999995</v>
      </c>
      <c r="L40" s="95" t="s">
        <v>174</v>
      </c>
      <c r="M40" s="96">
        <v>3.5499999999999997E-2</v>
      </c>
      <c r="N40" s="96">
        <v>2.3E-3</v>
      </c>
      <c r="O40" s="89">
        <v>826941.14</v>
      </c>
      <c r="P40" s="91">
        <v>119.4</v>
      </c>
      <c r="Q40" s="82"/>
      <c r="R40" s="89">
        <v>987.36767000000009</v>
      </c>
      <c r="S40" s="90">
        <v>1.9337308403500372E-3</v>
      </c>
      <c r="T40" s="90">
        <v>7.3383455462313072E-3</v>
      </c>
      <c r="U40" s="90">
        <f>R40/'סכום נכסי הקרן'!$C$42</f>
        <v>2.8097142075109974E-4</v>
      </c>
    </row>
    <row r="41" spans="2:21" s="137" customFormat="1">
      <c r="B41" s="88" t="s">
        <v>374</v>
      </c>
      <c r="C41" s="82" t="s">
        <v>375</v>
      </c>
      <c r="D41" s="95" t="s">
        <v>130</v>
      </c>
      <c r="E41" s="95" t="s">
        <v>302</v>
      </c>
      <c r="F41" s="82" t="s">
        <v>373</v>
      </c>
      <c r="G41" s="95" t="s">
        <v>310</v>
      </c>
      <c r="H41" s="82" t="s">
        <v>350</v>
      </c>
      <c r="I41" s="82" t="s">
        <v>306</v>
      </c>
      <c r="J41" s="82"/>
      <c r="K41" s="89">
        <v>1.91</v>
      </c>
      <c r="L41" s="95" t="s">
        <v>174</v>
      </c>
      <c r="M41" s="96">
        <v>4.6500000000000007E-2</v>
      </c>
      <c r="N41" s="96">
        <v>-5.0000000000000001E-4</v>
      </c>
      <c r="O41" s="89">
        <v>50520.81</v>
      </c>
      <c r="P41" s="91">
        <v>130.47999999999999</v>
      </c>
      <c r="Q41" s="82"/>
      <c r="R41" s="89">
        <v>65.919550000000001</v>
      </c>
      <c r="S41" s="90">
        <v>1.4910352500227105E-4</v>
      </c>
      <c r="T41" s="90">
        <v>4.8992938583058119E-4</v>
      </c>
      <c r="U41" s="90">
        <f>R41/'סכום נכסי הקרן'!$C$42</f>
        <v>1.875847283795828E-5</v>
      </c>
    </row>
    <row r="42" spans="2:21" s="137" customFormat="1">
      <c r="B42" s="88" t="s">
        <v>376</v>
      </c>
      <c r="C42" s="82" t="s">
        <v>377</v>
      </c>
      <c r="D42" s="95" t="s">
        <v>130</v>
      </c>
      <c r="E42" s="95" t="s">
        <v>302</v>
      </c>
      <c r="F42" s="82" t="s">
        <v>373</v>
      </c>
      <c r="G42" s="95" t="s">
        <v>310</v>
      </c>
      <c r="H42" s="82" t="s">
        <v>350</v>
      </c>
      <c r="I42" s="82" t="s">
        <v>306</v>
      </c>
      <c r="J42" s="82"/>
      <c r="K42" s="89">
        <v>5.8200000000000012</v>
      </c>
      <c r="L42" s="95" t="s">
        <v>174</v>
      </c>
      <c r="M42" s="96">
        <v>1.4999999999999999E-2</v>
      </c>
      <c r="N42" s="96">
        <v>5.4000000000000003E-3</v>
      </c>
      <c r="O42" s="89">
        <v>2277644.64</v>
      </c>
      <c r="P42" s="91">
        <v>106.09</v>
      </c>
      <c r="Q42" s="82"/>
      <c r="R42" s="89">
        <v>2416.3532599999999</v>
      </c>
      <c r="S42" s="90">
        <v>3.7709936844146845E-3</v>
      </c>
      <c r="T42" s="90">
        <v>1.7958897908458456E-2</v>
      </c>
      <c r="U42" s="90">
        <f>R42/'סכום נכסי הקרן'!$C$42</f>
        <v>6.87612354675084E-4</v>
      </c>
    </row>
    <row r="43" spans="2:21" s="137" customFormat="1">
      <c r="B43" s="88" t="s">
        <v>378</v>
      </c>
      <c r="C43" s="82" t="s">
        <v>379</v>
      </c>
      <c r="D43" s="95" t="s">
        <v>130</v>
      </c>
      <c r="E43" s="95" t="s">
        <v>302</v>
      </c>
      <c r="F43" s="82" t="s">
        <v>380</v>
      </c>
      <c r="G43" s="95" t="s">
        <v>381</v>
      </c>
      <c r="H43" s="82" t="s">
        <v>350</v>
      </c>
      <c r="I43" s="82" t="s">
        <v>306</v>
      </c>
      <c r="J43" s="82"/>
      <c r="K43" s="89">
        <v>2.44</v>
      </c>
      <c r="L43" s="95" t="s">
        <v>174</v>
      </c>
      <c r="M43" s="96">
        <v>4.6500000000000007E-2</v>
      </c>
      <c r="N43" s="96">
        <v>3.2000000000000002E-3</v>
      </c>
      <c r="O43" s="89">
        <v>12957.66</v>
      </c>
      <c r="P43" s="91">
        <v>132.35</v>
      </c>
      <c r="Q43" s="82"/>
      <c r="R43" s="89">
        <v>17.149459999999998</v>
      </c>
      <c r="S43" s="90">
        <v>1.2787479996340304E-4</v>
      </c>
      <c r="T43" s="90">
        <v>1.274587645869263E-4</v>
      </c>
      <c r="U43" s="90">
        <f>R43/'סכום נכסי הקרן'!$C$42</f>
        <v>4.8801558808525229E-6</v>
      </c>
    </row>
    <row r="44" spans="2:21" s="137" customFormat="1">
      <c r="B44" s="88" t="s">
        <v>382</v>
      </c>
      <c r="C44" s="82" t="s">
        <v>383</v>
      </c>
      <c r="D44" s="95" t="s">
        <v>130</v>
      </c>
      <c r="E44" s="95" t="s">
        <v>302</v>
      </c>
      <c r="F44" s="82" t="s">
        <v>384</v>
      </c>
      <c r="G44" s="95" t="s">
        <v>338</v>
      </c>
      <c r="H44" s="82" t="s">
        <v>350</v>
      </c>
      <c r="I44" s="82" t="s">
        <v>306</v>
      </c>
      <c r="J44" s="82"/>
      <c r="K44" s="89">
        <v>2.57</v>
      </c>
      <c r="L44" s="95" t="s">
        <v>174</v>
      </c>
      <c r="M44" s="96">
        <v>3.6400000000000002E-2</v>
      </c>
      <c r="N44" s="96">
        <v>5.6000000000000008E-3</v>
      </c>
      <c r="O44" s="89">
        <v>182.37</v>
      </c>
      <c r="P44" s="91">
        <v>118.16</v>
      </c>
      <c r="Q44" s="82"/>
      <c r="R44" s="89">
        <v>0.21549000000000001</v>
      </c>
      <c r="S44" s="90">
        <v>1.9849795918367345E-6</v>
      </c>
      <c r="T44" s="90">
        <v>1.601571663529741E-6</v>
      </c>
      <c r="U44" s="90">
        <f>R44/'סכום נכסי הקרן'!$C$42</f>
        <v>6.1321160594264216E-8</v>
      </c>
    </row>
    <row r="45" spans="2:21" s="137" customFormat="1">
      <c r="B45" s="88" t="s">
        <v>385</v>
      </c>
      <c r="C45" s="82" t="s">
        <v>386</v>
      </c>
      <c r="D45" s="95" t="s">
        <v>130</v>
      </c>
      <c r="E45" s="95" t="s">
        <v>302</v>
      </c>
      <c r="F45" s="82" t="s">
        <v>387</v>
      </c>
      <c r="G45" s="95" t="s">
        <v>388</v>
      </c>
      <c r="H45" s="82" t="s">
        <v>350</v>
      </c>
      <c r="I45" s="82" t="s">
        <v>170</v>
      </c>
      <c r="J45" s="82"/>
      <c r="K45" s="89">
        <v>8.4499999999999993</v>
      </c>
      <c r="L45" s="95" t="s">
        <v>174</v>
      </c>
      <c r="M45" s="96">
        <v>3.85E-2</v>
      </c>
      <c r="N45" s="96">
        <v>1.4500000000000002E-2</v>
      </c>
      <c r="O45" s="89">
        <v>5643908.8200000003</v>
      </c>
      <c r="P45" s="91">
        <v>122.62</v>
      </c>
      <c r="Q45" s="82"/>
      <c r="R45" s="89">
        <v>6920.56106</v>
      </c>
      <c r="S45" s="90">
        <v>2.0528882908063782E-3</v>
      </c>
      <c r="T45" s="90">
        <v>5.1435215042105652E-2</v>
      </c>
      <c r="U45" s="90">
        <f>R45/'סכום נכסי הקרן'!$C$42</f>
        <v>1.9693574465760423E-3</v>
      </c>
    </row>
    <row r="46" spans="2:21" s="137" customFormat="1">
      <c r="B46" s="88" t="s">
        <v>389</v>
      </c>
      <c r="C46" s="82" t="s">
        <v>390</v>
      </c>
      <c r="D46" s="95" t="s">
        <v>130</v>
      </c>
      <c r="E46" s="95" t="s">
        <v>302</v>
      </c>
      <c r="F46" s="82" t="s">
        <v>387</v>
      </c>
      <c r="G46" s="95" t="s">
        <v>388</v>
      </c>
      <c r="H46" s="82" t="s">
        <v>350</v>
      </c>
      <c r="I46" s="82" t="s">
        <v>170</v>
      </c>
      <c r="J46" s="82"/>
      <c r="K46" s="89">
        <v>6.63</v>
      </c>
      <c r="L46" s="95" t="s">
        <v>174</v>
      </c>
      <c r="M46" s="96">
        <v>4.4999999999999998E-2</v>
      </c>
      <c r="N46" s="96">
        <v>1.0999999999999999E-2</v>
      </c>
      <c r="O46" s="89">
        <v>2763000</v>
      </c>
      <c r="P46" s="91">
        <v>127.09</v>
      </c>
      <c r="Q46" s="82"/>
      <c r="R46" s="89">
        <v>3511.4967900000001</v>
      </c>
      <c r="S46" s="90">
        <v>9.393217845142112E-4</v>
      </c>
      <c r="T46" s="90">
        <v>2.60982586451327E-2</v>
      </c>
      <c r="U46" s="90">
        <f>R46/'סכום נכסי הקרן'!$C$42</f>
        <v>9.9925313743483833E-4</v>
      </c>
    </row>
    <row r="47" spans="2:21" s="137" customFormat="1">
      <c r="B47" s="88" t="s">
        <v>391</v>
      </c>
      <c r="C47" s="82" t="s">
        <v>392</v>
      </c>
      <c r="D47" s="95" t="s">
        <v>130</v>
      </c>
      <c r="E47" s="95" t="s">
        <v>302</v>
      </c>
      <c r="F47" s="82" t="s">
        <v>370</v>
      </c>
      <c r="G47" s="95" t="s">
        <v>310</v>
      </c>
      <c r="H47" s="82" t="s">
        <v>350</v>
      </c>
      <c r="I47" s="82" t="s">
        <v>170</v>
      </c>
      <c r="J47" s="82"/>
      <c r="K47" s="89">
        <v>0.25</v>
      </c>
      <c r="L47" s="95" t="s">
        <v>174</v>
      </c>
      <c r="M47" s="96">
        <v>5.5E-2</v>
      </c>
      <c r="N47" s="96">
        <v>3.6999999999999998E-2</v>
      </c>
      <c r="O47" s="89">
        <v>0.41</v>
      </c>
      <c r="P47" s="91">
        <v>129.6</v>
      </c>
      <c r="Q47" s="82"/>
      <c r="R47" s="89">
        <v>5.2999999999999998E-4</v>
      </c>
      <c r="S47" s="90">
        <v>5.1249999999999996E-9</v>
      </c>
      <c r="T47" s="90">
        <v>3.9390829350353272E-9</v>
      </c>
      <c r="U47" s="90">
        <f>R47/'סכום נכסי הקרן'!$C$42</f>
        <v>1.5082006178922471E-10</v>
      </c>
    </row>
    <row r="48" spans="2:21" s="137" customFormat="1">
      <c r="B48" s="88" t="s">
        <v>393</v>
      </c>
      <c r="C48" s="82" t="s">
        <v>394</v>
      </c>
      <c r="D48" s="95" t="s">
        <v>130</v>
      </c>
      <c r="E48" s="95" t="s">
        <v>302</v>
      </c>
      <c r="F48" s="82" t="s">
        <v>324</v>
      </c>
      <c r="G48" s="95" t="s">
        <v>310</v>
      </c>
      <c r="H48" s="82" t="s">
        <v>350</v>
      </c>
      <c r="I48" s="82" t="s">
        <v>306</v>
      </c>
      <c r="J48" s="82"/>
      <c r="K48" s="89">
        <v>2.34</v>
      </c>
      <c r="L48" s="95" t="s">
        <v>174</v>
      </c>
      <c r="M48" s="96">
        <v>6.5000000000000002E-2</v>
      </c>
      <c r="N48" s="96">
        <v>3.2000000000000002E-3</v>
      </c>
      <c r="O48" s="89">
        <v>1160362</v>
      </c>
      <c r="P48" s="91">
        <v>127.13</v>
      </c>
      <c r="Q48" s="89">
        <v>20.775500000000001</v>
      </c>
      <c r="R48" s="89">
        <v>1495.9437800000001</v>
      </c>
      <c r="S48" s="90">
        <v>7.3673777777777773E-4</v>
      </c>
      <c r="T48" s="90">
        <v>1.1118201161453288E-2</v>
      </c>
      <c r="U48" s="90">
        <f>R48/'סכום נכסי הקרן'!$C$42</f>
        <v>4.2569496855246491E-4</v>
      </c>
    </row>
    <row r="49" spans="2:21" s="137" customFormat="1">
      <c r="B49" s="88" t="s">
        <v>395</v>
      </c>
      <c r="C49" s="82" t="s">
        <v>396</v>
      </c>
      <c r="D49" s="95" t="s">
        <v>130</v>
      </c>
      <c r="E49" s="95" t="s">
        <v>302</v>
      </c>
      <c r="F49" s="82" t="s">
        <v>397</v>
      </c>
      <c r="G49" s="95" t="s">
        <v>381</v>
      </c>
      <c r="H49" s="82" t="s">
        <v>350</v>
      </c>
      <c r="I49" s="82" t="s">
        <v>170</v>
      </c>
      <c r="J49" s="82"/>
      <c r="K49" s="89">
        <v>0.66</v>
      </c>
      <c r="L49" s="95" t="s">
        <v>174</v>
      </c>
      <c r="M49" s="96">
        <v>4.4000000000000004E-2</v>
      </c>
      <c r="N49" s="96">
        <v>6.5000000000000006E-3</v>
      </c>
      <c r="O49" s="89">
        <v>3536.66</v>
      </c>
      <c r="P49" s="91">
        <v>112.35</v>
      </c>
      <c r="Q49" s="82"/>
      <c r="R49" s="89">
        <v>3.97343</v>
      </c>
      <c r="S49" s="90">
        <v>5.9030396700202394E-5</v>
      </c>
      <c r="T49" s="90">
        <v>2.9531453408598907E-5</v>
      </c>
      <c r="U49" s="90">
        <f>R49/'סכום נכסי הקרן'!$C$42</f>
        <v>1.1307036945569041E-6</v>
      </c>
    </row>
    <row r="50" spans="2:21" s="137" customFormat="1">
      <c r="B50" s="88" t="s">
        <v>398</v>
      </c>
      <c r="C50" s="82" t="s">
        <v>399</v>
      </c>
      <c r="D50" s="95" t="s">
        <v>130</v>
      </c>
      <c r="E50" s="95" t="s">
        <v>302</v>
      </c>
      <c r="F50" s="82" t="s">
        <v>400</v>
      </c>
      <c r="G50" s="95" t="s">
        <v>338</v>
      </c>
      <c r="H50" s="82" t="s">
        <v>350</v>
      </c>
      <c r="I50" s="82" t="s">
        <v>306</v>
      </c>
      <c r="J50" s="82"/>
      <c r="K50" s="89">
        <v>8.6999999999999993</v>
      </c>
      <c r="L50" s="95" t="s">
        <v>174</v>
      </c>
      <c r="M50" s="96">
        <v>3.5000000000000003E-2</v>
      </c>
      <c r="N50" s="96">
        <v>1.61E-2</v>
      </c>
      <c r="O50" s="89">
        <v>287303.40000000002</v>
      </c>
      <c r="P50" s="91">
        <v>119.43</v>
      </c>
      <c r="Q50" s="82"/>
      <c r="R50" s="89">
        <v>343.12644</v>
      </c>
      <c r="S50" s="90">
        <v>1.3778475618909044E-3</v>
      </c>
      <c r="T50" s="90">
        <v>2.5501952912517418E-3</v>
      </c>
      <c r="U50" s="90">
        <f>R50/'סכום נכסי הקרן'!$C$42</f>
        <v>9.7642171476069263E-5</v>
      </c>
    </row>
    <row r="51" spans="2:21" s="137" customFormat="1">
      <c r="B51" s="88" t="s">
        <v>401</v>
      </c>
      <c r="C51" s="82" t="s">
        <v>402</v>
      </c>
      <c r="D51" s="95" t="s">
        <v>130</v>
      </c>
      <c r="E51" s="95" t="s">
        <v>302</v>
      </c>
      <c r="F51" s="82" t="s">
        <v>400</v>
      </c>
      <c r="G51" s="95" t="s">
        <v>338</v>
      </c>
      <c r="H51" s="82" t="s">
        <v>350</v>
      </c>
      <c r="I51" s="82" t="s">
        <v>306</v>
      </c>
      <c r="J51" s="82"/>
      <c r="K51" s="89">
        <v>1.6199999999999999</v>
      </c>
      <c r="L51" s="95" t="s">
        <v>174</v>
      </c>
      <c r="M51" s="96">
        <v>3.9E-2</v>
      </c>
      <c r="N51" s="96">
        <v>3.3999999999999998E-3</v>
      </c>
      <c r="O51" s="89">
        <v>0.56000000000000005</v>
      </c>
      <c r="P51" s="91">
        <v>114.09</v>
      </c>
      <c r="Q51" s="82"/>
      <c r="R51" s="89">
        <v>6.4000000000000005E-4</v>
      </c>
      <c r="S51" s="90">
        <v>2.830996681753402E-9</v>
      </c>
      <c r="T51" s="90">
        <v>4.756628449853981E-9</v>
      </c>
      <c r="U51" s="90">
        <f>R51/'סכום נכסי הקרן'!$C$42</f>
        <v>1.8212233876434684E-10</v>
      </c>
    </row>
    <row r="52" spans="2:21" s="137" customFormat="1">
      <c r="B52" s="88" t="s">
        <v>403</v>
      </c>
      <c r="C52" s="82" t="s">
        <v>404</v>
      </c>
      <c r="D52" s="95" t="s">
        <v>130</v>
      </c>
      <c r="E52" s="95" t="s">
        <v>302</v>
      </c>
      <c r="F52" s="82" t="s">
        <v>400</v>
      </c>
      <c r="G52" s="95" t="s">
        <v>338</v>
      </c>
      <c r="H52" s="82" t="s">
        <v>350</v>
      </c>
      <c r="I52" s="82" t="s">
        <v>306</v>
      </c>
      <c r="J52" s="82"/>
      <c r="K52" s="89">
        <v>4.6000000000000005</v>
      </c>
      <c r="L52" s="95" t="s">
        <v>174</v>
      </c>
      <c r="M52" s="96">
        <v>0.04</v>
      </c>
      <c r="N52" s="96">
        <v>5.1999999999999998E-3</v>
      </c>
      <c r="O52" s="89">
        <v>1155397.42</v>
      </c>
      <c r="P52" s="91">
        <v>116.94</v>
      </c>
      <c r="Q52" s="82"/>
      <c r="R52" s="89">
        <v>1351.12177</v>
      </c>
      <c r="S52" s="90">
        <v>1.6383800745584278E-3</v>
      </c>
      <c r="T52" s="90">
        <v>1.004185039124854E-2</v>
      </c>
      <c r="U52" s="90">
        <f>R52/'סכום נכסי הקרן'!$C$42</f>
        <v>3.8448352610597484E-4</v>
      </c>
    </row>
    <row r="53" spans="2:21" s="137" customFormat="1">
      <c r="B53" s="88" t="s">
        <v>405</v>
      </c>
      <c r="C53" s="82" t="s">
        <v>406</v>
      </c>
      <c r="D53" s="95" t="s">
        <v>130</v>
      </c>
      <c r="E53" s="95" t="s">
        <v>302</v>
      </c>
      <c r="F53" s="82" t="s">
        <v>400</v>
      </c>
      <c r="G53" s="95" t="s">
        <v>338</v>
      </c>
      <c r="H53" s="82" t="s">
        <v>350</v>
      </c>
      <c r="I53" s="82" t="s">
        <v>306</v>
      </c>
      <c r="J53" s="82"/>
      <c r="K53" s="89">
        <v>7.33</v>
      </c>
      <c r="L53" s="95" t="s">
        <v>174</v>
      </c>
      <c r="M53" s="96">
        <v>0.04</v>
      </c>
      <c r="N53" s="96">
        <v>1.2699999999999999E-2</v>
      </c>
      <c r="O53" s="89">
        <v>750873.3</v>
      </c>
      <c r="P53" s="91">
        <v>122.56</v>
      </c>
      <c r="Q53" s="82"/>
      <c r="R53" s="89">
        <v>920.27032999999994</v>
      </c>
      <c r="S53" s="90">
        <v>1.6176165442389652E-3</v>
      </c>
      <c r="T53" s="90">
        <v>6.8396625519289225E-3</v>
      </c>
      <c r="U53" s="90">
        <f>R53/'סכום נכסי הקרן'!$C$42</f>
        <v>2.6187778874224566E-4</v>
      </c>
    </row>
    <row r="54" spans="2:21" s="137" customFormat="1">
      <c r="B54" s="88" t="s">
        <v>407</v>
      </c>
      <c r="C54" s="82" t="s">
        <v>408</v>
      </c>
      <c r="D54" s="95" t="s">
        <v>130</v>
      </c>
      <c r="E54" s="95" t="s">
        <v>302</v>
      </c>
      <c r="F54" s="82" t="s">
        <v>409</v>
      </c>
      <c r="G54" s="95" t="s">
        <v>410</v>
      </c>
      <c r="H54" s="82" t="s">
        <v>350</v>
      </c>
      <c r="I54" s="82" t="s">
        <v>170</v>
      </c>
      <c r="J54" s="82"/>
      <c r="K54" s="89">
        <v>0.08</v>
      </c>
      <c r="L54" s="95" t="s">
        <v>174</v>
      </c>
      <c r="M54" s="96">
        <v>4.0999999999999995E-2</v>
      </c>
      <c r="N54" s="96">
        <v>1.8799999999999997E-2</v>
      </c>
      <c r="O54" s="89">
        <v>62</v>
      </c>
      <c r="P54" s="91">
        <v>122.16</v>
      </c>
      <c r="Q54" s="82"/>
      <c r="R54" s="89">
        <v>7.5749999999999998E-2</v>
      </c>
      <c r="S54" s="90">
        <v>4.1686173442586072E-7</v>
      </c>
      <c r="T54" s="90">
        <v>5.6299157043193595E-7</v>
      </c>
      <c r="U54" s="90">
        <f>R54/'סכום נכסי הקרן'!$C$42</f>
        <v>2.1555886189686363E-8</v>
      </c>
    </row>
    <row r="55" spans="2:21" s="137" customFormat="1">
      <c r="B55" s="88" t="s">
        <v>411</v>
      </c>
      <c r="C55" s="82" t="s">
        <v>412</v>
      </c>
      <c r="D55" s="95" t="s">
        <v>130</v>
      </c>
      <c r="E55" s="95" t="s">
        <v>302</v>
      </c>
      <c r="F55" s="82" t="s">
        <v>413</v>
      </c>
      <c r="G55" s="95" t="s">
        <v>414</v>
      </c>
      <c r="H55" s="82" t="s">
        <v>415</v>
      </c>
      <c r="I55" s="82" t="s">
        <v>306</v>
      </c>
      <c r="J55" s="82"/>
      <c r="K55" s="89">
        <v>8.8399999999999981</v>
      </c>
      <c r="L55" s="95" t="s">
        <v>174</v>
      </c>
      <c r="M55" s="96">
        <v>5.1500000000000004E-2</v>
      </c>
      <c r="N55" s="96">
        <v>2.1899999999999999E-2</v>
      </c>
      <c r="O55" s="89">
        <v>3388660</v>
      </c>
      <c r="P55" s="91">
        <v>153.66999999999999</v>
      </c>
      <c r="Q55" s="82"/>
      <c r="R55" s="89">
        <v>5207.3537000000006</v>
      </c>
      <c r="S55" s="90">
        <v>9.5427738831243517E-4</v>
      </c>
      <c r="T55" s="90">
        <v>3.8702260559175611E-2</v>
      </c>
      <c r="U55" s="90">
        <f>R55/'סכום נכסי הקרן'!$C$42</f>
        <v>1.4818366165893358E-3</v>
      </c>
    </row>
    <row r="56" spans="2:21" s="137" customFormat="1">
      <c r="B56" s="88" t="s">
        <v>416</v>
      </c>
      <c r="C56" s="82" t="s">
        <v>417</v>
      </c>
      <c r="D56" s="95" t="s">
        <v>130</v>
      </c>
      <c r="E56" s="95" t="s">
        <v>302</v>
      </c>
      <c r="F56" s="82" t="s">
        <v>418</v>
      </c>
      <c r="G56" s="95" t="s">
        <v>338</v>
      </c>
      <c r="H56" s="82" t="s">
        <v>415</v>
      </c>
      <c r="I56" s="82" t="s">
        <v>306</v>
      </c>
      <c r="J56" s="82"/>
      <c r="K56" s="89">
        <v>1.4800000000000002</v>
      </c>
      <c r="L56" s="95" t="s">
        <v>174</v>
      </c>
      <c r="M56" s="96">
        <v>4.8000000000000001E-2</v>
      </c>
      <c r="N56" s="96">
        <v>6.6999999999999994E-3</v>
      </c>
      <c r="O56" s="89">
        <v>0.66</v>
      </c>
      <c r="P56" s="91">
        <v>113.26</v>
      </c>
      <c r="Q56" s="82"/>
      <c r="R56" s="89">
        <v>7.5000000000000002E-4</v>
      </c>
      <c r="S56" s="90">
        <v>3.8479477611940299E-9</v>
      </c>
      <c r="T56" s="90">
        <v>5.5741739646726331E-9</v>
      </c>
      <c r="U56" s="90">
        <f>R56/'סכום נכסי הקרן'!$C$42</f>
        <v>2.1342461573946895E-10</v>
      </c>
    </row>
    <row r="57" spans="2:21" s="137" customFormat="1">
      <c r="B57" s="88" t="s">
        <v>419</v>
      </c>
      <c r="C57" s="82" t="s">
        <v>420</v>
      </c>
      <c r="D57" s="95" t="s">
        <v>130</v>
      </c>
      <c r="E57" s="95" t="s">
        <v>302</v>
      </c>
      <c r="F57" s="82" t="s">
        <v>418</v>
      </c>
      <c r="G57" s="95" t="s">
        <v>338</v>
      </c>
      <c r="H57" s="82" t="s">
        <v>415</v>
      </c>
      <c r="I57" s="82" t="s">
        <v>306</v>
      </c>
      <c r="J57" s="82"/>
      <c r="K57" s="89">
        <v>4.3899999999999997</v>
      </c>
      <c r="L57" s="95" t="s">
        <v>174</v>
      </c>
      <c r="M57" s="96">
        <v>3.2899999999999999E-2</v>
      </c>
      <c r="N57" s="96">
        <v>8.0000000000000002E-3</v>
      </c>
      <c r="O57" s="89">
        <v>0.64</v>
      </c>
      <c r="P57" s="91">
        <v>111.63</v>
      </c>
      <c r="Q57" s="82"/>
      <c r="R57" s="89">
        <v>7.0999999999999991E-4</v>
      </c>
      <c r="S57" s="90">
        <v>3.2000000000000001E-9</v>
      </c>
      <c r="T57" s="90">
        <v>5.2768846865567586E-9</v>
      </c>
      <c r="U57" s="90">
        <f>R57/'סכום נכסי הקרן'!$C$42</f>
        <v>2.0204196956669722E-10</v>
      </c>
    </row>
    <row r="58" spans="2:21" s="137" customFormat="1">
      <c r="B58" s="88" t="s">
        <v>421</v>
      </c>
      <c r="C58" s="82" t="s">
        <v>422</v>
      </c>
      <c r="D58" s="95" t="s">
        <v>130</v>
      </c>
      <c r="E58" s="95" t="s">
        <v>302</v>
      </c>
      <c r="F58" s="82" t="s">
        <v>423</v>
      </c>
      <c r="G58" s="95" t="s">
        <v>338</v>
      </c>
      <c r="H58" s="82" t="s">
        <v>415</v>
      </c>
      <c r="I58" s="82" t="s">
        <v>170</v>
      </c>
      <c r="J58" s="82"/>
      <c r="K58" s="89">
        <v>5.1599999999999993</v>
      </c>
      <c r="L58" s="95" t="s">
        <v>174</v>
      </c>
      <c r="M58" s="96">
        <v>4.7500000000000001E-2</v>
      </c>
      <c r="N58" s="96">
        <v>7.8000000000000005E-3</v>
      </c>
      <c r="O58" s="89">
        <v>2596087</v>
      </c>
      <c r="P58" s="91">
        <v>148.43</v>
      </c>
      <c r="Q58" s="82"/>
      <c r="R58" s="89">
        <v>3853.3720800000001</v>
      </c>
      <c r="S58" s="90">
        <v>1.3755560854130239E-3</v>
      </c>
      <c r="T58" s="90">
        <v>2.8639155099376576E-2</v>
      </c>
      <c r="U58" s="90">
        <f>R58/'סכום נכסי הקרן'!$C$42</f>
        <v>1.0965392739669308E-3</v>
      </c>
    </row>
    <row r="59" spans="2:21" s="137" customFormat="1">
      <c r="B59" s="88" t="s">
        <v>424</v>
      </c>
      <c r="C59" s="82" t="s">
        <v>425</v>
      </c>
      <c r="D59" s="95" t="s">
        <v>130</v>
      </c>
      <c r="E59" s="95" t="s">
        <v>302</v>
      </c>
      <c r="F59" s="82" t="s">
        <v>426</v>
      </c>
      <c r="G59" s="95" t="s">
        <v>338</v>
      </c>
      <c r="H59" s="82" t="s">
        <v>415</v>
      </c>
      <c r="I59" s="82" t="s">
        <v>170</v>
      </c>
      <c r="J59" s="82"/>
      <c r="K59" s="89">
        <v>0.5</v>
      </c>
      <c r="L59" s="95" t="s">
        <v>174</v>
      </c>
      <c r="M59" s="96">
        <v>4.9500000000000002E-2</v>
      </c>
      <c r="N59" s="96">
        <v>7.8000000000000005E-3</v>
      </c>
      <c r="O59" s="89">
        <v>0.22</v>
      </c>
      <c r="P59" s="91">
        <v>125.77</v>
      </c>
      <c r="Q59" s="82"/>
      <c r="R59" s="89">
        <v>2.7E-4</v>
      </c>
      <c r="S59" s="90">
        <v>6.2994105000200604E-10</v>
      </c>
      <c r="T59" s="90">
        <v>2.006702627282148E-9</v>
      </c>
      <c r="U59" s="90">
        <f>R59/'סכום נכסי הקרן'!$C$42</f>
        <v>7.6832861666208821E-11</v>
      </c>
    </row>
    <row r="60" spans="2:21" s="137" customFormat="1">
      <c r="B60" s="88" t="s">
        <v>427</v>
      </c>
      <c r="C60" s="82" t="s">
        <v>428</v>
      </c>
      <c r="D60" s="95" t="s">
        <v>130</v>
      </c>
      <c r="E60" s="95" t="s">
        <v>302</v>
      </c>
      <c r="F60" s="82" t="s">
        <v>426</v>
      </c>
      <c r="G60" s="95" t="s">
        <v>338</v>
      </c>
      <c r="H60" s="82" t="s">
        <v>415</v>
      </c>
      <c r="I60" s="82" t="s">
        <v>170</v>
      </c>
      <c r="J60" s="82"/>
      <c r="K60" s="89">
        <v>1.64</v>
      </c>
      <c r="L60" s="95" t="s">
        <v>174</v>
      </c>
      <c r="M60" s="96">
        <v>6.5000000000000002E-2</v>
      </c>
      <c r="N60" s="96">
        <v>3.0000000000000001E-3</v>
      </c>
      <c r="O60" s="89">
        <v>1531559.28</v>
      </c>
      <c r="P60" s="91">
        <v>125.88</v>
      </c>
      <c r="Q60" s="82"/>
      <c r="R60" s="89">
        <v>1927.92677</v>
      </c>
      <c r="S60" s="90">
        <v>2.2411989723001252E-3</v>
      </c>
      <c r="T60" s="90">
        <v>1.4328798942839205E-2</v>
      </c>
      <c r="U60" s="90">
        <f>R60/'סכום נכסי הקרן'!$C$42</f>
        <v>5.4862270674811405E-4</v>
      </c>
    </row>
    <row r="61" spans="2:21" s="137" customFormat="1">
      <c r="B61" s="88" t="s">
        <v>429</v>
      </c>
      <c r="C61" s="82" t="s">
        <v>430</v>
      </c>
      <c r="D61" s="95" t="s">
        <v>130</v>
      </c>
      <c r="E61" s="95" t="s">
        <v>302</v>
      </c>
      <c r="F61" s="82" t="s">
        <v>426</v>
      </c>
      <c r="G61" s="95" t="s">
        <v>338</v>
      </c>
      <c r="H61" s="82" t="s">
        <v>415</v>
      </c>
      <c r="I61" s="82" t="s">
        <v>170</v>
      </c>
      <c r="J61" s="82"/>
      <c r="K61" s="89">
        <v>0.5</v>
      </c>
      <c r="L61" s="95" t="s">
        <v>174</v>
      </c>
      <c r="M61" s="96">
        <v>5.2999999999999999E-2</v>
      </c>
      <c r="N61" s="96">
        <v>6.6E-3</v>
      </c>
      <c r="O61" s="89">
        <v>0.49</v>
      </c>
      <c r="P61" s="91">
        <v>119.18</v>
      </c>
      <c r="Q61" s="82"/>
      <c r="R61" s="89">
        <v>5.8999999999999992E-4</v>
      </c>
      <c r="S61" s="90">
        <v>1.070960023296047E-9</v>
      </c>
      <c r="T61" s="90">
        <v>4.3850168522091377E-9</v>
      </c>
      <c r="U61" s="90">
        <f>R61/'סכום נכסי הקרן'!$C$42</f>
        <v>1.6789403104838222E-10</v>
      </c>
    </row>
    <row r="62" spans="2:21" s="137" customFormat="1">
      <c r="B62" s="88" t="s">
        <v>431</v>
      </c>
      <c r="C62" s="82" t="s">
        <v>432</v>
      </c>
      <c r="D62" s="95" t="s">
        <v>130</v>
      </c>
      <c r="E62" s="95" t="s">
        <v>302</v>
      </c>
      <c r="F62" s="82" t="s">
        <v>380</v>
      </c>
      <c r="G62" s="95" t="s">
        <v>381</v>
      </c>
      <c r="H62" s="82" t="s">
        <v>415</v>
      </c>
      <c r="I62" s="82" t="s">
        <v>306</v>
      </c>
      <c r="J62" s="82"/>
      <c r="K62" s="89">
        <v>4.9699999999999989</v>
      </c>
      <c r="L62" s="95" t="s">
        <v>174</v>
      </c>
      <c r="M62" s="96">
        <v>3.85E-2</v>
      </c>
      <c r="N62" s="96">
        <v>5.6999999999999993E-3</v>
      </c>
      <c r="O62" s="89">
        <v>926050</v>
      </c>
      <c r="P62" s="91">
        <v>120.57</v>
      </c>
      <c r="Q62" s="82"/>
      <c r="R62" s="89">
        <v>1116.53856</v>
      </c>
      <c r="S62" s="90">
        <v>3.8658403732914409E-3</v>
      </c>
      <c r="T62" s="90">
        <v>8.2983735622734305E-3</v>
      </c>
      <c r="U62" s="90">
        <f>R62/'סכום נכסי הקרן'!$C$42</f>
        <v>3.1772908416839994E-4</v>
      </c>
    </row>
    <row r="63" spans="2:21" s="137" customFormat="1">
      <c r="B63" s="88" t="s">
        <v>433</v>
      </c>
      <c r="C63" s="82" t="s">
        <v>434</v>
      </c>
      <c r="D63" s="95" t="s">
        <v>130</v>
      </c>
      <c r="E63" s="95" t="s">
        <v>302</v>
      </c>
      <c r="F63" s="82" t="s">
        <v>380</v>
      </c>
      <c r="G63" s="95" t="s">
        <v>381</v>
      </c>
      <c r="H63" s="82" t="s">
        <v>415</v>
      </c>
      <c r="I63" s="82" t="s">
        <v>306</v>
      </c>
      <c r="J63" s="82"/>
      <c r="K63" s="89">
        <v>5.8</v>
      </c>
      <c r="L63" s="95" t="s">
        <v>174</v>
      </c>
      <c r="M63" s="96">
        <v>3.85E-2</v>
      </c>
      <c r="N63" s="96">
        <v>6.9000000000000008E-3</v>
      </c>
      <c r="O63" s="89">
        <v>646342</v>
      </c>
      <c r="P63" s="91">
        <v>122.97</v>
      </c>
      <c r="Q63" s="82"/>
      <c r="R63" s="89">
        <v>794.80680000000007</v>
      </c>
      <c r="S63" s="90">
        <v>2.5853680000000002E-3</v>
      </c>
      <c r="T63" s="90">
        <v>5.9071884953396919E-3</v>
      </c>
      <c r="U63" s="90">
        <f>R63/'סכום נכסי הקרן'!$C$42</f>
        <v>2.261751145028226E-4</v>
      </c>
    </row>
    <row r="64" spans="2:21" s="137" customFormat="1">
      <c r="B64" s="88" t="s">
        <v>435</v>
      </c>
      <c r="C64" s="82" t="s">
        <v>436</v>
      </c>
      <c r="D64" s="95" t="s">
        <v>130</v>
      </c>
      <c r="E64" s="95" t="s">
        <v>302</v>
      </c>
      <c r="F64" s="82" t="s">
        <v>437</v>
      </c>
      <c r="G64" s="95" t="s">
        <v>381</v>
      </c>
      <c r="H64" s="82" t="s">
        <v>415</v>
      </c>
      <c r="I64" s="82" t="s">
        <v>170</v>
      </c>
      <c r="J64" s="82"/>
      <c r="K64" s="89">
        <v>3.3499999999999996</v>
      </c>
      <c r="L64" s="95" t="s">
        <v>174</v>
      </c>
      <c r="M64" s="96">
        <v>3.7499999999999999E-2</v>
      </c>
      <c r="N64" s="96">
        <v>5.0999999999999986E-3</v>
      </c>
      <c r="O64" s="89">
        <v>1274375</v>
      </c>
      <c r="P64" s="91">
        <v>120.58</v>
      </c>
      <c r="Q64" s="82"/>
      <c r="R64" s="89">
        <v>1536.6413500000001</v>
      </c>
      <c r="S64" s="90">
        <v>1.6449888386337493E-3</v>
      </c>
      <c r="T64" s="90">
        <v>1.1420674941612544E-2</v>
      </c>
      <c r="U64" s="90">
        <f>R64/'סכום נכסי הקרן'!$C$42</f>
        <v>4.3727611953750506E-4</v>
      </c>
    </row>
    <row r="65" spans="2:21" s="137" customFormat="1">
      <c r="B65" s="88" t="s">
        <v>438</v>
      </c>
      <c r="C65" s="82" t="s">
        <v>439</v>
      </c>
      <c r="D65" s="95" t="s">
        <v>130</v>
      </c>
      <c r="E65" s="95" t="s">
        <v>302</v>
      </c>
      <c r="F65" s="82" t="s">
        <v>437</v>
      </c>
      <c r="G65" s="95" t="s">
        <v>381</v>
      </c>
      <c r="H65" s="82" t="s">
        <v>415</v>
      </c>
      <c r="I65" s="82" t="s">
        <v>170</v>
      </c>
      <c r="J65" s="82"/>
      <c r="K65" s="89">
        <v>6.9300000000000015</v>
      </c>
      <c r="L65" s="95" t="s">
        <v>174</v>
      </c>
      <c r="M65" s="96">
        <v>2.4799999999999999E-2</v>
      </c>
      <c r="N65" s="96">
        <v>1.0200000000000001E-2</v>
      </c>
      <c r="O65" s="89">
        <v>843958</v>
      </c>
      <c r="P65" s="91">
        <v>110.91</v>
      </c>
      <c r="Q65" s="82"/>
      <c r="R65" s="89">
        <v>936.03385000000003</v>
      </c>
      <c r="S65" s="90">
        <v>1.9928818886620135E-3</v>
      </c>
      <c r="T65" s="90">
        <v>6.9568206889630523E-3</v>
      </c>
      <c r="U65" s="90">
        <f>R65/'סכום נכסי הקרן'!$C$42</f>
        <v>2.6636355300718094E-4</v>
      </c>
    </row>
    <row r="66" spans="2:21" s="137" customFormat="1">
      <c r="B66" s="88" t="s">
        <v>440</v>
      </c>
      <c r="C66" s="82" t="s">
        <v>441</v>
      </c>
      <c r="D66" s="95" t="s">
        <v>130</v>
      </c>
      <c r="E66" s="95" t="s">
        <v>302</v>
      </c>
      <c r="F66" s="82" t="s">
        <v>313</v>
      </c>
      <c r="G66" s="95" t="s">
        <v>310</v>
      </c>
      <c r="H66" s="82" t="s">
        <v>415</v>
      </c>
      <c r="I66" s="82" t="s">
        <v>170</v>
      </c>
      <c r="J66" s="82"/>
      <c r="K66" s="89">
        <v>4.8599999999999994</v>
      </c>
      <c r="L66" s="95" t="s">
        <v>174</v>
      </c>
      <c r="M66" s="96">
        <v>1.06E-2</v>
      </c>
      <c r="N66" s="96">
        <v>9.5999999999999992E-3</v>
      </c>
      <c r="O66" s="89">
        <f>850000/50000</f>
        <v>17</v>
      </c>
      <c r="P66" s="91">
        <v>5024799</v>
      </c>
      <c r="Q66" s="82"/>
      <c r="R66" s="89">
        <v>854.21581000000003</v>
      </c>
      <c r="S66" s="90">
        <f>6259.66566021062%/50000</f>
        <v>1.2519331320421242E-3</v>
      </c>
      <c r="T66" s="90">
        <v>6.3487300377516598E-3</v>
      </c>
      <c r="U66" s="90">
        <f>R66/'סכום נכסי הקרן'!$C$42</f>
        <v>2.4308090801043896E-4</v>
      </c>
    </row>
    <row r="67" spans="2:21" s="137" customFormat="1">
      <c r="B67" s="88" t="s">
        <v>442</v>
      </c>
      <c r="C67" s="82" t="s">
        <v>443</v>
      </c>
      <c r="D67" s="95" t="s">
        <v>130</v>
      </c>
      <c r="E67" s="95" t="s">
        <v>302</v>
      </c>
      <c r="F67" s="82" t="s">
        <v>444</v>
      </c>
      <c r="G67" s="95" t="s">
        <v>338</v>
      </c>
      <c r="H67" s="82" t="s">
        <v>415</v>
      </c>
      <c r="I67" s="82" t="s">
        <v>306</v>
      </c>
      <c r="J67" s="82"/>
      <c r="K67" s="89">
        <v>2.3600000000000003</v>
      </c>
      <c r="L67" s="95" t="s">
        <v>174</v>
      </c>
      <c r="M67" s="96">
        <v>5.0999999999999997E-2</v>
      </c>
      <c r="N67" s="96">
        <v>8.9999999999999998E-4</v>
      </c>
      <c r="O67" s="89">
        <v>0.71</v>
      </c>
      <c r="P67" s="91">
        <v>123.61</v>
      </c>
      <c r="Q67" s="89">
        <v>2.9999999999999997E-5</v>
      </c>
      <c r="R67" s="89">
        <v>9.1E-4</v>
      </c>
      <c r="S67" s="90">
        <v>1.5211837293014216E-9</v>
      </c>
      <c r="T67" s="90">
        <v>6.7633310771361286E-9</v>
      </c>
      <c r="U67" s="90">
        <f>R67/'סכום נכסי הקרן'!$C$42</f>
        <v>2.5895520043055565E-10</v>
      </c>
    </row>
    <row r="68" spans="2:21" s="137" customFormat="1">
      <c r="B68" s="88" t="s">
        <v>445</v>
      </c>
      <c r="C68" s="82" t="s">
        <v>446</v>
      </c>
      <c r="D68" s="95" t="s">
        <v>130</v>
      </c>
      <c r="E68" s="95" t="s">
        <v>302</v>
      </c>
      <c r="F68" s="82" t="s">
        <v>444</v>
      </c>
      <c r="G68" s="95" t="s">
        <v>338</v>
      </c>
      <c r="H68" s="82" t="s">
        <v>415</v>
      </c>
      <c r="I68" s="82" t="s">
        <v>306</v>
      </c>
      <c r="J68" s="82"/>
      <c r="K68" s="89">
        <v>2.6300000000000003</v>
      </c>
      <c r="L68" s="95" t="s">
        <v>174</v>
      </c>
      <c r="M68" s="96">
        <v>3.4000000000000002E-2</v>
      </c>
      <c r="N68" s="96">
        <v>4.4000000000000003E-3</v>
      </c>
      <c r="O68" s="89">
        <v>668390</v>
      </c>
      <c r="P68" s="91">
        <v>110.05</v>
      </c>
      <c r="Q68" s="82"/>
      <c r="R68" s="89">
        <v>735.56322</v>
      </c>
      <c r="S68" s="90">
        <v>1.9988325136252949E-3</v>
      </c>
      <c r="T68" s="90">
        <v>5.4668764670596911E-3</v>
      </c>
      <c r="U68" s="90">
        <f>R68/'סכום נכסי הקרן'!$C$42</f>
        <v>2.0931639677411527E-4</v>
      </c>
    </row>
    <row r="69" spans="2:21" s="137" customFormat="1">
      <c r="B69" s="88" t="s">
        <v>447</v>
      </c>
      <c r="C69" s="82" t="s">
        <v>448</v>
      </c>
      <c r="D69" s="95" t="s">
        <v>130</v>
      </c>
      <c r="E69" s="95" t="s">
        <v>302</v>
      </c>
      <c r="F69" s="82" t="s">
        <v>444</v>
      </c>
      <c r="G69" s="95" t="s">
        <v>338</v>
      </c>
      <c r="H69" s="82" t="s">
        <v>415</v>
      </c>
      <c r="I69" s="82" t="s">
        <v>306</v>
      </c>
      <c r="J69" s="82"/>
      <c r="K69" s="89">
        <v>3.6999999999999997</v>
      </c>
      <c r="L69" s="95" t="s">
        <v>174</v>
      </c>
      <c r="M69" s="96">
        <v>2.5499999999999998E-2</v>
      </c>
      <c r="N69" s="96">
        <v>6.6999999999999994E-3</v>
      </c>
      <c r="O69" s="89">
        <v>986785.71</v>
      </c>
      <c r="P69" s="91">
        <v>107.44</v>
      </c>
      <c r="Q69" s="89">
        <v>23.629110000000001</v>
      </c>
      <c r="R69" s="89">
        <v>1084.6083000000001</v>
      </c>
      <c r="S69" s="90">
        <v>1.1128402085545529E-3</v>
      </c>
      <c r="T69" s="90">
        <v>8.0610604636371271E-3</v>
      </c>
      <c r="U69" s="90">
        <f>R69/'סכום נכסי הקרן'!$C$42</f>
        <v>3.0864281287378486E-4</v>
      </c>
    </row>
    <row r="70" spans="2:21" s="137" customFormat="1">
      <c r="B70" s="88" t="s">
        <v>449</v>
      </c>
      <c r="C70" s="82" t="s">
        <v>450</v>
      </c>
      <c r="D70" s="95" t="s">
        <v>130</v>
      </c>
      <c r="E70" s="95" t="s">
        <v>302</v>
      </c>
      <c r="F70" s="82" t="s">
        <v>444</v>
      </c>
      <c r="G70" s="95" t="s">
        <v>338</v>
      </c>
      <c r="H70" s="82" t="s">
        <v>415</v>
      </c>
      <c r="I70" s="82" t="s">
        <v>306</v>
      </c>
      <c r="J70" s="82"/>
      <c r="K70" s="89">
        <v>3.0900000000000003</v>
      </c>
      <c r="L70" s="95" t="s">
        <v>174</v>
      </c>
      <c r="M70" s="96">
        <v>4.9000000000000002E-2</v>
      </c>
      <c r="N70" s="96">
        <v>8.0000000000000002E-3</v>
      </c>
      <c r="O70" s="89">
        <v>0.36</v>
      </c>
      <c r="P70" s="91">
        <v>116.74</v>
      </c>
      <c r="Q70" s="82"/>
      <c r="R70" s="89">
        <v>4.1999999999999996E-4</v>
      </c>
      <c r="S70" s="90">
        <v>4.5111881130544089E-10</v>
      </c>
      <c r="T70" s="90">
        <v>3.1215374202166742E-9</v>
      </c>
      <c r="U70" s="90">
        <f>R70/'סכום נכסי הקרן'!$C$42</f>
        <v>1.1951778481410258E-10</v>
      </c>
    </row>
    <row r="71" spans="2:21" s="137" customFormat="1">
      <c r="B71" s="88" t="s">
        <v>451</v>
      </c>
      <c r="C71" s="82" t="s">
        <v>452</v>
      </c>
      <c r="D71" s="95" t="s">
        <v>130</v>
      </c>
      <c r="E71" s="95" t="s">
        <v>302</v>
      </c>
      <c r="F71" s="82" t="s">
        <v>444</v>
      </c>
      <c r="G71" s="95" t="s">
        <v>338</v>
      </c>
      <c r="H71" s="82" t="s">
        <v>415</v>
      </c>
      <c r="I71" s="82" t="s">
        <v>306</v>
      </c>
      <c r="J71" s="82"/>
      <c r="K71" s="89">
        <v>7.63</v>
      </c>
      <c r="L71" s="95" t="s">
        <v>174</v>
      </c>
      <c r="M71" s="96">
        <v>2.35E-2</v>
      </c>
      <c r="N71" s="96">
        <v>1.44E-2</v>
      </c>
      <c r="O71" s="89">
        <v>1207360</v>
      </c>
      <c r="P71" s="91">
        <v>108.04</v>
      </c>
      <c r="Q71" s="82"/>
      <c r="R71" s="89">
        <v>1304.4317800000001</v>
      </c>
      <c r="S71" s="90">
        <v>4.8131580489520053E-3</v>
      </c>
      <c r="T71" s="90">
        <v>9.694839555690107E-3</v>
      </c>
      <c r="U71" s="90">
        <f>R71/'סכום נכסי הקרן'!$C$42</f>
        <v>3.7119713520646866E-4</v>
      </c>
    </row>
    <row r="72" spans="2:21" s="137" customFormat="1">
      <c r="B72" s="88" t="s">
        <v>453</v>
      </c>
      <c r="C72" s="82" t="s">
        <v>454</v>
      </c>
      <c r="D72" s="95" t="s">
        <v>130</v>
      </c>
      <c r="E72" s="95" t="s">
        <v>302</v>
      </c>
      <c r="F72" s="82" t="s">
        <v>444</v>
      </c>
      <c r="G72" s="95" t="s">
        <v>338</v>
      </c>
      <c r="H72" s="82" t="s">
        <v>415</v>
      </c>
      <c r="I72" s="82" t="s">
        <v>306</v>
      </c>
      <c r="J72" s="82"/>
      <c r="K72" s="89">
        <v>6.6000000000000005</v>
      </c>
      <c r="L72" s="95" t="s">
        <v>174</v>
      </c>
      <c r="M72" s="96">
        <v>1.7600000000000001E-2</v>
      </c>
      <c r="N72" s="96">
        <v>1.1199999999999998E-2</v>
      </c>
      <c r="O72" s="89">
        <v>1907977.3900000001</v>
      </c>
      <c r="P72" s="91">
        <v>104.96</v>
      </c>
      <c r="Q72" s="89">
        <v>37.312959999999997</v>
      </c>
      <c r="R72" s="89">
        <v>2040.7801200000001</v>
      </c>
      <c r="S72" s="90">
        <v>1.7042430587597395E-3</v>
      </c>
      <c r="T72" s="90">
        <v>1.5167551216700657E-2</v>
      </c>
      <c r="U72" s="90">
        <f>R72/'סכום נכסי הקרן'!$C$42</f>
        <v>5.8073695055966309E-4</v>
      </c>
    </row>
    <row r="73" spans="2:21" s="137" customFormat="1">
      <c r="B73" s="88" t="s">
        <v>455</v>
      </c>
      <c r="C73" s="82" t="s">
        <v>456</v>
      </c>
      <c r="D73" s="95" t="s">
        <v>130</v>
      </c>
      <c r="E73" s="95" t="s">
        <v>302</v>
      </c>
      <c r="F73" s="82" t="s">
        <v>444</v>
      </c>
      <c r="G73" s="95" t="s">
        <v>338</v>
      </c>
      <c r="H73" s="82" t="s">
        <v>415</v>
      </c>
      <c r="I73" s="82" t="s">
        <v>306</v>
      </c>
      <c r="J73" s="82"/>
      <c r="K73" s="89">
        <v>6.49</v>
      </c>
      <c r="L73" s="95" t="s">
        <v>174</v>
      </c>
      <c r="M73" s="96">
        <v>2.3E-2</v>
      </c>
      <c r="N73" s="96">
        <v>1.5900000000000001E-2</v>
      </c>
      <c r="O73" s="89">
        <v>823.58</v>
      </c>
      <c r="P73" s="91">
        <v>105.41</v>
      </c>
      <c r="Q73" s="89">
        <v>1.8370000000000001E-2</v>
      </c>
      <c r="R73" s="89">
        <v>0.88690999999999998</v>
      </c>
      <c r="S73" s="90">
        <v>5.7779879163062287E-7</v>
      </c>
      <c r="T73" s="90">
        <v>6.59172084134374E-6</v>
      </c>
      <c r="U73" s="90">
        <f>R73/'סכום נכסי הקרן'!$C$42</f>
        <v>2.5238456792732318E-7</v>
      </c>
    </row>
    <row r="74" spans="2:21" s="137" customFormat="1">
      <c r="B74" s="88" t="s">
        <v>457</v>
      </c>
      <c r="C74" s="82" t="s">
        <v>458</v>
      </c>
      <c r="D74" s="95" t="s">
        <v>130</v>
      </c>
      <c r="E74" s="95" t="s">
        <v>302</v>
      </c>
      <c r="F74" s="82" t="s">
        <v>444</v>
      </c>
      <c r="G74" s="95" t="s">
        <v>338</v>
      </c>
      <c r="H74" s="82" t="s">
        <v>415</v>
      </c>
      <c r="I74" s="82" t="s">
        <v>306</v>
      </c>
      <c r="J74" s="82"/>
      <c r="K74" s="89">
        <v>0.41</v>
      </c>
      <c r="L74" s="95" t="s">
        <v>174</v>
      </c>
      <c r="M74" s="96">
        <v>5.5E-2</v>
      </c>
      <c r="N74" s="96">
        <v>7.7000000000000002E-3</v>
      </c>
      <c r="O74" s="89">
        <v>3792.4</v>
      </c>
      <c r="P74" s="91">
        <v>122.31</v>
      </c>
      <c r="Q74" s="82"/>
      <c r="R74" s="89">
        <v>4.6384699999999999</v>
      </c>
      <c r="S74" s="90">
        <v>2.5350555454172944E-4</v>
      </c>
      <c r="T74" s="90">
        <v>3.4474184946553422E-5</v>
      </c>
      <c r="U74" s="90">
        <f>R74/'סכום נכסי הקרן'!$C$42</f>
        <v>1.3199515698254059E-6</v>
      </c>
    </row>
    <row r="75" spans="2:21" s="137" customFormat="1">
      <c r="B75" s="88" t="s">
        <v>459</v>
      </c>
      <c r="C75" s="82" t="s">
        <v>460</v>
      </c>
      <c r="D75" s="95" t="s">
        <v>130</v>
      </c>
      <c r="E75" s="95" t="s">
        <v>302</v>
      </c>
      <c r="F75" s="82" t="s">
        <v>444</v>
      </c>
      <c r="G75" s="95" t="s">
        <v>338</v>
      </c>
      <c r="H75" s="82" t="s">
        <v>415</v>
      </c>
      <c r="I75" s="82" t="s">
        <v>306</v>
      </c>
      <c r="J75" s="82"/>
      <c r="K75" s="89">
        <v>2.77</v>
      </c>
      <c r="L75" s="95" t="s">
        <v>174</v>
      </c>
      <c r="M75" s="96">
        <v>5.8499999999999996E-2</v>
      </c>
      <c r="N75" s="96">
        <v>7.7000000000000002E-3</v>
      </c>
      <c r="O75" s="89">
        <v>0.6</v>
      </c>
      <c r="P75" s="91">
        <v>123.56</v>
      </c>
      <c r="Q75" s="82"/>
      <c r="R75" s="89">
        <v>7.3999999999999999E-4</v>
      </c>
      <c r="S75" s="90">
        <v>4.6318467474206398E-10</v>
      </c>
      <c r="T75" s="90">
        <v>5.4998516451436643E-9</v>
      </c>
      <c r="U75" s="90">
        <f>R75/'סכום נכסי הקרן'!$C$42</f>
        <v>2.1057895419627602E-10</v>
      </c>
    </row>
    <row r="76" spans="2:21" s="137" customFormat="1">
      <c r="B76" s="88" t="s">
        <v>461</v>
      </c>
      <c r="C76" s="82" t="s">
        <v>462</v>
      </c>
      <c r="D76" s="95" t="s">
        <v>130</v>
      </c>
      <c r="E76" s="95" t="s">
        <v>302</v>
      </c>
      <c r="F76" s="82" t="s">
        <v>444</v>
      </c>
      <c r="G76" s="95" t="s">
        <v>338</v>
      </c>
      <c r="H76" s="82" t="s">
        <v>415</v>
      </c>
      <c r="I76" s="82" t="s">
        <v>306</v>
      </c>
      <c r="J76" s="82"/>
      <c r="K76" s="89">
        <v>7.05</v>
      </c>
      <c r="L76" s="95" t="s">
        <v>174</v>
      </c>
      <c r="M76" s="96">
        <v>2.1499999999999998E-2</v>
      </c>
      <c r="N76" s="96">
        <v>1.43E-2</v>
      </c>
      <c r="O76" s="89">
        <v>1400110.61</v>
      </c>
      <c r="P76" s="91">
        <v>106.57</v>
      </c>
      <c r="Q76" s="82"/>
      <c r="R76" s="89">
        <v>1492.0978700000001</v>
      </c>
      <c r="S76" s="90">
        <v>2.6504046081443113E-3</v>
      </c>
      <c r="T76" s="90">
        <v>1.1089617466263323E-2</v>
      </c>
      <c r="U76" s="90">
        <f>R76/'סכום נכסי הקרן'!$C$42</f>
        <v>4.2460055273390679E-4</v>
      </c>
    </row>
    <row r="77" spans="2:21" s="137" customFormat="1">
      <c r="B77" s="88" t="s">
        <v>463</v>
      </c>
      <c r="C77" s="82" t="s">
        <v>464</v>
      </c>
      <c r="D77" s="95" t="s">
        <v>130</v>
      </c>
      <c r="E77" s="95" t="s">
        <v>302</v>
      </c>
      <c r="F77" s="82" t="s">
        <v>465</v>
      </c>
      <c r="G77" s="95" t="s">
        <v>381</v>
      </c>
      <c r="H77" s="82" t="s">
        <v>415</v>
      </c>
      <c r="I77" s="82" t="s">
        <v>170</v>
      </c>
      <c r="J77" s="82"/>
      <c r="K77" s="89">
        <v>2.4200000000000004</v>
      </c>
      <c r="L77" s="95" t="s">
        <v>174</v>
      </c>
      <c r="M77" s="96">
        <v>4.0500000000000001E-2</v>
      </c>
      <c r="N77" s="96">
        <v>2.4000000000000002E-3</v>
      </c>
      <c r="O77" s="89">
        <v>122752.5</v>
      </c>
      <c r="P77" s="91">
        <v>133.13999999999999</v>
      </c>
      <c r="Q77" s="82"/>
      <c r="R77" s="89">
        <v>163.43268</v>
      </c>
      <c r="S77" s="90">
        <v>6.7513793983447221E-4</v>
      </c>
      <c r="T77" s="90">
        <v>1.214669586443565E-3</v>
      </c>
      <c r="U77" s="90">
        <f>R77/'סכום נכסי הקרן'!$C$42</f>
        <v>4.6507409237695456E-5</v>
      </c>
    </row>
    <row r="78" spans="2:21" s="137" customFormat="1">
      <c r="B78" s="88" t="s">
        <v>466</v>
      </c>
      <c r="C78" s="82" t="s">
        <v>467</v>
      </c>
      <c r="D78" s="95" t="s">
        <v>130</v>
      </c>
      <c r="E78" s="95" t="s">
        <v>302</v>
      </c>
      <c r="F78" s="82" t="s">
        <v>465</v>
      </c>
      <c r="G78" s="95" t="s">
        <v>381</v>
      </c>
      <c r="H78" s="82" t="s">
        <v>415</v>
      </c>
      <c r="I78" s="82" t="s">
        <v>170</v>
      </c>
      <c r="J78" s="82"/>
      <c r="K78" s="89">
        <v>1.0200000000000002</v>
      </c>
      <c r="L78" s="95" t="s">
        <v>174</v>
      </c>
      <c r="M78" s="96">
        <v>4.2800000000000005E-2</v>
      </c>
      <c r="N78" s="96">
        <v>6.7000000000000002E-3</v>
      </c>
      <c r="O78" s="89">
        <v>30000</v>
      </c>
      <c r="P78" s="91">
        <v>126.21</v>
      </c>
      <c r="Q78" s="82"/>
      <c r="R78" s="89">
        <v>37.863019999999999</v>
      </c>
      <c r="S78" s="90">
        <v>2.0970798519565081E-4</v>
      </c>
      <c r="T78" s="90">
        <v>2.8140674707717226E-4</v>
      </c>
      <c r="U78" s="90">
        <f>R78/'סכום נכסי הקרן'!$C$42</f>
        <v>1.0774533992314436E-5</v>
      </c>
    </row>
    <row r="79" spans="2:21" s="137" customFormat="1">
      <c r="B79" s="88" t="s">
        <v>468</v>
      </c>
      <c r="C79" s="82" t="s">
        <v>469</v>
      </c>
      <c r="D79" s="95" t="s">
        <v>130</v>
      </c>
      <c r="E79" s="95" t="s">
        <v>302</v>
      </c>
      <c r="F79" s="82" t="s">
        <v>470</v>
      </c>
      <c r="G79" s="95" t="s">
        <v>338</v>
      </c>
      <c r="H79" s="82" t="s">
        <v>415</v>
      </c>
      <c r="I79" s="82" t="s">
        <v>170</v>
      </c>
      <c r="J79" s="82"/>
      <c r="K79" s="89">
        <v>6.580000000000001</v>
      </c>
      <c r="L79" s="95" t="s">
        <v>174</v>
      </c>
      <c r="M79" s="96">
        <v>1.9599999999999999E-2</v>
      </c>
      <c r="N79" s="96">
        <v>1.3300000000000001E-2</v>
      </c>
      <c r="O79" s="89">
        <v>294000</v>
      </c>
      <c r="P79" s="91">
        <v>104.34</v>
      </c>
      <c r="Q79" s="82"/>
      <c r="R79" s="89">
        <v>306.75959999999998</v>
      </c>
      <c r="S79" s="90">
        <v>5.7901826861720979E-4</v>
      </c>
      <c r="T79" s="90">
        <v>2.2799085009778544E-3</v>
      </c>
      <c r="U79" s="90">
        <f>R79/'סכום נכסי הקרן'!$C$42</f>
        <v>8.7293399672524249E-5</v>
      </c>
    </row>
    <row r="80" spans="2:21" s="137" customFormat="1">
      <c r="B80" s="88" t="s">
        <v>471</v>
      </c>
      <c r="C80" s="82" t="s">
        <v>472</v>
      </c>
      <c r="D80" s="95" t="s">
        <v>130</v>
      </c>
      <c r="E80" s="95" t="s">
        <v>302</v>
      </c>
      <c r="F80" s="82" t="s">
        <v>470</v>
      </c>
      <c r="G80" s="95" t="s">
        <v>338</v>
      </c>
      <c r="H80" s="82" t="s">
        <v>415</v>
      </c>
      <c r="I80" s="82" t="s">
        <v>170</v>
      </c>
      <c r="J80" s="82"/>
      <c r="K80" s="89">
        <v>4.5599999999999996</v>
      </c>
      <c r="L80" s="95" t="s">
        <v>174</v>
      </c>
      <c r="M80" s="96">
        <v>2.75E-2</v>
      </c>
      <c r="N80" s="96">
        <v>8.0999999999999996E-3</v>
      </c>
      <c r="O80" s="89">
        <v>0.42</v>
      </c>
      <c r="P80" s="91">
        <v>109.26</v>
      </c>
      <c r="Q80" s="82"/>
      <c r="R80" s="89">
        <v>4.6000000000000001E-4</v>
      </c>
      <c r="S80" s="90">
        <v>8.6184388309966807E-10</v>
      </c>
      <c r="T80" s="90">
        <v>3.4188266983325483E-9</v>
      </c>
      <c r="U80" s="90">
        <f>R80/'סכום נכסי הקרן'!$C$42</f>
        <v>1.3090043098687428E-10</v>
      </c>
    </row>
    <row r="81" spans="2:21" s="137" customFormat="1">
      <c r="B81" s="88" t="s">
        <v>473</v>
      </c>
      <c r="C81" s="82" t="s">
        <v>474</v>
      </c>
      <c r="D81" s="95" t="s">
        <v>130</v>
      </c>
      <c r="E81" s="95" t="s">
        <v>302</v>
      </c>
      <c r="F81" s="82" t="s">
        <v>475</v>
      </c>
      <c r="G81" s="95" t="s">
        <v>476</v>
      </c>
      <c r="H81" s="82" t="s">
        <v>415</v>
      </c>
      <c r="I81" s="82" t="s">
        <v>306</v>
      </c>
      <c r="J81" s="82"/>
      <c r="K81" s="89">
        <v>5.64</v>
      </c>
      <c r="L81" s="95" t="s">
        <v>174</v>
      </c>
      <c r="M81" s="96">
        <v>1.9400000000000001E-2</v>
      </c>
      <c r="N81" s="96">
        <v>7.7000000000000011E-3</v>
      </c>
      <c r="O81" s="89">
        <v>1905793.63</v>
      </c>
      <c r="P81" s="91">
        <v>106.77</v>
      </c>
      <c r="Q81" s="82"/>
      <c r="R81" s="89">
        <v>2034.8157699999999</v>
      </c>
      <c r="S81" s="90">
        <v>2.8770557592992939E-3</v>
      </c>
      <c r="T81" s="90">
        <v>1.5123222784052395E-2</v>
      </c>
      <c r="U81" s="90">
        <f>R81/'סכום נכסי הקרן'!$C$42</f>
        <v>5.7903969841714882E-4</v>
      </c>
    </row>
    <row r="82" spans="2:21" s="137" customFormat="1">
      <c r="B82" s="88" t="s">
        <v>477</v>
      </c>
      <c r="C82" s="82" t="s">
        <v>478</v>
      </c>
      <c r="D82" s="95" t="s">
        <v>130</v>
      </c>
      <c r="E82" s="95" t="s">
        <v>302</v>
      </c>
      <c r="F82" s="82" t="s">
        <v>397</v>
      </c>
      <c r="G82" s="95" t="s">
        <v>381</v>
      </c>
      <c r="H82" s="82" t="s">
        <v>415</v>
      </c>
      <c r="I82" s="82" t="s">
        <v>170</v>
      </c>
      <c r="J82" s="82"/>
      <c r="K82" s="89">
        <v>1.7</v>
      </c>
      <c r="L82" s="95" t="s">
        <v>174</v>
      </c>
      <c r="M82" s="96">
        <v>3.6000000000000004E-2</v>
      </c>
      <c r="N82" s="96">
        <v>1.8E-3</v>
      </c>
      <c r="O82" s="89">
        <v>1608384</v>
      </c>
      <c r="P82" s="91">
        <v>112.9</v>
      </c>
      <c r="Q82" s="82"/>
      <c r="R82" s="89">
        <v>1815.86554</v>
      </c>
      <c r="S82" s="90">
        <v>3.8876899872374985E-3</v>
      </c>
      <c r="T82" s="90">
        <v>1.3495933888552282E-2</v>
      </c>
      <c r="U82" s="90">
        <f>R82/'סכום נכסי הקרן'!$C$42</f>
        <v>5.1673387347872437E-4</v>
      </c>
    </row>
    <row r="83" spans="2:21" s="137" customFormat="1">
      <c r="B83" s="88" t="s">
        <v>479</v>
      </c>
      <c r="C83" s="82" t="s">
        <v>480</v>
      </c>
      <c r="D83" s="95" t="s">
        <v>130</v>
      </c>
      <c r="E83" s="95" t="s">
        <v>302</v>
      </c>
      <c r="F83" s="82" t="s">
        <v>397</v>
      </c>
      <c r="G83" s="95" t="s">
        <v>381</v>
      </c>
      <c r="H83" s="82" t="s">
        <v>415</v>
      </c>
      <c r="I83" s="82" t="s">
        <v>170</v>
      </c>
      <c r="J83" s="82"/>
      <c r="K83" s="89">
        <v>8.08</v>
      </c>
      <c r="L83" s="95" t="s">
        <v>174</v>
      </c>
      <c r="M83" s="96">
        <v>2.2499999999999999E-2</v>
      </c>
      <c r="N83" s="96">
        <v>1.18E-2</v>
      </c>
      <c r="O83" s="89">
        <v>364518</v>
      </c>
      <c r="P83" s="91">
        <v>109.75</v>
      </c>
      <c r="Q83" s="82"/>
      <c r="R83" s="89">
        <v>400.05849000000001</v>
      </c>
      <c r="S83" s="90">
        <v>8.9098905864468049E-4</v>
      </c>
      <c r="T83" s="90">
        <v>2.9733274924056627E-3</v>
      </c>
      <c r="U83" s="90">
        <f>R83/'סכום נכסי הקרן'!$C$42</f>
        <v>1.138431060020829E-4</v>
      </c>
    </row>
    <row r="84" spans="2:21" s="137" customFormat="1">
      <c r="B84" s="88" t="s">
        <v>481</v>
      </c>
      <c r="C84" s="82" t="s">
        <v>482</v>
      </c>
      <c r="D84" s="95" t="s">
        <v>130</v>
      </c>
      <c r="E84" s="95" t="s">
        <v>302</v>
      </c>
      <c r="F84" s="82" t="s">
        <v>483</v>
      </c>
      <c r="G84" s="95" t="s">
        <v>310</v>
      </c>
      <c r="H84" s="82" t="s">
        <v>484</v>
      </c>
      <c r="I84" s="82" t="s">
        <v>170</v>
      </c>
      <c r="J84" s="82"/>
      <c r="K84" s="89">
        <v>2.4099999999999997</v>
      </c>
      <c r="L84" s="95" t="s">
        <v>174</v>
      </c>
      <c r="M84" s="96">
        <v>4.1500000000000002E-2</v>
      </c>
      <c r="N84" s="96">
        <v>3.9000000000000003E-3</v>
      </c>
      <c r="O84" s="89">
        <v>500</v>
      </c>
      <c r="P84" s="91">
        <v>114.45</v>
      </c>
      <c r="Q84" s="82"/>
      <c r="R84" s="89">
        <v>0.57225000000000004</v>
      </c>
      <c r="S84" s="90">
        <v>1.661709234118214E-6</v>
      </c>
      <c r="T84" s="90">
        <v>4.2530947350452198E-6</v>
      </c>
      <c r="U84" s="90">
        <f>R84/'סכום נכסי הקרן'!$C$42</f>
        <v>1.6284298180921481E-7</v>
      </c>
    </row>
    <row r="85" spans="2:21" s="137" customFormat="1">
      <c r="B85" s="88" t="s">
        <v>485</v>
      </c>
      <c r="C85" s="82" t="s">
        <v>486</v>
      </c>
      <c r="D85" s="95" t="s">
        <v>130</v>
      </c>
      <c r="E85" s="95" t="s">
        <v>302</v>
      </c>
      <c r="F85" s="82" t="s">
        <v>487</v>
      </c>
      <c r="G85" s="95" t="s">
        <v>338</v>
      </c>
      <c r="H85" s="82" t="s">
        <v>484</v>
      </c>
      <c r="I85" s="82" t="s">
        <v>170</v>
      </c>
      <c r="J85" s="82"/>
      <c r="K85" s="89">
        <v>3.46</v>
      </c>
      <c r="L85" s="95" t="s">
        <v>174</v>
      </c>
      <c r="M85" s="96">
        <v>2.8500000000000001E-2</v>
      </c>
      <c r="N85" s="96">
        <v>7.6000000000000009E-3</v>
      </c>
      <c r="O85" s="89">
        <v>0.54</v>
      </c>
      <c r="P85" s="91">
        <v>108.8</v>
      </c>
      <c r="Q85" s="82"/>
      <c r="R85" s="89">
        <v>5.8999999999999992E-4</v>
      </c>
      <c r="S85" s="90">
        <v>1.1037085988557301E-9</v>
      </c>
      <c r="T85" s="90">
        <v>4.3850168522091377E-9</v>
      </c>
      <c r="U85" s="90">
        <f>R85/'סכום נכסי הקרן'!$C$42</f>
        <v>1.6789403104838222E-10</v>
      </c>
    </row>
    <row r="86" spans="2:21" s="137" customFormat="1">
      <c r="B86" s="88" t="s">
        <v>488</v>
      </c>
      <c r="C86" s="82" t="s">
        <v>489</v>
      </c>
      <c r="D86" s="95" t="s">
        <v>130</v>
      </c>
      <c r="E86" s="95" t="s">
        <v>302</v>
      </c>
      <c r="F86" s="82" t="s">
        <v>487</v>
      </c>
      <c r="G86" s="95" t="s">
        <v>338</v>
      </c>
      <c r="H86" s="82" t="s">
        <v>484</v>
      </c>
      <c r="I86" s="82" t="s">
        <v>170</v>
      </c>
      <c r="J86" s="82"/>
      <c r="K86" s="89">
        <v>0.7400000000000001</v>
      </c>
      <c r="L86" s="95" t="s">
        <v>174</v>
      </c>
      <c r="M86" s="96">
        <v>4.8499999999999995E-2</v>
      </c>
      <c r="N86" s="96">
        <v>1.23E-2</v>
      </c>
      <c r="O86" s="89">
        <v>0.67</v>
      </c>
      <c r="P86" s="91">
        <v>124.96</v>
      </c>
      <c r="Q86" s="82"/>
      <c r="R86" s="89">
        <v>8.3999999999999993E-4</v>
      </c>
      <c r="S86" s="90">
        <v>2.6750213999715716E-9</v>
      </c>
      <c r="T86" s="90">
        <v>6.2430748404333484E-9</v>
      </c>
      <c r="U86" s="90">
        <f>R86/'סכום נכסי הקרן'!$C$42</f>
        <v>2.3903556962820516E-10</v>
      </c>
    </row>
    <row r="87" spans="2:21" s="137" customFormat="1">
      <c r="B87" s="88" t="s">
        <v>490</v>
      </c>
      <c r="C87" s="82" t="s">
        <v>491</v>
      </c>
      <c r="D87" s="95" t="s">
        <v>130</v>
      </c>
      <c r="E87" s="95" t="s">
        <v>302</v>
      </c>
      <c r="F87" s="82" t="s">
        <v>487</v>
      </c>
      <c r="G87" s="95" t="s">
        <v>338</v>
      </c>
      <c r="H87" s="82" t="s">
        <v>484</v>
      </c>
      <c r="I87" s="82" t="s">
        <v>170</v>
      </c>
      <c r="J87" s="82"/>
      <c r="K87" s="89">
        <v>1.92</v>
      </c>
      <c r="L87" s="95" t="s">
        <v>174</v>
      </c>
      <c r="M87" s="96">
        <v>3.7699999999999997E-2</v>
      </c>
      <c r="N87" s="96">
        <v>3.2000000000000002E-3</v>
      </c>
      <c r="O87" s="89">
        <v>0.89999999999999991</v>
      </c>
      <c r="P87" s="91">
        <v>115.28</v>
      </c>
      <c r="Q87" s="89">
        <v>7.0000000000000007E-5</v>
      </c>
      <c r="R87" s="89">
        <v>1.1100000000000001E-3</v>
      </c>
      <c r="S87" s="90">
        <v>2.4812931586827168E-9</v>
      </c>
      <c r="T87" s="90">
        <v>8.2497774677154977E-9</v>
      </c>
      <c r="U87" s="90">
        <f>R87/'סכום נכסי הקרן'!$C$42</f>
        <v>3.1586843129441405E-10</v>
      </c>
    </row>
    <row r="88" spans="2:21" s="137" customFormat="1">
      <c r="B88" s="88" t="s">
        <v>492</v>
      </c>
      <c r="C88" s="82" t="s">
        <v>493</v>
      </c>
      <c r="D88" s="95" t="s">
        <v>130</v>
      </c>
      <c r="E88" s="95" t="s">
        <v>302</v>
      </c>
      <c r="F88" s="82" t="s">
        <v>487</v>
      </c>
      <c r="G88" s="95" t="s">
        <v>338</v>
      </c>
      <c r="H88" s="82" t="s">
        <v>484</v>
      </c>
      <c r="I88" s="82" t="s">
        <v>170</v>
      </c>
      <c r="J88" s="82"/>
      <c r="K88" s="89">
        <v>5.37</v>
      </c>
      <c r="L88" s="95" t="s">
        <v>174</v>
      </c>
      <c r="M88" s="96">
        <v>2.5000000000000001E-2</v>
      </c>
      <c r="N88" s="96">
        <v>1.11E-2</v>
      </c>
      <c r="O88" s="89">
        <v>1137115.73</v>
      </c>
      <c r="P88" s="91">
        <v>107.27</v>
      </c>
      <c r="Q88" s="82"/>
      <c r="R88" s="89">
        <v>1219.7840100000001</v>
      </c>
      <c r="S88" s="90">
        <v>2.351950298175952E-3</v>
      </c>
      <c r="T88" s="90">
        <v>9.0657176947546436E-3</v>
      </c>
      <c r="U88" s="90">
        <f>R88/'סכום נכסי הקרן'!$C$42</f>
        <v>3.4710924482586473E-4</v>
      </c>
    </row>
    <row r="89" spans="2:21" s="137" customFormat="1">
      <c r="B89" s="88" t="s">
        <v>494</v>
      </c>
      <c r="C89" s="82" t="s">
        <v>495</v>
      </c>
      <c r="D89" s="95" t="s">
        <v>130</v>
      </c>
      <c r="E89" s="95" t="s">
        <v>302</v>
      </c>
      <c r="F89" s="82" t="s">
        <v>487</v>
      </c>
      <c r="G89" s="95" t="s">
        <v>338</v>
      </c>
      <c r="H89" s="82" t="s">
        <v>484</v>
      </c>
      <c r="I89" s="82" t="s">
        <v>170</v>
      </c>
      <c r="J89" s="82"/>
      <c r="K89" s="89">
        <v>6.09</v>
      </c>
      <c r="L89" s="95" t="s">
        <v>174</v>
      </c>
      <c r="M89" s="96">
        <v>1.34E-2</v>
      </c>
      <c r="N89" s="96">
        <v>1.15E-2</v>
      </c>
      <c r="O89" s="89">
        <v>432680.35</v>
      </c>
      <c r="P89" s="91">
        <v>101.56</v>
      </c>
      <c r="Q89" s="82"/>
      <c r="R89" s="89">
        <v>439.43013999999999</v>
      </c>
      <c r="S89" s="90">
        <v>1.1972844731273247E-3</v>
      </c>
      <c r="T89" s="90">
        <v>3.2659467275739334E-3</v>
      </c>
      <c r="U89" s="90">
        <f>R89/'סכום נכסי הקרן'!$C$42</f>
        <v>1.2504694503178804E-4</v>
      </c>
    </row>
    <row r="90" spans="2:21" s="137" customFormat="1">
      <c r="B90" s="88" t="s">
        <v>496</v>
      </c>
      <c r="C90" s="82" t="s">
        <v>497</v>
      </c>
      <c r="D90" s="95" t="s">
        <v>130</v>
      </c>
      <c r="E90" s="95" t="s">
        <v>302</v>
      </c>
      <c r="F90" s="82" t="s">
        <v>329</v>
      </c>
      <c r="G90" s="95" t="s">
        <v>310</v>
      </c>
      <c r="H90" s="82" t="s">
        <v>484</v>
      </c>
      <c r="I90" s="82" t="s">
        <v>170</v>
      </c>
      <c r="J90" s="82"/>
      <c r="K90" s="89">
        <v>3.33</v>
      </c>
      <c r="L90" s="95" t="s">
        <v>174</v>
      </c>
      <c r="M90" s="96">
        <v>2.7999999999999997E-2</v>
      </c>
      <c r="N90" s="96">
        <v>9.1999999999999998E-3</v>
      </c>
      <c r="O90" s="89">
        <f>2950000/50000</f>
        <v>59</v>
      </c>
      <c r="P90" s="91">
        <v>5414869</v>
      </c>
      <c r="Q90" s="82"/>
      <c r="R90" s="89">
        <v>3194.7725800000003</v>
      </c>
      <c r="S90" s="90">
        <f>16678.9167184938%/50000</f>
        <v>3.3357833436987601E-3</v>
      </c>
      <c r="T90" s="90">
        <v>2.374429085131469E-2</v>
      </c>
      <c r="U90" s="90">
        <f>R90/'סכום נכסי הקרן'!$C$42</f>
        <v>9.0912414701532242E-4</v>
      </c>
    </row>
    <row r="91" spans="2:21" s="137" customFormat="1">
      <c r="B91" s="88" t="s">
        <v>498</v>
      </c>
      <c r="C91" s="82" t="s">
        <v>499</v>
      </c>
      <c r="D91" s="95" t="s">
        <v>130</v>
      </c>
      <c r="E91" s="95" t="s">
        <v>302</v>
      </c>
      <c r="F91" s="82" t="s">
        <v>370</v>
      </c>
      <c r="G91" s="95" t="s">
        <v>310</v>
      </c>
      <c r="H91" s="82" t="s">
        <v>484</v>
      </c>
      <c r="I91" s="82" t="s">
        <v>306</v>
      </c>
      <c r="J91" s="82"/>
      <c r="K91" s="89">
        <v>2.15</v>
      </c>
      <c r="L91" s="95" t="s">
        <v>174</v>
      </c>
      <c r="M91" s="96">
        <v>6.4000000000000001E-2</v>
      </c>
      <c r="N91" s="96">
        <v>2.8999999999999998E-3</v>
      </c>
      <c r="O91" s="89">
        <v>786204</v>
      </c>
      <c r="P91" s="91">
        <v>129.43</v>
      </c>
      <c r="Q91" s="82"/>
      <c r="R91" s="89">
        <v>1017.5838299999999</v>
      </c>
      <c r="S91" s="90">
        <v>6.279682471092801E-4</v>
      </c>
      <c r="T91" s="90">
        <v>7.5629190560771494E-3</v>
      </c>
      <c r="U91" s="90">
        <f>R91/'סכום נכסי הקרן'!$C$42</f>
        <v>2.8956991720059606E-4</v>
      </c>
    </row>
    <row r="92" spans="2:21" s="137" customFormat="1">
      <c r="B92" s="88" t="s">
        <v>500</v>
      </c>
      <c r="C92" s="82" t="s">
        <v>501</v>
      </c>
      <c r="D92" s="95" t="s">
        <v>130</v>
      </c>
      <c r="E92" s="95" t="s">
        <v>302</v>
      </c>
      <c r="F92" s="82" t="s">
        <v>502</v>
      </c>
      <c r="G92" s="95" t="s">
        <v>338</v>
      </c>
      <c r="H92" s="82" t="s">
        <v>484</v>
      </c>
      <c r="I92" s="82" t="s">
        <v>170</v>
      </c>
      <c r="J92" s="82"/>
      <c r="K92" s="89">
        <v>6.62</v>
      </c>
      <c r="L92" s="95" t="s">
        <v>174</v>
      </c>
      <c r="M92" s="96">
        <v>1.5800000000000002E-2</v>
      </c>
      <c r="N92" s="96">
        <v>1.1300000000000001E-2</v>
      </c>
      <c r="O92" s="89">
        <v>1353960.9</v>
      </c>
      <c r="P92" s="91">
        <v>103.3</v>
      </c>
      <c r="Q92" s="82"/>
      <c r="R92" s="89">
        <v>1398.64156</v>
      </c>
      <c r="S92" s="90">
        <v>3.1730830884317391E-3</v>
      </c>
      <c r="T92" s="90">
        <v>1.039502849288149E-2</v>
      </c>
      <c r="U92" s="90">
        <f>R92/'סכום נכסי הקרן'!$C$42</f>
        <v>3.9800605000033521E-4</v>
      </c>
    </row>
    <row r="93" spans="2:21" s="137" customFormat="1">
      <c r="B93" s="88" t="s">
        <v>503</v>
      </c>
      <c r="C93" s="82" t="s">
        <v>504</v>
      </c>
      <c r="D93" s="95" t="s">
        <v>130</v>
      </c>
      <c r="E93" s="95" t="s">
        <v>302</v>
      </c>
      <c r="F93" s="82" t="s">
        <v>505</v>
      </c>
      <c r="G93" s="95" t="s">
        <v>338</v>
      </c>
      <c r="H93" s="82" t="s">
        <v>484</v>
      </c>
      <c r="I93" s="82" t="s">
        <v>170</v>
      </c>
      <c r="J93" s="82"/>
      <c r="K93" s="89">
        <v>3.3100000000000005</v>
      </c>
      <c r="L93" s="95" t="s">
        <v>174</v>
      </c>
      <c r="M93" s="96">
        <v>4.9500000000000002E-2</v>
      </c>
      <c r="N93" s="96">
        <v>8.9000000000000017E-3</v>
      </c>
      <c r="O93" s="89">
        <v>1459.2</v>
      </c>
      <c r="P93" s="91">
        <v>114.92</v>
      </c>
      <c r="Q93" s="82"/>
      <c r="R93" s="89">
        <v>1.6769100000000001</v>
      </c>
      <c r="S93" s="90">
        <v>1.9666026264282661E-6</v>
      </c>
      <c r="T93" s="90">
        <v>1.2463184084132248E-5</v>
      </c>
      <c r="U93" s="90">
        <f>R93/'סכום נכסי הקרן'!$C$42</f>
        <v>4.7719182983956388E-7</v>
      </c>
    </row>
    <row r="94" spans="2:21" s="137" customFormat="1">
      <c r="B94" s="88" t="s">
        <v>506</v>
      </c>
      <c r="C94" s="82" t="s">
        <v>507</v>
      </c>
      <c r="D94" s="95" t="s">
        <v>130</v>
      </c>
      <c r="E94" s="95" t="s">
        <v>302</v>
      </c>
      <c r="F94" s="82" t="s">
        <v>508</v>
      </c>
      <c r="G94" s="95" t="s">
        <v>363</v>
      </c>
      <c r="H94" s="82" t="s">
        <v>484</v>
      </c>
      <c r="I94" s="82" t="s">
        <v>306</v>
      </c>
      <c r="J94" s="82"/>
      <c r="K94" s="89">
        <v>1.4800000000000002</v>
      </c>
      <c r="L94" s="95" t="s">
        <v>174</v>
      </c>
      <c r="M94" s="96">
        <v>4.5999999999999999E-2</v>
      </c>
      <c r="N94" s="96">
        <v>7.7000000000000011E-3</v>
      </c>
      <c r="O94" s="89">
        <v>0.13</v>
      </c>
      <c r="P94" s="91">
        <v>108.17</v>
      </c>
      <c r="Q94" s="89">
        <v>7.0000000000000007E-5</v>
      </c>
      <c r="R94" s="89">
        <v>2.0999999999999998E-4</v>
      </c>
      <c r="S94" s="90">
        <v>3.0311424235895627E-10</v>
      </c>
      <c r="T94" s="90">
        <v>1.5607687101083371E-9</v>
      </c>
      <c r="U94" s="90">
        <f>R94/'סכום נכסי הקרן'!$C$42</f>
        <v>5.9758892407051291E-11</v>
      </c>
    </row>
    <row r="95" spans="2:21" s="137" customFormat="1">
      <c r="B95" s="88" t="s">
        <v>509</v>
      </c>
      <c r="C95" s="82" t="s">
        <v>510</v>
      </c>
      <c r="D95" s="95" t="s">
        <v>130</v>
      </c>
      <c r="E95" s="95" t="s">
        <v>302</v>
      </c>
      <c r="F95" s="82" t="s">
        <v>508</v>
      </c>
      <c r="G95" s="95" t="s">
        <v>363</v>
      </c>
      <c r="H95" s="82" t="s">
        <v>484</v>
      </c>
      <c r="I95" s="82" t="s">
        <v>306</v>
      </c>
      <c r="J95" s="82"/>
      <c r="K95" s="89">
        <v>3.6500000000000004</v>
      </c>
      <c r="L95" s="95" t="s">
        <v>174</v>
      </c>
      <c r="M95" s="96">
        <v>1.9799999999999998E-2</v>
      </c>
      <c r="N95" s="96">
        <v>6.7000000000000002E-3</v>
      </c>
      <c r="O95" s="89">
        <v>889282</v>
      </c>
      <c r="P95" s="91">
        <v>103.98</v>
      </c>
      <c r="Q95" s="89">
        <v>8.8038899999999991</v>
      </c>
      <c r="R95" s="89">
        <v>933.47931999999992</v>
      </c>
      <c r="S95" s="90">
        <v>9.3645726425524596E-4</v>
      </c>
      <c r="T95" s="90">
        <v>6.9378348294724173E-3</v>
      </c>
      <c r="U95" s="90">
        <f>R95/'סכום נכסי הקרן'!$C$42</f>
        <v>2.6563662022898766E-4</v>
      </c>
    </row>
    <row r="96" spans="2:21" s="137" customFormat="1">
      <c r="B96" s="88" t="s">
        <v>511</v>
      </c>
      <c r="C96" s="82" t="s">
        <v>512</v>
      </c>
      <c r="D96" s="95" t="s">
        <v>130</v>
      </c>
      <c r="E96" s="95" t="s">
        <v>302</v>
      </c>
      <c r="F96" s="82" t="s">
        <v>397</v>
      </c>
      <c r="G96" s="95" t="s">
        <v>381</v>
      </c>
      <c r="H96" s="82" t="s">
        <v>484</v>
      </c>
      <c r="I96" s="82" t="s">
        <v>306</v>
      </c>
      <c r="J96" s="82"/>
      <c r="K96" s="89">
        <v>0.72000000000000008</v>
      </c>
      <c r="L96" s="95" t="s">
        <v>174</v>
      </c>
      <c r="M96" s="96">
        <v>4.4999999999999998E-2</v>
      </c>
      <c r="N96" s="96">
        <v>1.55E-2</v>
      </c>
      <c r="O96" s="89">
        <v>13871.66</v>
      </c>
      <c r="P96" s="91">
        <v>126.97</v>
      </c>
      <c r="Q96" s="82"/>
      <c r="R96" s="89">
        <v>17.612849999999998</v>
      </c>
      <c r="S96" s="90">
        <v>1.3295828567328431E-4</v>
      </c>
      <c r="T96" s="90">
        <v>1.3090278655157917E-4</v>
      </c>
      <c r="U96" s="90">
        <f>R96/'סכום נכסי הקרן'!$C$42</f>
        <v>5.0120209911025402E-6</v>
      </c>
    </row>
    <row r="97" spans="2:21" s="137" customFormat="1">
      <c r="B97" s="88" t="s">
        <v>513</v>
      </c>
      <c r="C97" s="82" t="s">
        <v>514</v>
      </c>
      <c r="D97" s="95" t="s">
        <v>130</v>
      </c>
      <c r="E97" s="95" t="s">
        <v>302</v>
      </c>
      <c r="F97" s="82" t="s">
        <v>515</v>
      </c>
      <c r="G97" s="95" t="s">
        <v>363</v>
      </c>
      <c r="H97" s="82" t="s">
        <v>484</v>
      </c>
      <c r="I97" s="82" t="s">
        <v>306</v>
      </c>
      <c r="J97" s="82"/>
      <c r="K97" s="89">
        <v>0.99</v>
      </c>
      <c r="L97" s="95" t="s">
        <v>174</v>
      </c>
      <c r="M97" s="96">
        <v>3.3500000000000002E-2</v>
      </c>
      <c r="N97" s="96">
        <v>6.0999999999999987E-3</v>
      </c>
      <c r="O97" s="89">
        <v>0.16</v>
      </c>
      <c r="P97" s="91">
        <v>111.24</v>
      </c>
      <c r="Q97" s="82"/>
      <c r="R97" s="89">
        <v>1.7000000000000001E-4</v>
      </c>
      <c r="S97" s="90">
        <v>8.1441535124886605E-10</v>
      </c>
      <c r="T97" s="90">
        <v>1.2634794319924637E-9</v>
      </c>
      <c r="U97" s="90">
        <f>R97/'סכום נכסי הקרן'!$C$42</f>
        <v>4.8376246234279628E-11</v>
      </c>
    </row>
    <row r="98" spans="2:21" s="137" customFormat="1">
      <c r="B98" s="88" t="s">
        <v>516</v>
      </c>
      <c r="C98" s="82" t="s">
        <v>517</v>
      </c>
      <c r="D98" s="95" t="s">
        <v>130</v>
      </c>
      <c r="E98" s="95" t="s">
        <v>302</v>
      </c>
      <c r="F98" s="82" t="s">
        <v>518</v>
      </c>
      <c r="G98" s="95" t="s">
        <v>338</v>
      </c>
      <c r="H98" s="82" t="s">
        <v>484</v>
      </c>
      <c r="I98" s="82" t="s">
        <v>170</v>
      </c>
      <c r="J98" s="82"/>
      <c r="K98" s="89">
        <v>3.8099999999999996</v>
      </c>
      <c r="L98" s="95" t="s">
        <v>174</v>
      </c>
      <c r="M98" s="96">
        <v>3.3000000000000002E-2</v>
      </c>
      <c r="N98" s="96">
        <v>1.0399999999999998E-2</v>
      </c>
      <c r="O98" s="89">
        <v>1808.23</v>
      </c>
      <c r="P98" s="91">
        <v>107.92</v>
      </c>
      <c r="Q98" s="82"/>
      <c r="R98" s="89">
        <v>1.9514400000000001</v>
      </c>
      <c r="S98" s="90">
        <v>2.7875918608971268E-6</v>
      </c>
      <c r="T98" s="90">
        <v>1.4503554722161018E-5</v>
      </c>
      <c r="U98" s="90">
        <f>R98/'סכום נכסי הקרן'!$C$42</f>
        <v>5.55313776184839E-7</v>
      </c>
    </row>
    <row r="99" spans="2:21" s="137" customFormat="1">
      <c r="B99" s="88" t="s">
        <v>519</v>
      </c>
      <c r="C99" s="82" t="s">
        <v>520</v>
      </c>
      <c r="D99" s="95" t="s">
        <v>130</v>
      </c>
      <c r="E99" s="95" t="s">
        <v>302</v>
      </c>
      <c r="F99" s="82" t="s">
        <v>518</v>
      </c>
      <c r="G99" s="95" t="s">
        <v>338</v>
      </c>
      <c r="H99" s="82" t="s">
        <v>484</v>
      </c>
      <c r="I99" s="82" t="s">
        <v>170</v>
      </c>
      <c r="J99" s="82"/>
      <c r="K99" s="89">
        <v>6.1099999999999994</v>
      </c>
      <c r="L99" s="95" t="s">
        <v>174</v>
      </c>
      <c r="M99" s="96">
        <v>1.6E-2</v>
      </c>
      <c r="N99" s="96">
        <v>1.4499999999999997E-2</v>
      </c>
      <c r="O99" s="89">
        <v>97878.46</v>
      </c>
      <c r="P99" s="91">
        <v>101.57</v>
      </c>
      <c r="Q99" s="82"/>
      <c r="R99" s="89">
        <v>99.41516</v>
      </c>
      <c r="S99" s="90">
        <v>7.2181741854398628E-4</v>
      </c>
      <c r="T99" s="90">
        <v>7.3887652875435222E-4</v>
      </c>
      <c r="U99" s="90">
        <f>R99/'סכום נכסי הקרן'!$C$42</f>
        <v>2.8290189762237098E-5</v>
      </c>
    </row>
    <row r="100" spans="2:21" s="137" customFormat="1">
      <c r="B100" s="88" t="s">
        <v>521</v>
      </c>
      <c r="C100" s="82" t="s">
        <v>522</v>
      </c>
      <c r="D100" s="95" t="s">
        <v>130</v>
      </c>
      <c r="E100" s="95" t="s">
        <v>302</v>
      </c>
      <c r="F100" s="82" t="s">
        <v>483</v>
      </c>
      <c r="G100" s="95" t="s">
        <v>310</v>
      </c>
      <c r="H100" s="82" t="s">
        <v>523</v>
      </c>
      <c r="I100" s="82" t="s">
        <v>170</v>
      </c>
      <c r="J100" s="82"/>
      <c r="K100" s="89">
        <v>2.5300000000000002</v>
      </c>
      <c r="L100" s="95" t="s">
        <v>174</v>
      </c>
      <c r="M100" s="96">
        <v>5.2999999999999999E-2</v>
      </c>
      <c r="N100" s="96">
        <v>4.4000000000000003E-3</v>
      </c>
      <c r="O100" s="89">
        <v>3254</v>
      </c>
      <c r="P100" s="91">
        <v>122.45</v>
      </c>
      <c r="Q100" s="82"/>
      <c r="R100" s="89">
        <v>3.9845199999999998</v>
      </c>
      <c r="S100" s="90">
        <v>1.2515095805481412E-5</v>
      </c>
      <c r="T100" s="90">
        <v>2.9613876860956531E-5</v>
      </c>
      <c r="U100" s="90">
        <f>R100/'סכום נכסי הקרן'!$C$42</f>
        <v>1.133859533208305E-6</v>
      </c>
    </row>
    <row r="101" spans="2:21" s="137" customFormat="1">
      <c r="B101" s="88" t="s">
        <v>524</v>
      </c>
      <c r="C101" s="82" t="s">
        <v>525</v>
      </c>
      <c r="D101" s="95" t="s">
        <v>130</v>
      </c>
      <c r="E101" s="95" t="s">
        <v>302</v>
      </c>
      <c r="F101" s="82" t="s">
        <v>526</v>
      </c>
      <c r="G101" s="95" t="s">
        <v>338</v>
      </c>
      <c r="H101" s="82" t="s">
        <v>523</v>
      </c>
      <c r="I101" s="82" t="s">
        <v>170</v>
      </c>
      <c r="J101" s="82"/>
      <c r="K101" s="89">
        <v>2.4</v>
      </c>
      <c r="L101" s="95" t="s">
        <v>174</v>
      </c>
      <c r="M101" s="96">
        <v>5.3499999999999999E-2</v>
      </c>
      <c r="N101" s="96">
        <v>1.0700000000000001E-2</v>
      </c>
      <c r="O101" s="89">
        <v>0.7</v>
      </c>
      <c r="P101" s="91">
        <v>111.48</v>
      </c>
      <c r="Q101" s="82"/>
      <c r="R101" s="89">
        <v>7.7999999999999999E-4</v>
      </c>
      <c r="S101" s="90">
        <v>2.9795031465681443E-9</v>
      </c>
      <c r="T101" s="90">
        <v>5.7971409232595388E-9</v>
      </c>
      <c r="U101" s="90">
        <f>R101/'סכום נכסי הקרן'!$C$42</f>
        <v>2.2196160036904768E-10</v>
      </c>
    </row>
    <row r="102" spans="2:21" s="137" customFormat="1">
      <c r="B102" s="88" t="s">
        <v>527</v>
      </c>
      <c r="C102" s="82" t="s">
        <v>528</v>
      </c>
      <c r="D102" s="95" t="s">
        <v>130</v>
      </c>
      <c r="E102" s="95" t="s">
        <v>302</v>
      </c>
      <c r="F102" s="82" t="s">
        <v>529</v>
      </c>
      <c r="G102" s="95" t="s">
        <v>338</v>
      </c>
      <c r="H102" s="82" t="s">
        <v>523</v>
      </c>
      <c r="I102" s="82" t="s">
        <v>306</v>
      </c>
      <c r="J102" s="82"/>
      <c r="K102" s="89">
        <v>1.95</v>
      </c>
      <c r="L102" s="95" t="s">
        <v>174</v>
      </c>
      <c r="M102" s="96">
        <v>4.2500000000000003E-2</v>
      </c>
      <c r="N102" s="96">
        <v>7.4999999999999997E-3</v>
      </c>
      <c r="O102" s="89">
        <v>0.63</v>
      </c>
      <c r="P102" s="91">
        <v>114.04</v>
      </c>
      <c r="Q102" s="89">
        <v>1.3000000000000002E-4</v>
      </c>
      <c r="R102" s="89">
        <v>8.4999999999999995E-4</v>
      </c>
      <c r="S102" s="90">
        <v>3.5076923693660197E-9</v>
      </c>
      <c r="T102" s="90">
        <v>6.3173971599623173E-9</v>
      </c>
      <c r="U102" s="90">
        <f>R102/'סכום נכסי הקרן'!$C$42</f>
        <v>2.4188123117139812E-10</v>
      </c>
    </row>
    <row r="103" spans="2:21" s="137" customFormat="1">
      <c r="B103" s="88" t="s">
        <v>530</v>
      </c>
      <c r="C103" s="82" t="s">
        <v>531</v>
      </c>
      <c r="D103" s="95" t="s">
        <v>130</v>
      </c>
      <c r="E103" s="95" t="s">
        <v>302</v>
      </c>
      <c r="F103" s="82" t="s">
        <v>529</v>
      </c>
      <c r="G103" s="95" t="s">
        <v>338</v>
      </c>
      <c r="H103" s="82" t="s">
        <v>523</v>
      </c>
      <c r="I103" s="82" t="s">
        <v>306</v>
      </c>
      <c r="J103" s="82"/>
      <c r="K103" s="89">
        <v>2.56</v>
      </c>
      <c r="L103" s="95" t="s">
        <v>174</v>
      </c>
      <c r="M103" s="96">
        <v>4.5999999999999999E-2</v>
      </c>
      <c r="N103" s="96">
        <v>7.4999999999999989E-3</v>
      </c>
      <c r="O103" s="89">
        <v>0.69</v>
      </c>
      <c r="P103" s="91">
        <v>110.98</v>
      </c>
      <c r="Q103" s="82"/>
      <c r="R103" s="89">
        <v>7.6000000000000004E-4</v>
      </c>
      <c r="S103" s="90">
        <v>1.7588230017648641E-9</v>
      </c>
      <c r="T103" s="90">
        <v>5.6484962842016019E-9</v>
      </c>
      <c r="U103" s="90">
        <f>R103/'סכום נכסי הקרן'!$C$42</f>
        <v>2.1627027728266188E-10</v>
      </c>
    </row>
    <row r="104" spans="2:21" s="137" customFormat="1">
      <c r="B104" s="88" t="s">
        <v>532</v>
      </c>
      <c r="C104" s="82" t="s">
        <v>533</v>
      </c>
      <c r="D104" s="95" t="s">
        <v>130</v>
      </c>
      <c r="E104" s="95" t="s">
        <v>302</v>
      </c>
      <c r="F104" s="82" t="s">
        <v>529</v>
      </c>
      <c r="G104" s="95" t="s">
        <v>338</v>
      </c>
      <c r="H104" s="82" t="s">
        <v>523</v>
      </c>
      <c r="I104" s="82" t="s">
        <v>306</v>
      </c>
      <c r="J104" s="82"/>
      <c r="K104" s="89">
        <v>5.91</v>
      </c>
      <c r="L104" s="95" t="s">
        <v>174</v>
      </c>
      <c r="M104" s="96">
        <v>3.0600000000000002E-2</v>
      </c>
      <c r="N104" s="96">
        <v>1.7100000000000001E-2</v>
      </c>
      <c r="O104" s="89">
        <v>68323</v>
      </c>
      <c r="P104" s="91">
        <v>108.19</v>
      </c>
      <c r="Q104" s="89">
        <v>1.2725299999999999</v>
      </c>
      <c r="R104" s="89">
        <v>75.191179999999989</v>
      </c>
      <c r="S104" s="90">
        <v>2.305950251442843E-4</v>
      </c>
      <c r="T104" s="90">
        <v>5.5883829057201803E-4</v>
      </c>
      <c r="U104" s="90">
        <f>R104/'סכום נכסי הקרן'!$C$42</f>
        <v>2.1396864931329653E-5</v>
      </c>
    </row>
    <row r="105" spans="2:21" s="137" customFormat="1">
      <c r="B105" s="88" t="s">
        <v>534</v>
      </c>
      <c r="C105" s="82" t="s">
        <v>535</v>
      </c>
      <c r="D105" s="95" t="s">
        <v>130</v>
      </c>
      <c r="E105" s="95" t="s">
        <v>302</v>
      </c>
      <c r="F105" s="82" t="s">
        <v>536</v>
      </c>
      <c r="G105" s="95" t="s">
        <v>338</v>
      </c>
      <c r="H105" s="82" t="s">
        <v>523</v>
      </c>
      <c r="I105" s="82" t="s">
        <v>170</v>
      </c>
      <c r="J105" s="82"/>
      <c r="K105" s="89">
        <v>7.94</v>
      </c>
      <c r="L105" s="95" t="s">
        <v>174</v>
      </c>
      <c r="M105" s="96">
        <v>1.9E-2</v>
      </c>
      <c r="N105" s="96">
        <v>2.0099999999999993E-2</v>
      </c>
      <c r="O105" s="89">
        <v>363000</v>
      </c>
      <c r="P105" s="91">
        <v>98.95</v>
      </c>
      <c r="Q105" s="82"/>
      <c r="R105" s="89">
        <v>359.18851000000001</v>
      </c>
      <c r="S105" s="90">
        <v>1.3772954924874791E-3</v>
      </c>
      <c r="T105" s="90">
        <v>2.6695723211354076E-3</v>
      </c>
      <c r="U105" s="90">
        <f>R105/'סכום נכסי הקרן'!$C$42</f>
        <v>1.0221289296637653E-4</v>
      </c>
    </row>
    <row r="106" spans="2:21" s="137" customFormat="1">
      <c r="B106" s="88" t="s">
        <v>537</v>
      </c>
      <c r="C106" s="82" t="s">
        <v>538</v>
      </c>
      <c r="D106" s="95" t="s">
        <v>130</v>
      </c>
      <c r="E106" s="95" t="s">
        <v>302</v>
      </c>
      <c r="F106" s="82" t="s">
        <v>370</v>
      </c>
      <c r="G106" s="95" t="s">
        <v>310</v>
      </c>
      <c r="H106" s="82" t="s">
        <v>523</v>
      </c>
      <c r="I106" s="82" t="s">
        <v>306</v>
      </c>
      <c r="J106" s="82"/>
      <c r="K106" s="89">
        <v>3.68</v>
      </c>
      <c r="L106" s="95" t="s">
        <v>174</v>
      </c>
      <c r="M106" s="96">
        <v>5.0999999999999997E-2</v>
      </c>
      <c r="N106" s="96">
        <v>8.3000000000000001E-3</v>
      </c>
      <c r="O106" s="89">
        <v>2118052</v>
      </c>
      <c r="P106" s="91">
        <v>139.84</v>
      </c>
      <c r="Q106" s="89">
        <v>32.334060000000001</v>
      </c>
      <c r="R106" s="89">
        <v>2994.2181399999999</v>
      </c>
      <c r="S106" s="90">
        <v>1.8462114199303702E-3</v>
      </c>
      <c r="T106" s="90">
        <v>2.2253723734051357E-2</v>
      </c>
      <c r="U106" s="90">
        <f>R106/'סכום נכסי הקרן'!$C$42</f>
        <v>8.5205314129286312E-4</v>
      </c>
    </row>
    <row r="107" spans="2:21" s="137" customFormat="1">
      <c r="B107" s="88" t="s">
        <v>539</v>
      </c>
      <c r="C107" s="82" t="s">
        <v>540</v>
      </c>
      <c r="D107" s="95" t="s">
        <v>130</v>
      </c>
      <c r="E107" s="95" t="s">
        <v>302</v>
      </c>
      <c r="F107" s="82" t="s">
        <v>541</v>
      </c>
      <c r="G107" s="95" t="s">
        <v>338</v>
      </c>
      <c r="H107" s="82" t="s">
        <v>523</v>
      </c>
      <c r="I107" s="82" t="s">
        <v>170</v>
      </c>
      <c r="J107" s="82"/>
      <c r="K107" s="89">
        <v>1.9499999999999997</v>
      </c>
      <c r="L107" s="95" t="s">
        <v>174</v>
      </c>
      <c r="M107" s="96">
        <v>4.5999999999999999E-2</v>
      </c>
      <c r="N107" s="96">
        <v>7.3999999999999986E-3</v>
      </c>
      <c r="O107" s="89">
        <v>219294.04</v>
      </c>
      <c r="P107" s="91">
        <v>131.24</v>
      </c>
      <c r="Q107" s="82"/>
      <c r="R107" s="89">
        <v>287.80153000000001</v>
      </c>
      <c r="S107" s="90">
        <v>5.7089036460928786E-4</v>
      </c>
      <c r="T107" s="90">
        <v>2.1390077273585996E-3</v>
      </c>
      <c r="U107" s="90">
        <f>R107/'סכום נכסי הקרן'!$C$42</f>
        <v>8.1898574599308327E-5</v>
      </c>
    </row>
    <row r="108" spans="2:21" s="137" customFormat="1">
      <c r="B108" s="88" t="s">
        <v>542</v>
      </c>
      <c r="C108" s="82" t="s">
        <v>543</v>
      </c>
      <c r="D108" s="95" t="s">
        <v>130</v>
      </c>
      <c r="E108" s="95" t="s">
        <v>302</v>
      </c>
      <c r="F108" s="82" t="s">
        <v>544</v>
      </c>
      <c r="G108" s="95" t="s">
        <v>338</v>
      </c>
      <c r="H108" s="82" t="s">
        <v>523</v>
      </c>
      <c r="I108" s="82" t="s">
        <v>306</v>
      </c>
      <c r="J108" s="82"/>
      <c r="K108" s="89">
        <v>1.9499999999999997</v>
      </c>
      <c r="L108" s="95" t="s">
        <v>174</v>
      </c>
      <c r="M108" s="96">
        <v>5.4000000000000006E-2</v>
      </c>
      <c r="N108" s="96">
        <v>1.0500000000000001E-2</v>
      </c>
      <c r="O108" s="89">
        <v>0.84999999999999987</v>
      </c>
      <c r="P108" s="91">
        <v>129.61000000000001</v>
      </c>
      <c r="Q108" s="89">
        <v>3.8000000000000002E-4</v>
      </c>
      <c r="R108" s="89">
        <v>1.5100000000000001E-3</v>
      </c>
      <c r="S108" s="90">
        <v>5.561545994891582E-9</v>
      </c>
      <c r="T108" s="90">
        <v>1.1222670248874236E-8</v>
      </c>
      <c r="U108" s="90">
        <f>R108/'סכום נכסי הקרן'!$C$42</f>
        <v>4.296948930221308E-10</v>
      </c>
    </row>
    <row r="109" spans="2:21" s="137" customFormat="1">
      <c r="B109" s="88" t="s">
        <v>545</v>
      </c>
      <c r="C109" s="82" t="s">
        <v>546</v>
      </c>
      <c r="D109" s="95" t="s">
        <v>130</v>
      </c>
      <c r="E109" s="95" t="s">
        <v>302</v>
      </c>
      <c r="F109" s="82" t="s">
        <v>547</v>
      </c>
      <c r="G109" s="95" t="s">
        <v>338</v>
      </c>
      <c r="H109" s="82" t="s">
        <v>523</v>
      </c>
      <c r="I109" s="82" t="s">
        <v>306</v>
      </c>
      <c r="J109" s="82"/>
      <c r="K109" s="89">
        <v>0.65</v>
      </c>
      <c r="L109" s="95" t="s">
        <v>174</v>
      </c>
      <c r="M109" s="96">
        <v>4.6500000000000007E-2</v>
      </c>
      <c r="N109" s="96">
        <v>7.1999999999999998E-3</v>
      </c>
      <c r="O109" s="89">
        <v>0.28000000000000003</v>
      </c>
      <c r="P109" s="91">
        <v>125.57</v>
      </c>
      <c r="Q109" s="82"/>
      <c r="R109" s="89">
        <v>3.5999999999999997E-4</v>
      </c>
      <c r="S109" s="90">
        <v>2.4144118172903519E-9</v>
      </c>
      <c r="T109" s="90">
        <v>2.6756035030428637E-9</v>
      </c>
      <c r="U109" s="90">
        <f>R109/'סכום נכסי הקרן'!$C$42</f>
        <v>1.0244381555494508E-10</v>
      </c>
    </row>
    <row r="110" spans="2:21" s="137" customFormat="1">
      <c r="B110" s="88" t="s">
        <v>548</v>
      </c>
      <c r="C110" s="82" t="s">
        <v>549</v>
      </c>
      <c r="D110" s="95" t="s">
        <v>130</v>
      </c>
      <c r="E110" s="95" t="s">
        <v>302</v>
      </c>
      <c r="F110" s="82" t="s">
        <v>547</v>
      </c>
      <c r="G110" s="95" t="s">
        <v>338</v>
      </c>
      <c r="H110" s="82" t="s">
        <v>523</v>
      </c>
      <c r="I110" s="82" t="s">
        <v>306</v>
      </c>
      <c r="J110" s="82"/>
      <c r="K110" s="89">
        <v>7.74</v>
      </c>
      <c r="L110" s="95" t="s">
        <v>174</v>
      </c>
      <c r="M110" s="96">
        <v>2.81E-2</v>
      </c>
      <c r="N110" s="96">
        <v>2.2199999999999998E-2</v>
      </c>
      <c r="O110" s="89">
        <v>10597</v>
      </c>
      <c r="P110" s="91">
        <v>105.01</v>
      </c>
      <c r="Q110" s="82"/>
      <c r="R110" s="89">
        <v>11.1279</v>
      </c>
      <c r="S110" s="90">
        <v>2.0241785907346601E-5</v>
      </c>
      <c r="T110" s="90">
        <v>8.2705133948640796E-5</v>
      </c>
      <c r="U110" s="90">
        <f>R110/'סכום נכסי הקרן'!$C$42</f>
        <v>3.1666237086496483E-6</v>
      </c>
    </row>
    <row r="111" spans="2:21" s="137" customFormat="1">
      <c r="B111" s="88" t="s">
        <v>550</v>
      </c>
      <c r="C111" s="82" t="s">
        <v>551</v>
      </c>
      <c r="D111" s="95" t="s">
        <v>130</v>
      </c>
      <c r="E111" s="95" t="s">
        <v>302</v>
      </c>
      <c r="F111" s="82" t="s">
        <v>547</v>
      </c>
      <c r="G111" s="95" t="s">
        <v>338</v>
      </c>
      <c r="H111" s="82" t="s">
        <v>523</v>
      </c>
      <c r="I111" s="82" t="s">
        <v>306</v>
      </c>
      <c r="J111" s="82"/>
      <c r="K111" s="89">
        <v>5.62</v>
      </c>
      <c r="L111" s="95" t="s">
        <v>174</v>
      </c>
      <c r="M111" s="96">
        <v>3.7000000000000005E-2</v>
      </c>
      <c r="N111" s="96">
        <v>1.37E-2</v>
      </c>
      <c r="O111" s="89">
        <v>505950.35</v>
      </c>
      <c r="P111" s="91">
        <v>112.64</v>
      </c>
      <c r="Q111" s="82"/>
      <c r="R111" s="89">
        <v>569.90246999999999</v>
      </c>
      <c r="S111" s="90">
        <v>7.0834726366320348E-4</v>
      </c>
      <c r="T111" s="90">
        <v>4.2356473475688352E-3</v>
      </c>
      <c r="U111" s="90">
        <f>R111/'סכום נכסי הקרן'!$C$42</f>
        <v>1.6217495422496563E-4</v>
      </c>
    </row>
    <row r="112" spans="2:21" s="137" customFormat="1">
      <c r="B112" s="88" t="s">
        <v>552</v>
      </c>
      <c r="C112" s="82" t="s">
        <v>553</v>
      </c>
      <c r="D112" s="95" t="s">
        <v>130</v>
      </c>
      <c r="E112" s="95" t="s">
        <v>302</v>
      </c>
      <c r="F112" s="82" t="s">
        <v>547</v>
      </c>
      <c r="G112" s="95" t="s">
        <v>338</v>
      </c>
      <c r="H112" s="82" t="s">
        <v>523</v>
      </c>
      <c r="I112" s="82" t="s">
        <v>306</v>
      </c>
      <c r="J112" s="82"/>
      <c r="K112" s="89">
        <v>5.57</v>
      </c>
      <c r="L112" s="95" t="s">
        <v>174</v>
      </c>
      <c r="M112" s="96">
        <v>2.8500000000000001E-2</v>
      </c>
      <c r="N112" s="96">
        <v>9.8000000000000014E-3</v>
      </c>
      <c r="O112" s="89">
        <v>1947983</v>
      </c>
      <c r="P112" s="91">
        <v>112.62</v>
      </c>
      <c r="Q112" s="82"/>
      <c r="R112" s="89">
        <v>2193.8183599999998</v>
      </c>
      <c r="S112" s="90">
        <v>2.8520980966325036E-3</v>
      </c>
      <c r="T112" s="90">
        <v>1.6304966914043751E-2</v>
      </c>
      <c r="U112" s="90">
        <f>R112/'סכום נכסי הקרן'!$C$42</f>
        <v>6.2428645398025578E-4</v>
      </c>
    </row>
    <row r="113" spans="2:21" s="137" customFormat="1">
      <c r="B113" s="88" t="s">
        <v>554</v>
      </c>
      <c r="C113" s="82" t="s">
        <v>555</v>
      </c>
      <c r="D113" s="95" t="s">
        <v>130</v>
      </c>
      <c r="E113" s="95" t="s">
        <v>302</v>
      </c>
      <c r="F113" s="82" t="s">
        <v>556</v>
      </c>
      <c r="G113" s="95" t="s">
        <v>338</v>
      </c>
      <c r="H113" s="82" t="s">
        <v>523</v>
      </c>
      <c r="I113" s="82" t="s">
        <v>306</v>
      </c>
      <c r="J113" s="82"/>
      <c r="K113" s="89">
        <v>1.9399999999999997</v>
      </c>
      <c r="L113" s="95" t="s">
        <v>174</v>
      </c>
      <c r="M113" s="96">
        <v>4.7500000000000001E-2</v>
      </c>
      <c r="N113" s="96">
        <v>5.4999999999999997E-3</v>
      </c>
      <c r="O113" s="89">
        <v>0.24</v>
      </c>
      <c r="P113" s="91">
        <v>108.8</v>
      </c>
      <c r="Q113" s="82"/>
      <c r="R113" s="89">
        <v>2.6000000000000003E-4</v>
      </c>
      <c r="S113" s="90">
        <v>1.4027016032879325E-9</v>
      </c>
      <c r="T113" s="90">
        <v>1.9323803077531796E-9</v>
      </c>
      <c r="U113" s="90">
        <f>R113/'סכום נכסי הקרן'!$C$42</f>
        <v>7.3987200123015904E-11</v>
      </c>
    </row>
    <row r="114" spans="2:21" s="137" customFormat="1">
      <c r="B114" s="88" t="s">
        <v>557</v>
      </c>
      <c r="C114" s="82" t="s">
        <v>558</v>
      </c>
      <c r="D114" s="95" t="s">
        <v>130</v>
      </c>
      <c r="E114" s="95" t="s">
        <v>302</v>
      </c>
      <c r="F114" s="82" t="s">
        <v>559</v>
      </c>
      <c r="G114" s="95" t="s">
        <v>338</v>
      </c>
      <c r="H114" s="82" t="s">
        <v>523</v>
      </c>
      <c r="I114" s="82" t="s">
        <v>306</v>
      </c>
      <c r="J114" s="82"/>
      <c r="K114" s="89">
        <v>4.5599999999999996</v>
      </c>
      <c r="L114" s="95" t="s">
        <v>174</v>
      </c>
      <c r="M114" s="96">
        <v>4.3400000000000001E-2</v>
      </c>
      <c r="N114" s="96">
        <v>1.3300000000000001E-2</v>
      </c>
      <c r="O114" s="89">
        <v>109.84</v>
      </c>
      <c r="P114" s="91">
        <v>114.47</v>
      </c>
      <c r="Q114" s="82"/>
      <c r="R114" s="89">
        <v>0.12573000000000001</v>
      </c>
      <c r="S114" s="90">
        <v>6.5207250125333695E-8</v>
      </c>
      <c r="T114" s="90">
        <v>9.3445452343772027E-7</v>
      </c>
      <c r="U114" s="90">
        <f>R114/'סכום נכסי הקרן'!$C$42</f>
        <v>3.5778502582564577E-8</v>
      </c>
    </row>
    <row r="115" spans="2:21" s="137" customFormat="1">
      <c r="B115" s="88" t="s">
        <v>560</v>
      </c>
      <c r="C115" s="82" t="s">
        <v>561</v>
      </c>
      <c r="D115" s="95" t="s">
        <v>130</v>
      </c>
      <c r="E115" s="95" t="s">
        <v>302</v>
      </c>
      <c r="F115" s="82" t="s">
        <v>562</v>
      </c>
      <c r="G115" s="95" t="s">
        <v>338</v>
      </c>
      <c r="H115" s="82" t="s">
        <v>563</v>
      </c>
      <c r="I115" s="82" t="s">
        <v>170</v>
      </c>
      <c r="J115" s="82"/>
      <c r="K115" s="89">
        <v>1.4600000000000002</v>
      </c>
      <c r="L115" s="95" t="s">
        <v>174</v>
      </c>
      <c r="M115" s="96">
        <v>5.5999999999999994E-2</v>
      </c>
      <c r="N115" s="96">
        <v>1.0799999999999997E-2</v>
      </c>
      <c r="O115" s="89">
        <v>0.77999999999999992</v>
      </c>
      <c r="P115" s="91">
        <v>112</v>
      </c>
      <c r="Q115" s="89">
        <v>4.5999999999999996E-4</v>
      </c>
      <c r="R115" s="89">
        <v>1.3500000000000001E-3</v>
      </c>
      <c r="S115" s="90">
        <v>6.1603588803942624E-9</v>
      </c>
      <c r="T115" s="90">
        <v>1.003351313641074E-8</v>
      </c>
      <c r="U115" s="90">
        <f>R115/'סכום נכסי הקרן'!$C$42</f>
        <v>3.8416430833104412E-10</v>
      </c>
    </row>
    <row r="116" spans="2:21" s="137" customFormat="1">
      <c r="B116" s="88" t="s">
        <v>564</v>
      </c>
      <c r="C116" s="82" t="s">
        <v>565</v>
      </c>
      <c r="D116" s="95" t="s">
        <v>130</v>
      </c>
      <c r="E116" s="95" t="s">
        <v>302</v>
      </c>
      <c r="F116" s="82" t="s">
        <v>566</v>
      </c>
      <c r="G116" s="95" t="s">
        <v>414</v>
      </c>
      <c r="H116" s="82" t="s">
        <v>563</v>
      </c>
      <c r="I116" s="82" t="s">
        <v>306</v>
      </c>
      <c r="J116" s="82"/>
      <c r="K116" s="89">
        <v>1.4700000000000002</v>
      </c>
      <c r="L116" s="95" t="s">
        <v>174</v>
      </c>
      <c r="M116" s="96">
        <v>4.8000000000000001E-2</v>
      </c>
      <c r="N116" s="96">
        <v>6.4000000000000012E-3</v>
      </c>
      <c r="O116" s="89">
        <v>0.66</v>
      </c>
      <c r="P116" s="91">
        <v>124.19</v>
      </c>
      <c r="Q116" s="82"/>
      <c r="R116" s="89">
        <v>8.1999999999999998E-4</v>
      </c>
      <c r="S116" s="90">
        <v>1.2904145065958775E-9</v>
      </c>
      <c r="T116" s="90">
        <v>6.0944302013754124E-9</v>
      </c>
      <c r="U116" s="90">
        <f>R116/'סכום נכסי הקרן'!$C$42</f>
        <v>2.3334424654181935E-10</v>
      </c>
    </row>
    <row r="117" spans="2:21" s="137" customFormat="1">
      <c r="B117" s="88" t="s">
        <v>567</v>
      </c>
      <c r="C117" s="82" t="s">
        <v>568</v>
      </c>
      <c r="D117" s="95" t="s">
        <v>130</v>
      </c>
      <c r="E117" s="95" t="s">
        <v>302</v>
      </c>
      <c r="F117" s="82" t="s">
        <v>569</v>
      </c>
      <c r="G117" s="95" t="s">
        <v>338</v>
      </c>
      <c r="H117" s="82" t="s">
        <v>563</v>
      </c>
      <c r="I117" s="82" t="s">
        <v>306</v>
      </c>
      <c r="J117" s="82"/>
      <c r="K117" s="89">
        <v>1.8900000000000001</v>
      </c>
      <c r="L117" s="95" t="s">
        <v>174</v>
      </c>
      <c r="M117" s="96">
        <v>5.4000000000000006E-2</v>
      </c>
      <c r="N117" s="96">
        <v>2.0100000000000003E-2</v>
      </c>
      <c r="O117" s="89">
        <v>590.05999999999995</v>
      </c>
      <c r="P117" s="91">
        <v>109</v>
      </c>
      <c r="Q117" s="82"/>
      <c r="R117" s="89">
        <v>0.64315999999999995</v>
      </c>
      <c r="S117" s="90">
        <v>9.3660317460317455E-6</v>
      </c>
      <c r="T117" s="90">
        <v>4.7801143028251344E-6</v>
      </c>
      <c r="U117" s="90">
        <f>R117/'סכום נכסי הקרן'!$C$42</f>
        <v>1.8302156781199577E-7</v>
      </c>
    </row>
    <row r="118" spans="2:21" s="137" customFormat="1">
      <c r="B118" s="88" t="s">
        <v>570</v>
      </c>
      <c r="C118" s="82" t="s">
        <v>571</v>
      </c>
      <c r="D118" s="95" t="s">
        <v>130</v>
      </c>
      <c r="E118" s="95" t="s">
        <v>302</v>
      </c>
      <c r="F118" s="82" t="s">
        <v>569</v>
      </c>
      <c r="G118" s="95" t="s">
        <v>338</v>
      </c>
      <c r="H118" s="82" t="s">
        <v>563</v>
      </c>
      <c r="I118" s="82" t="s">
        <v>306</v>
      </c>
      <c r="J118" s="82"/>
      <c r="K118" s="89">
        <v>0.91000000000000014</v>
      </c>
      <c r="L118" s="95" t="s">
        <v>174</v>
      </c>
      <c r="M118" s="96">
        <v>6.4000000000000001E-2</v>
      </c>
      <c r="N118" s="96">
        <v>2.1299999999999999E-2</v>
      </c>
      <c r="O118" s="89">
        <v>326.11</v>
      </c>
      <c r="P118" s="91">
        <v>113.12</v>
      </c>
      <c r="Q118" s="82"/>
      <c r="R118" s="89">
        <v>0.36889999999999995</v>
      </c>
      <c r="S118" s="90">
        <v>4.7517397740916458E-6</v>
      </c>
      <c r="T118" s="90">
        <v>2.7417503674236454E-6</v>
      </c>
      <c r="U118" s="90">
        <f>R118/'סכום נכסי הקרן'!$C$42</f>
        <v>1.0497645432838676E-7</v>
      </c>
    </row>
    <row r="119" spans="2:21" s="137" customFormat="1">
      <c r="B119" s="88" t="s">
        <v>572</v>
      </c>
      <c r="C119" s="82" t="s">
        <v>573</v>
      </c>
      <c r="D119" s="95" t="s">
        <v>130</v>
      </c>
      <c r="E119" s="95" t="s">
        <v>302</v>
      </c>
      <c r="F119" s="82" t="s">
        <v>569</v>
      </c>
      <c r="G119" s="95" t="s">
        <v>338</v>
      </c>
      <c r="H119" s="82" t="s">
        <v>563</v>
      </c>
      <c r="I119" s="82" t="s">
        <v>306</v>
      </c>
      <c r="J119" s="82"/>
      <c r="K119" s="89">
        <v>2.6799999999999997</v>
      </c>
      <c r="L119" s="95" t="s">
        <v>174</v>
      </c>
      <c r="M119" s="96">
        <v>2.5000000000000001E-2</v>
      </c>
      <c r="N119" s="96">
        <v>3.3000000000000002E-2</v>
      </c>
      <c r="O119" s="89">
        <v>900</v>
      </c>
      <c r="P119" s="91">
        <v>97.78</v>
      </c>
      <c r="Q119" s="82"/>
      <c r="R119" s="89">
        <v>0.88002000000000002</v>
      </c>
      <c r="S119" s="90">
        <v>1.5404364569961489E-6</v>
      </c>
      <c r="T119" s="90">
        <v>6.5405127631882812E-6</v>
      </c>
      <c r="U119" s="90">
        <f>R119/'סכום נכסי הקרן'!$C$42</f>
        <v>2.5042390712406325E-7</v>
      </c>
    </row>
    <row r="120" spans="2:21" s="137" customFormat="1">
      <c r="B120" s="88" t="s">
        <v>574</v>
      </c>
      <c r="C120" s="82" t="s">
        <v>575</v>
      </c>
      <c r="D120" s="95" t="s">
        <v>130</v>
      </c>
      <c r="E120" s="95" t="s">
        <v>302</v>
      </c>
      <c r="F120" s="82" t="s">
        <v>576</v>
      </c>
      <c r="G120" s="95" t="s">
        <v>476</v>
      </c>
      <c r="H120" s="82" t="s">
        <v>563</v>
      </c>
      <c r="I120" s="82" t="s">
        <v>306</v>
      </c>
      <c r="J120" s="82"/>
      <c r="K120" s="89">
        <v>0.32999999999999996</v>
      </c>
      <c r="L120" s="95" t="s">
        <v>174</v>
      </c>
      <c r="M120" s="96">
        <v>5.2999999999999999E-2</v>
      </c>
      <c r="N120" s="96">
        <v>2.5799999999999997E-2</v>
      </c>
      <c r="O120" s="89">
        <v>0.66</v>
      </c>
      <c r="P120" s="91">
        <v>122.16</v>
      </c>
      <c r="Q120" s="82"/>
      <c r="R120" s="89">
        <v>8.1000000000000006E-4</v>
      </c>
      <c r="S120" s="90">
        <v>1.3040880136113594E-8</v>
      </c>
      <c r="T120" s="90">
        <v>6.0201078818464444E-9</v>
      </c>
      <c r="U120" s="90">
        <f>R120/'סכום נכסי הקרן'!$C$42</f>
        <v>2.3049858499862648E-10</v>
      </c>
    </row>
    <row r="121" spans="2:21" s="137" customFormat="1">
      <c r="B121" s="88" t="s">
        <v>577</v>
      </c>
      <c r="C121" s="82" t="s">
        <v>578</v>
      </c>
      <c r="D121" s="95" t="s">
        <v>130</v>
      </c>
      <c r="E121" s="95" t="s">
        <v>302</v>
      </c>
      <c r="F121" s="82" t="s">
        <v>576</v>
      </c>
      <c r="G121" s="95" t="s">
        <v>476</v>
      </c>
      <c r="H121" s="82" t="s">
        <v>563</v>
      </c>
      <c r="I121" s="82" t="s">
        <v>306</v>
      </c>
      <c r="J121" s="82"/>
      <c r="K121" s="89">
        <v>1.7000000000000002</v>
      </c>
      <c r="L121" s="95" t="s">
        <v>174</v>
      </c>
      <c r="M121" s="96">
        <v>0.05</v>
      </c>
      <c r="N121" s="96">
        <v>1.0899999999999998E-2</v>
      </c>
      <c r="O121" s="89">
        <v>385</v>
      </c>
      <c r="P121" s="91">
        <v>105.69</v>
      </c>
      <c r="Q121" s="82"/>
      <c r="R121" s="89">
        <v>0.40689999999999998</v>
      </c>
      <c r="S121" s="90">
        <v>1.8712120107509634E-6</v>
      </c>
      <c r="T121" s="90">
        <v>3.0241751816337258E-6</v>
      </c>
      <c r="U121" s="90">
        <f>R121/'סכום נכסי הקרן'!$C$42</f>
        <v>1.1578996819251988E-7</v>
      </c>
    </row>
    <row r="122" spans="2:21" s="137" customFormat="1">
      <c r="B122" s="88" t="s">
        <v>579</v>
      </c>
      <c r="C122" s="82" t="s">
        <v>580</v>
      </c>
      <c r="D122" s="95" t="s">
        <v>130</v>
      </c>
      <c r="E122" s="95" t="s">
        <v>302</v>
      </c>
      <c r="F122" s="82" t="s">
        <v>581</v>
      </c>
      <c r="G122" s="95" t="s">
        <v>310</v>
      </c>
      <c r="H122" s="82" t="s">
        <v>563</v>
      </c>
      <c r="I122" s="82" t="s">
        <v>306</v>
      </c>
      <c r="J122" s="82"/>
      <c r="K122" s="89">
        <v>2.44</v>
      </c>
      <c r="L122" s="95" t="s">
        <v>174</v>
      </c>
      <c r="M122" s="96">
        <v>2.4E-2</v>
      </c>
      <c r="N122" s="96">
        <v>7.0999999999999995E-3</v>
      </c>
      <c r="O122" s="89">
        <v>255226</v>
      </c>
      <c r="P122" s="91">
        <v>105.12</v>
      </c>
      <c r="Q122" s="82"/>
      <c r="R122" s="89">
        <v>268.29358000000002</v>
      </c>
      <c r="S122" s="90">
        <v>1.9549907698906939E-3</v>
      </c>
      <c r="T122" s="90">
        <v>1.9940201180330859E-3</v>
      </c>
      <c r="U122" s="90">
        <f>R122/'סכום נכסי הקרן'!$C$42</f>
        <v>7.63472722891553E-5</v>
      </c>
    </row>
    <row r="123" spans="2:21" s="137" customFormat="1">
      <c r="B123" s="88" t="s">
        <v>582</v>
      </c>
      <c r="C123" s="82" t="s">
        <v>583</v>
      </c>
      <c r="D123" s="95" t="s">
        <v>130</v>
      </c>
      <c r="E123" s="95" t="s">
        <v>302</v>
      </c>
      <c r="F123" s="82" t="s">
        <v>584</v>
      </c>
      <c r="G123" s="95" t="s">
        <v>338</v>
      </c>
      <c r="H123" s="82" t="s">
        <v>563</v>
      </c>
      <c r="I123" s="82" t="s">
        <v>170</v>
      </c>
      <c r="J123" s="82"/>
      <c r="K123" s="89">
        <v>7.71</v>
      </c>
      <c r="L123" s="95" t="s">
        <v>174</v>
      </c>
      <c r="M123" s="96">
        <v>2.6000000000000002E-2</v>
      </c>
      <c r="N123" s="96">
        <v>2.12E-2</v>
      </c>
      <c r="O123" s="89">
        <v>1746000</v>
      </c>
      <c r="P123" s="91">
        <v>103.42</v>
      </c>
      <c r="Q123" s="82"/>
      <c r="R123" s="89">
        <v>1805.7131999999999</v>
      </c>
      <c r="S123" s="90">
        <v>2.8491702158907331E-3</v>
      </c>
      <c r="T123" s="90">
        <v>1.3420479342807609E-2</v>
      </c>
      <c r="U123" s="90">
        <f>R123/'סכום נכסי הקרן'!$C$42</f>
        <v>5.1384486112758239E-4</v>
      </c>
    </row>
    <row r="124" spans="2:21" s="137" customFormat="1">
      <c r="B124" s="88" t="s">
        <v>585</v>
      </c>
      <c r="C124" s="82" t="s">
        <v>586</v>
      </c>
      <c r="D124" s="95" t="s">
        <v>130</v>
      </c>
      <c r="E124" s="95" t="s">
        <v>302</v>
      </c>
      <c r="F124" s="82" t="s">
        <v>584</v>
      </c>
      <c r="G124" s="95" t="s">
        <v>338</v>
      </c>
      <c r="H124" s="82" t="s">
        <v>563</v>
      </c>
      <c r="I124" s="82" t="s">
        <v>170</v>
      </c>
      <c r="J124" s="82"/>
      <c r="K124" s="89">
        <v>4.1199999999999992</v>
      </c>
      <c r="L124" s="95" t="s">
        <v>174</v>
      </c>
      <c r="M124" s="96">
        <v>4.4000000000000004E-2</v>
      </c>
      <c r="N124" s="96">
        <v>1.43E-2</v>
      </c>
      <c r="O124" s="89">
        <v>0.3</v>
      </c>
      <c r="P124" s="91">
        <v>111.7</v>
      </c>
      <c r="Q124" s="82"/>
      <c r="R124" s="89">
        <v>3.3E-4</v>
      </c>
      <c r="S124" s="90">
        <v>1.9535447068706165E-9</v>
      </c>
      <c r="T124" s="90">
        <v>2.4526365444559585E-9</v>
      </c>
      <c r="U124" s="90">
        <f>R124/'סכום נכסי הקרן'!$C$42</f>
        <v>9.3906830925366325E-11</v>
      </c>
    </row>
    <row r="125" spans="2:21" s="137" customFormat="1">
      <c r="B125" s="88" t="s">
        <v>587</v>
      </c>
      <c r="C125" s="82" t="s">
        <v>588</v>
      </c>
      <c r="D125" s="95" t="s">
        <v>130</v>
      </c>
      <c r="E125" s="95" t="s">
        <v>302</v>
      </c>
      <c r="F125" s="82" t="s">
        <v>589</v>
      </c>
      <c r="G125" s="95" t="s">
        <v>338</v>
      </c>
      <c r="H125" s="82" t="s">
        <v>590</v>
      </c>
      <c r="I125" s="82" t="s">
        <v>306</v>
      </c>
      <c r="J125" s="82"/>
      <c r="K125" s="89">
        <v>0.46</v>
      </c>
      <c r="L125" s="95" t="s">
        <v>174</v>
      </c>
      <c r="M125" s="96">
        <v>5.3499999999999999E-2</v>
      </c>
      <c r="N125" s="96">
        <v>0.1241</v>
      </c>
      <c r="O125" s="89">
        <v>142383.25</v>
      </c>
      <c r="P125" s="91">
        <v>102.56</v>
      </c>
      <c r="Q125" s="82"/>
      <c r="R125" s="89">
        <v>146.02826999999999</v>
      </c>
      <c r="S125" s="90">
        <v>1.4836991524861641E-3</v>
      </c>
      <c r="T125" s="90">
        <v>1.0853159743202476E-3</v>
      </c>
      <c r="U125" s="90">
        <f>R125/'סכום נכסי הקרן'!$C$42</f>
        <v>4.1554703215799226E-5</v>
      </c>
    </row>
    <row r="126" spans="2:21" s="137" customFormat="1">
      <c r="B126" s="88" t="s">
        <v>591</v>
      </c>
      <c r="C126" s="82" t="s">
        <v>592</v>
      </c>
      <c r="D126" s="95" t="s">
        <v>130</v>
      </c>
      <c r="E126" s="95" t="s">
        <v>302</v>
      </c>
      <c r="F126" s="82" t="s">
        <v>593</v>
      </c>
      <c r="G126" s="95" t="s">
        <v>476</v>
      </c>
      <c r="H126" s="82" t="s">
        <v>590</v>
      </c>
      <c r="I126" s="82" t="s">
        <v>306</v>
      </c>
      <c r="J126" s="82"/>
      <c r="K126" s="89">
        <v>0.2</v>
      </c>
      <c r="L126" s="95" t="s">
        <v>174</v>
      </c>
      <c r="M126" s="96">
        <v>4.4500000000000005E-2</v>
      </c>
      <c r="N126" s="96">
        <v>9.99</v>
      </c>
      <c r="O126" s="89">
        <v>0.77</v>
      </c>
      <c r="P126" s="91">
        <v>65.47</v>
      </c>
      <c r="Q126" s="82"/>
      <c r="R126" s="89">
        <v>5.0000000000000001E-4</v>
      </c>
      <c r="S126" s="90">
        <v>2.5882352941176472E-9</v>
      </c>
      <c r="T126" s="90">
        <v>3.7161159764484224E-9</v>
      </c>
      <c r="U126" s="90">
        <f>R126/'סכום נכסי הקרן'!$C$42</f>
        <v>1.4228307715964595E-10</v>
      </c>
    </row>
    <row r="127" spans="2:21" s="137" customFormat="1">
      <c r="B127" s="88" t="s">
        <v>594</v>
      </c>
      <c r="C127" s="82" t="s">
        <v>595</v>
      </c>
      <c r="D127" s="95" t="s">
        <v>130</v>
      </c>
      <c r="E127" s="95" t="s">
        <v>302</v>
      </c>
      <c r="F127" s="82" t="s">
        <v>593</v>
      </c>
      <c r="G127" s="95" t="s">
        <v>476</v>
      </c>
      <c r="H127" s="82" t="s">
        <v>590</v>
      </c>
      <c r="I127" s="82" t="s">
        <v>306</v>
      </c>
      <c r="J127" s="82"/>
      <c r="K127" s="89">
        <v>0.89</v>
      </c>
      <c r="L127" s="95" t="s">
        <v>174</v>
      </c>
      <c r="M127" s="96">
        <v>4.9000000000000002E-2</v>
      </c>
      <c r="N127" s="96">
        <v>0.75109999999999999</v>
      </c>
      <c r="O127" s="89">
        <v>582943.76</v>
      </c>
      <c r="P127" s="91">
        <v>76.06</v>
      </c>
      <c r="Q127" s="82"/>
      <c r="R127" s="89">
        <v>443.38702000000001</v>
      </c>
      <c r="S127" s="90">
        <v>6.1179966950436937E-4</v>
      </c>
      <c r="T127" s="90">
        <v>3.2953551775437122E-3</v>
      </c>
      <c r="U127" s="90">
        <f>R127/'סכום נכסי הקרן'!$C$42</f>
        <v>1.2617293915649096E-4</v>
      </c>
    </row>
    <row r="128" spans="2:21" s="137" customFormat="1">
      <c r="B128" s="85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9"/>
      <c r="P128" s="91"/>
      <c r="Q128" s="82"/>
      <c r="R128" s="82"/>
      <c r="S128" s="82"/>
      <c r="T128" s="90"/>
      <c r="U128" s="82"/>
    </row>
    <row r="129" spans="2:21" s="137" customFormat="1">
      <c r="B129" s="101" t="s">
        <v>50</v>
      </c>
      <c r="C129" s="84"/>
      <c r="D129" s="84"/>
      <c r="E129" s="84"/>
      <c r="F129" s="84"/>
      <c r="G129" s="84"/>
      <c r="H129" s="84"/>
      <c r="I129" s="84"/>
      <c r="J129" s="84"/>
      <c r="K129" s="92">
        <v>6.8276020089593557</v>
      </c>
      <c r="L129" s="84"/>
      <c r="M129" s="84"/>
      <c r="N129" s="106">
        <v>2.3074977910114085E-2</v>
      </c>
      <c r="O129" s="92"/>
      <c r="P129" s="94"/>
      <c r="Q129" s="92">
        <v>5.0000000000000002E-5</v>
      </c>
      <c r="R129" s="92">
        <v>788.96967000000006</v>
      </c>
      <c r="S129" s="84"/>
      <c r="T129" s="93">
        <v>5.863805591240479E-3</v>
      </c>
      <c r="U129" s="93">
        <f>R129/'סכום נכסי הקרן'!$C$42</f>
        <v>2.2451406486646082E-4</v>
      </c>
    </row>
    <row r="130" spans="2:21" s="137" customFormat="1">
      <c r="B130" s="88" t="s">
        <v>596</v>
      </c>
      <c r="C130" s="82" t="s">
        <v>597</v>
      </c>
      <c r="D130" s="95" t="s">
        <v>130</v>
      </c>
      <c r="E130" s="95" t="s">
        <v>302</v>
      </c>
      <c r="F130" s="82" t="s">
        <v>324</v>
      </c>
      <c r="G130" s="95" t="s">
        <v>310</v>
      </c>
      <c r="H130" s="82" t="s">
        <v>305</v>
      </c>
      <c r="I130" s="82" t="s">
        <v>170</v>
      </c>
      <c r="J130" s="82"/>
      <c r="K130" s="89">
        <v>0.89999999999999991</v>
      </c>
      <c r="L130" s="95" t="s">
        <v>174</v>
      </c>
      <c r="M130" s="96">
        <v>5.9000000000000004E-2</v>
      </c>
      <c r="N130" s="96">
        <v>3.2000000000000002E-3</v>
      </c>
      <c r="O130" s="89">
        <v>1</v>
      </c>
      <c r="P130" s="91">
        <v>105.6</v>
      </c>
      <c r="Q130" s="82"/>
      <c r="R130" s="89">
        <v>1.0500000000000002E-3</v>
      </c>
      <c r="S130" s="90">
        <v>9.2690828821898449E-10</v>
      </c>
      <c r="T130" s="90">
        <v>7.803843550541688E-9</v>
      </c>
      <c r="U130" s="90">
        <f>R130/'סכום נכסי הקרן'!$C$42</f>
        <v>2.9879446203525657E-10</v>
      </c>
    </row>
    <row r="131" spans="2:21" s="137" customFormat="1">
      <c r="B131" s="88" t="s">
        <v>598</v>
      </c>
      <c r="C131" s="82" t="s">
        <v>599</v>
      </c>
      <c r="D131" s="95" t="s">
        <v>130</v>
      </c>
      <c r="E131" s="95" t="s">
        <v>302</v>
      </c>
      <c r="F131" s="82" t="s">
        <v>309</v>
      </c>
      <c r="G131" s="95" t="s">
        <v>310</v>
      </c>
      <c r="H131" s="82" t="s">
        <v>350</v>
      </c>
      <c r="I131" s="82" t="s">
        <v>170</v>
      </c>
      <c r="J131" s="82"/>
      <c r="K131" s="89">
        <v>3.02</v>
      </c>
      <c r="L131" s="95" t="s">
        <v>174</v>
      </c>
      <c r="M131" s="96">
        <v>1.49E-2</v>
      </c>
      <c r="N131" s="96">
        <v>9.1999999999999998E-3</v>
      </c>
      <c r="O131" s="89">
        <v>69</v>
      </c>
      <c r="P131" s="91">
        <v>102.07</v>
      </c>
      <c r="Q131" s="82"/>
      <c r="R131" s="89">
        <v>7.0419999999999996E-2</v>
      </c>
      <c r="S131" s="90">
        <v>7.2631578947368423E-8</v>
      </c>
      <c r="T131" s="90">
        <v>5.2337777412299574E-7</v>
      </c>
      <c r="U131" s="90">
        <f>R131/'סכום נכסי הקרן'!$C$42</f>
        <v>2.0039148587164535E-8</v>
      </c>
    </row>
    <row r="132" spans="2:21" s="137" customFormat="1">
      <c r="B132" s="88" t="s">
        <v>600</v>
      </c>
      <c r="C132" s="82" t="s">
        <v>601</v>
      </c>
      <c r="D132" s="95" t="s">
        <v>130</v>
      </c>
      <c r="E132" s="95" t="s">
        <v>302</v>
      </c>
      <c r="F132" s="82" t="s">
        <v>423</v>
      </c>
      <c r="G132" s="95" t="s">
        <v>338</v>
      </c>
      <c r="H132" s="82" t="s">
        <v>350</v>
      </c>
      <c r="I132" s="82" t="s">
        <v>306</v>
      </c>
      <c r="J132" s="82"/>
      <c r="K132" s="89">
        <v>6.8400000000000016</v>
      </c>
      <c r="L132" s="95" t="s">
        <v>174</v>
      </c>
      <c r="M132" s="96">
        <v>2.5499999999999998E-2</v>
      </c>
      <c r="N132" s="96">
        <v>2.3099999999999996E-2</v>
      </c>
      <c r="O132" s="89">
        <v>773000</v>
      </c>
      <c r="P132" s="91">
        <v>101.73</v>
      </c>
      <c r="Q132" s="82"/>
      <c r="R132" s="89">
        <v>786.37292000000002</v>
      </c>
      <c r="S132" s="90">
        <v>1.8239219276471642E-3</v>
      </c>
      <c r="T132" s="90">
        <v>5.844505942916794E-3</v>
      </c>
      <c r="U132" s="90">
        <f>R132/'סכום נכסי הקרן'!$C$42</f>
        <v>2.237751177052322E-4</v>
      </c>
    </row>
    <row r="133" spans="2:21" s="137" customFormat="1">
      <c r="B133" s="88" t="s">
        <v>602</v>
      </c>
      <c r="C133" s="82" t="s">
        <v>603</v>
      </c>
      <c r="D133" s="95" t="s">
        <v>130</v>
      </c>
      <c r="E133" s="95" t="s">
        <v>302</v>
      </c>
      <c r="F133" s="82" t="s">
        <v>373</v>
      </c>
      <c r="G133" s="95" t="s">
        <v>310</v>
      </c>
      <c r="H133" s="82" t="s">
        <v>350</v>
      </c>
      <c r="I133" s="82" t="s">
        <v>306</v>
      </c>
      <c r="J133" s="82"/>
      <c r="K133" s="89">
        <v>2.23</v>
      </c>
      <c r="L133" s="95" t="s">
        <v>174</v>
      </c>
      <c r="M133" s="96">
        <v>1.0500000000000001E-2</v>
      </c>
      <c r="N133" s="96">
        <v>6.7999999999999996E-3</v>
      </c>
      <c r="O133" s="89">
        <v>16</v>
      </c>
      <c r="P133" s="91">
        <v>100.84</v>
      </c>
      <c r="Q133" s="89">
        <v>4.0000000000000003E-5</v>
      </c>
      <c r="R133" s="89">
        <v>1.617E-2</v>
      </c>
      <c r="S133" s="90">
        <v>5.3333333333333334E-8</v>
      </c>
      <c r="T133" s="90">
        <v>1.2017919067834198E-7</v>
      </c>
      <c r="U133" s="90">
        <f>R133/'סכום נכסי הקרן'!$C$42</f>
        <v>4.6014347153429502E-9</v>
      </c>
    </row>
    <row r="134" spans="2:21" s="137" customFormat="1">
      <c r="B134" s="88" t="s">
        <v>604</v>
      </c>
      <c r="C134" s="82" t="s">
        <v>605</v>
      </c>
      <c r="D134" s="95" t="s">
        <v>130</v>
      </c>
      <c r="E134" s="95" t="s">
        <v>302</v>
      </c>
      <c r="F134" s="82" t="s">
        <v>387</v>
      </c>
      <c r="G134" s="95" t="s">
        <v>388</v>
      </c>
      <c r="H134" s="82" t="s">
        <v>350</v>
      </c>
      <c r="I134" s="82" t="s">
        <v>170</v>
      </c>
      <c r="J134" s="82"/>
      <c r="K134" s="89">
        <v>4.1499999999999995</v>
      </c>
      <c r="L134" s="95" t="s">
        <v>174</v>
      </c>
      <c r="M134" s="96">
        <v>4.8000000000000001E-2</v>
      </c>
      <c r="N134" s="96">
        <v>1.3899999999999999E-2</v>
      </c>
      <c r="O134" s="89">
        <v>0.23</v>
      </c>
      <c r="P134" s="91">
        <v>116.02</v>
      </c>
      <c r="Q134" s="82"/>
      <c r="R134" s="89">
        <v>2.6000000000000003E-4</v>
      </c>
      <c r="S134" s="90">
        <v>1.0829470994655647E-10</v>
      </c>
      <c r="T134" s="90">
        <v>1.9323803077531796E-9</v>
      </c>
      <c r="U134" s="90">
        <f>R134/'סכום נכסי הקרן'!$C$42</f>
        <v>7.3987200123015904E-11</v>
      </c>
    </row>
    <row r="135" spans="2:21" s="137" customFormat="1">
      <c r="B135" s="88" t="s">
        <v>606</v>
      </c>
      <c r="C135" s="82" t="s">
        <v>607</v>
      </c>
      <c r="D135" s="95" t="s">
        <v>130</v>
      </c>
      <c r="E135" s="95" t="s">
        <v>302</v>
      </c>
      <c r="F135" s="82" t="s">
        <v>437</v>
      </c>
      <c r="G135" s="95" t="s">
        <v>381</v>
      </c>
      <c r="H135" s="82" t="s">
        <v>415</v>
      </c>
      <c r="I135" s="82" t="s">
        <v>170</v>
      </c>
      <c r="J135" s="82"/>
      <c r="K135" s="89">
        <v>5.83</v>
      </c>
      <c r="L135" s="95" t="s">
        <v>174</v>
      </c>
      <c r="M135" s="96">
        <v>3.9199999999999999E-2</v>
      </c>
      <c r="N135" s="96">
        <v>2.1000000000000001E-2</v>
      </c>
      <c r="O135" s="89">
        <v>146.34</v>
      </c>
      <c r="P135" s="91">
        <v>112.81</v>
      </c>
      <c r="Q135" s="82"/>
      <c r="R135" s="89">
        <v>0.16509000000000001</v>
      </c>
      <c r="S135" s="90">
        <v>1.5246068672944011E-7</v>
      </c>
      <c r="T135" s="90">
        <v>1.2269871731037402E-6</v>
      </c>
      <c r="U135" s="90">
        <f>R135/'סכום נכסי הקרן'!$C$42</f>
        <v>4.6979026416571904E-8</v>
      </c>
    </row>
    <row r="136" spans="2:21" s="137" customFormat="1">
      <c r="B136" s="88" t="s">
        <v>608</v>
      </c>
      <c r="C136" s="82" t="s">
        <v>609</v>
      </c>
      <c r="D136" s="95" t="s">
        <v>130</v>
      </c>
      <c r="E136" s="95" t="s">
        <v>302</v>
      </c>
      <c r="F136" s="82" t="s">
        <v>610</v>
      </c>
      <c r="G136" s="95" t="s">
        <v>161</v>
      </c>
      <c r="H136" s="82" t="s">
        <v>415</v>
      </c>
      <c r="I136" s="82" t="s">
        <v>170</v>
      </c>
      <c r="J136" s="82"/>
      <c r="K136" s="89">
        <v>4.1500000000000004</v>
      </c>
      <c r="L136" s="95" t="s">
        <v>174</v>
      </c>
      <c r="M136" s="96">
        <v>2.75E-2</v>
      </c>
      <c r="N136" s="96">
        <v>1.66E-2</v>
      </c>
      <c r="O136" s="89">
        <v>0.09</v>
      </c>
      <c r="P136" s="91">
        <v>105.52</v>
      </c>
      <c r="Q136" s="82"/>
      <c r="R136" s="89">
        <v>8.9999999999999992E-5</v>
      </c>
      <c r="S136" s="90">
        <v>1.7517247569543211E-10</v>
      </c>
      <c r="T136" s="90">
        <v>6.6890087576071593E-10</v>
      </c>
      <c r="U136" s="90">
        <f>R136/'סכום נכסי הקרן'!$C$42</f>
        <v>2.5610953888736269E-11</v>
      </c>
    </row>
    <row r="137" spans="2:21" s="137" customFormat="1">
      <c r="B137" s="88" t="s">
        <v>611</v>
      </c>
      <c r="C137" s="82" t="s">
        <v>612</v>
      </c>
      <c r="D137" s="95" t="s">
        <v>130</v>
      </c>
      <c r="E137" s="95" t="s">
        <v>302</v>
      </c>
      <c r="F137" s="82" t="s">
        <v>613</v>
      </c>
      <c r="G137" s="95" t="s">
        <v>410</v>
      </c>
      <c r="H137" s="82" t="s">
        <v>484</v>
      </c>
      <c r="I137" s="82" t="s">
        <v>170</v>
      </c>
      <c r="J137" s="82"/>
      <c r="K137" s="89">
        <v>1.1299999999999999</v>
      </c>
      <c r="L137" s="95" t="s">
        <v>174</v>
      </c>
      <c r="M137" s="96">
        <v>5.5500000000000001E-2</v>
      </c>
      <c r="N137" s="96">
        <v>1.2300000000000002E-2</v>
      </c>
      <c r="O137" s="89">
        <v>0.9</v>
      </c>
      <c r="P137" s="91">
        <v>106.84</v>
      </c>
      <c r="Q137" s="82"/>
      <c r="R137" s="89">
        <v>9.5E-4</v>
      </c>
      <c r="S137" s="90">
        <v>2.5000000000000002E-8</v>
      </c>
      <c r="T137" s="90">
        <v>7.0606203552520022E-9</v>
      </c>
      <c r="U137" s="90">
        <f>R137/'סכום נכסי הקרן'!$C$42</f>
        <v>2.7033784660332732E-10</v>
      </c>
    </row>
    <row r="138" spans="2:21" s="137" customFormat="1">
      <c r="B138" s="88" t="s">
        <v>614</v>
      </c>
      <c r="C138" s="82" t="s">
        <v>615</v>
      </c>
      <c r="D138" s="95" t="s">
        <v>130</v>
      </c>
      <c r="E138" s="95" t="s">
        <v>302</v>
      </c>
      <c r="F138" s="82" t="s">
        <v>616</v>
      </c>
      <c r="G138" s="95" t="s">
        <v>388</v>
      </c>
      <c r="H138" s="82" t="s">
        <v>484</v>
      </c>
      <c r="I138" s="82" t="s">
        <v>306</v>
      </c>
      <c r="J138" s="82"/>
      <c r="K138" s="89">
        <v>3.58</v>
      </c>
      <c r="L138" s="95" t="s">
        <v>174</v>
      </c>
      <c r="M138" s="96">
        <v>2.9500000000000002E-2</v>
      </c>
      <c r="N138" s="96">
        <v>1.52E-2</v>
      </c>
      <c r="O138" s="89">
        <v>0.8</v>
      </c>
      <c r="P138" s="91">
        <v>105.16</v>
      </c>
      <c r="Q138" s="82"/>
      <c r="R138" s="89">
        <v>8.3999999999999993E-4</v>
      </c>
      <c r="S138" s="90">
        <v>3.1959235483792655E-9</v>
      </c>
      <c r="T138" s="90">
        <v>6.2430748404333484E-9</v>
      </c>
      <c r="U138" s="90">
        <f>R138/'סכום נכסי הקרן'!$C$42</f>
        <v>2.3903556962820516E-10</v>
      </c>
    </row>
    <row r="139" spans="2:21" s="137" customFormat="1">
      <c r="B139" s="88" t="s">
        <v>617</v>
      </c>
      <c r="C139" s="82" t="s">
        <v>618</v>
      </c>
      <c r="D139" s="95" t="s">
        <v>130</v>
      </c>
      <c r="E139" s="95" t="s">
        <v>302</v>
      </c>
      <c r="F139" s="82" t="s">
        <v>505</v>
      </c>
      <c r="G139" s="95" t="s">
        <v>338</v>
      </c>
      <c r="H139" s="82" t="s">
        <v>484</v>
      </c>
      <c r="I139" s="82" t="s">
        <v>170</v>
      </c>
      <c r="J139" s="82"/>
      <c r="K139" s="89">
        <v>4.0600000000000005</v>
      </c>
      <c r="L139" s="95" t="s">
        <v>174</v>
      </c>
      <c r="M139" s="96">
        <v>7.0499999999999993E-2</v>
      </c>
      <c r="N139" s="96">
        <v>1.8800000000000001E-2</v>
      </c>
      <c r="O139" s="89">
        <v>498.49</v>
      </c>
      <c r="P139" s="91">
        <v>122</v>
      </c>
      <c r="Q139" s="82"/>
      <c r="R139" s="89">
        <v>0.60815999999999992</v>
      </c>
      <c r="S139" s="90">
        <v>9.4329002583341918E-7</v>
      </c>
      <c r="T139" s="90">
        <v>4.5199861844737445E-6</v>
      </c>
      <c r="U139" s="90">
        <f>R139/'סכום נכסי הקרן'!$C$42</f>
        <v>1.7306175241082055E-7</v>
      </c>
    </row>
    <row r="140" spans="2:21" s="137" customFormat="1">
      <c r="B140" s="88" t="s">
        <v>619</v>
      </c>
      <c r="C140" s="82" t="s">
        <v>620</v>
      </c>
      <c r="D140" s="95" t="s">
        <v>130</v>
      </c>
      <c r="E140" s="95" t="s">
        <v>302</v>
      </c>
      <c r="F140" s="82" t="s">
        <v>508</v>
      </c>
      <c r="G140" s="95" t="s">
        <v>363</v>
      </c>
      <c r="H140" s="82" t="s">
        <v>484</v>
      </c>
      <c r="I140" s="82" t="s">
        <v>306</v>
      </c>
      <c r="J140" s="82"/>
      <c r="K140" s="89">
        <v>4.03</v>
      </c>
      <c r="L140" s="95" t="s">
        <v>174</v>
      </c>
      <c r="M140" s="96">
        <v>4.1399999999999999E-2</v>
      </c>
      <c r="N140" s="96">
        <v>1.5799999999999998E-2</v>
      </c>
      <c r="O140" s="89">
        <v>0.71</v>
      </c>
      <c r="P140" s="91">
        <v>110.54</v>
      </c>
      <c r="Q140" s="89">
        <v>1.0000000000000001E-5</v>
      </c>
      <c r="R140" s="89">
        <v>8.0000000000000004E-4</v>
      </c>
      <c r="S140" s="90">
        <v>8.8307367928228122E-10</v>
      </c>
      <c r="T140" s="90">
        <v>5.9457855623174756E-9</v>
      </c>
      <c r="U140" s="90">
        <f>R140/'סכום נכסי הקרן'!$C$42</f>
        <v>2.2765292345543355E-10</v>
      </c>
    </row>
    <row r="141" spans="2:21" s="137" customFormat="1">
      <c r="B141" s="88" t="s">
        <v>621</v>
      </c>
      <c r="C141" s="82" t="s">
        <v>622</v>
      </c>
      <c r="D141" s="95" t="s">
        <v>130</v>
      </c>
      <c r="E141" s="95" t="s">
        <v>302</v>
      </c>
      <c r="F141" s="82" t="s">
        <v>610</v>
      </c>
      <c r="G141" s="95" t="s">
        <v>161</v>
      </c>
      <c r="H141" s="82" t="s">
        <v>484</v>
      </c>
      <c r="I141" s="82" t="s">
        <v>170</v>
      </c>
      <c r="J141" s="82"/>
      <c r="K141" s="89">
        <v>3.17</v>
      </c>
      <c r="L141" s="95" t="s">
        <v>174</v>
      </c>
      <c r="M141" s="96">
        <v>2.4E-2</v>
      </c>
      <c r="N141" s="96">
        <v>1.3500000000000002E-2</v>
      </c>
      <c r="O141" s="89">
        <v>0.74</v>
      </c>
      <c r="P141" s="91">
        <v>103.58</v>
      </c>
      <c r="Q141" s="82"/>
      <c r="R141" s="89">
        <v>7.7000000000000007E-4</v>
      </c>
      <c r="S141" s="90">
        <v>1.8294614775438944E-9</v>
      </c>
      <c r="T141" s="90">
        <v>5.7228186037305708E-9</v>
      </c>
      <c r="U141" s="90">
        <f>R141/'סכום נכסי הקרן'!$C$42</f>
        <v>2.1911593882585478E-10</v>
      </c>
    </row>
    <row r="142" spans="2:21" s="137" customFormat="1">
      <c r="B142" s="88" t="s">
        <v>623</v>
      </c>
      <c r="C142" s="82" t="s">
        <v>624</v>
      </c>
      <c r="D142" s="95" t="s">
        <v>130</v>
      </c>
      <c r="E142" s="95" t="s">
        <v>302</v>
      </c>
      <c r="F142" s="82" t="s">
        <v>483</v>
      </c>
      <c r="G142" s="95" t="s">
        <v>310</v>
      </c>
      <c r="H142" s="82" t="s">
        <v>523</v>
      </c>
      <c r="I142" s="82" t="s">
        <v>170</v>
      </c>
      <c r="J142" s="82"/>
      <c r="K142" s="89">
        <v>2.6100000000000003</v>
      </c>
      <c r="L142" s="95" t="s">
        <v>174</v>
      </c>
      <c r="M142" s="96">
        <v>2.63E-2</v>
      </c>
      <c r="N142" s="96">
        <v>1.04E-2</v>
      </c>
      <c r="O142" s="89">
        <v>947</v>
      </c>
      <c r="P142" s="91">
        <v>104.36</v>
      </c>
      <c r="Q142" s="82"/>
      <c r="R142" s="89">
        <v>0.98829</v>
      </c>
      <c r="S142" s="90">
        <v>9.8106248964031159E-6</v>
      </c>
      <c r="T142" s="90">
        <v>7.3452005167284222E-6</v>
      </c>
      <c r="U142" s="90">
        <f>R142/'סכום נכסי הקרן'!$C$42</f>
        <v>2.8123388465221298E-7</v>
      </c>
    </row>
    <row r="143" spans="2:21" s="137" customFormat="1">
      <c r="B143" s="88" t="s">
        <v>625</v>
      </c>
      <c r="C143" s="82" t="s">
        <v>626</v>
      </c>
      <c r="D143" s="95" t="s">
        <v>130</v>
      </c>
      <c r="E143" s="95" t="s">
        <v>302</v>
      </c>
      <c r="F143" s="82" t="s">
        <v>526</v>
      </c>
      <c r="G143" s="95" t="s">
        <v>338</v>
      </c>
      <c r="H143" s="82" t="s">
        <v>523</v>
      </c>
      <c r="I143" s="82" t="s">
        <v>170</v>
      </c>
      <c r="J143" s="82"/>
      <c r="K143" s="89">
        <v>2.3600000000000003</v>
      </c>
      <c r="L143" s="95" t="s">
        <v>174</v>
      </c>
      <c r="M143" s="96">
        <v>0.05</v>
      </c>
      <c r="N143" s="96">
        <v>1.9499999999999997E-2</v>
      </c>
      <c r="O143" s="89">
        <v>0.36</v>
      </c>
      <c r="P143" s="91">
        <v>107.3</v>
      </c>
      <c r="Q143" s="82"/>
      <c r="R143" s="89">
        <v>3.8999999999999999E-4</v>
      </c>
      <c r="S143" s="90">
        <v>2.1818181818181818E-9</v>
      </c>
      <c r="T143" s="90">
        <v>2.8985704616297694E-9</v>
      </c>
      <c r="U143" s="90">
        <f>R143/'סכום נכסי הקרן'!$C$42</f>
        <v>1.1098080018452384E-10</v>
      </c>
    </row>
    <row r="144" spans="2:21" s="137" customFormat="1">
      <c r="B144" s="88" t="s">
        <v>627</v>
      </c>
      <c r="C144" s="82" t="s">
        <v>628</v>
      </c>
      <c r="D144" s="95" t="s">
        <v>130</v>
      </c>
      <c r="E144" s="95" t="s">
        <v>302</v>
      </c>
      <c r="F144" s="82" t="s">
        <v>526</v>
      </c>
      <c r="G144" s="95" t="s">
        <v>338</v>
      </c>
      <c r="H144" s="82" t="s">
        <v>523</v>
      </c>
      <c r="I144" s="82" t="s">
        <v>170</v>
      </c>
      <c r="J144" s="82"/>
      <c r="K144" s="89">
        <v>2.81</v>
      </c>
      <c r="L144" s="95" t="s">
        <v>174</v>
      </c>
      <c r="M144" s="96">
        <v>4.6500000000000007E-2</v>
      </c>
      <c r="N144" s="96">
        <v>1.84E-2</v>
      </c>
      <c r="O144" s="89">
        <v>285</v>
      </c>
      <c r="P144" s="91">
        <v>108</v>
      </c>
      <c r="Q144" s="82"/>
      <c r="R144" s="89">
        <v>0.30780000000000002</v>
      </c>
      <c r="S144" s="90">
        <v>1.4693380090933979E-6</v>
      </c>
      <c r="T144" s="90">
        <v>2.2876409951016487E-6</v>
      </c>
      <c r="U144" s="90">
        <f>R144/'סכום נכסי הקרן'!$C$42</f>
        <v>8.7589462299478053E-8</v>
      </c>
    </row>
    <row r="145" spans="2:21" s="137" customFormat="1">
      <c r="B145" s="88" t="s">
        <v>629</v>
      </c>
      <c r="C145" s="82" t="s">
        <v>630</v>
      </c>
      <c r="D145" s="95" t="s">
        <v>130</v>
      </c>
      <c r="E145" s="95" t="s">
        <v>302</v>
      </c>
      <c r="F145" s="82" t="s">
        <v>631</v>
      </c>
      <c r="G145" s="95" t="s">
        <v>632</v>
      </c>
      <c r="H145" s="82" t="s">
        <v>523</v>
      </c>
      <c r="I145" s="82" t="s">
        <v>306</v>
      </c>
      <c r="J145" s="82"/>
      <c r="K145" s="89">
        <v>2.72</v>
      </c>
      <c r="L145" s="95" t="s">
        <v>174</v>
      </c>
      <c r="M145" s="96">
        <v>3.4000000000000002E-2</v>
      </c>
      <c r="N145" s="96">
        <v>1.8500000000000003E-2</v>
      </c>
      <c r="O145" s="89">
        <v>0.06</v>
      </c>
      <c r="P145" s="91">
        <v>104.78</v>
      </c>
      <c r="Q145" s="82"/>
      <c r="R145" s="89">
        <v>5.9999999999999995E-5</v>
      </c>
      <c r="S145" s="90">
        <v>1.0541292506490488E-10</v>
      </c>
      <c r="T145" s="90">
        <v>4.4593391717381064E-10</v>
      </c>
      <c r="U145" s="90">
        <f>R145/'סכום נכסי הקרן'!$C$42</f>
        <v>1.7073969259157514E-11</v>
      </c>
    </row>
    <row r="146" spans="2:21" s="137" customFormat="1">
      <c r="B146" s="88" t="s">
        <v>633</v>
      </c>
      <c r="C146" s="82" t="s">
        <v>634</v>
      </c>
      <c r="D146" s="95" t="s">
        <v>130</v>
      </c>
      <c r="E146" s="95" t="s">
        <v>302</v>
      </c>
      <c r="F146" s="82" t="s">
        <v>547</v>
      </c>
      <c r="G146" s="95" t="s">
        <v>338</v>
      </c>
      <c r="H146" s="82" t="s">
        <v>523</v>
      </c>
      <c r="I146" s="82" t="s">
        <v>306</v>
      </c>
      <c r="J146" s="82"/>
      <c r="K146" s="89">
        <v>3.19</v>
      </c>
      <c r="L146" s="95" t="s">
        <v>174</v>
      </c>
      <c r="M146" s="96">
        <v>5.74E-2</v>
      </c>
      <c r="N146" s="96">
        <v>1.8100000000000002E-2</v>
      </c>
      <c r="O146" s="89">
        <v>0.34</v>
      </c>
      <c r="P146" s="91">
        <v>114.4</v>
      </c>
      <c r="Q146" s="82"/>
      <c r="R146" s="89">
        <v>3.8999999999999999E-4</v>
      </c>
      <c r="S146" s="90">
        <v>1.6761110760387608E-9</v>
      </c>
      <c r="T146" s="90">
        <v>2.8985704616297694E-9</v>
      </c>
      <c r="U146" s="90">
        <f>R146/'סכום נכסי הקרן'!$C$42</f>
        <v>1.1098080018452384E-10</v>
      </c>
    </row>
    <row r="147" spans="2:21" s="137" customFormat="1">
      <c r="B147" s="88" t="s">
        <v>635</v>
      </c>
      <c r="C147" s="82" t="s">
        <v>636</v>
      </c>
      <c r="D147" s="95" t="s">
        <v>130</v>
      </c>
      <c r="E147" s="95" t="s">
        <v>302</v>
      </c>
      <c r="F147" s="82" t="s">
        <v>556</v>
      </c>
      <c r="G147" s="95" t="s">
        <v>338</v>
      </c>
      <c r="H147" s="82" t="s">
        <v>523</v>
      </c>
      <c r="I147" s="82" t="s">
        <v>306</v>
      </c>
      <c r="J147" s="82"/>
      <c r="K147" s="89">
        <v>4.2699999999999996</v>
      </c>
      <c r="L147" s="95" t="s">
        <v>174</v>
      </c>
      <c r="M147" s="96">
        <v>3.7000000000000005E-2</v>
      </c>
      <c r="N147" s="96">
        <v>1.4999999999999999E-2</v>
      </c>
      <c r="O147" s="89">
        <v>0.54</v>
      </c>
      <c r="P147" s="91">
        <v>109.67</v>
      </c>
      <c r="Q147" s="82"/>
      <c r="R147" s="89">
        <v>5.8999999999999992E-4</v>
      </c>
      <c r="S147" s="90">
        <v>2.2748151145068842E-9</v>
      </c>
      <c r="T147" s="90">
        <v>4.3850168522091377E-9</v>
      </c>
      <c r="U147" s="90">
        <f>R147/'סכום נכסי הקרן'!$C$42</f>
        <v>1.6789403104838222E-10</v>
      </c>
    </row>
    <row r="148" spans="2:21" s="137" customFormat="1">
      <c r="B148" s="88" t="s">
        <v>637</v>
      </c>
      <c r="C148" s="82" t="s">
        <v>638</v>
      </c>
      <c r="D148" s="95" t="s">
        <v>130</v>
      </c>
      <c r="E148" s="95" t="s">
        <v>302</v>
      </c>
      <c r="F148" s="82" t="s">
        <v>639</v>
      </c>
      <c r="G148" s="95" t="s">
        <v>388</v>
      </c>
      <c r="H148" s="82" t="s">
        <v>563</v>
      </c>
      <c r="I148" s="82" t="s">
        <v>170</v>
      </c>
      <c r="J148" s="82"/>
      <c r="K148" s="89">
        <v>1.93</v>
      </c>
      <c r="L148" s="95" t="s">
        <v>174</v>
      </c>
      <c r="M148" s="96">
        <v>3.3000000000000002E-2</v>
      </c>
      <c r="N148" s="96">
        <v>1.9699999999999999E-2</v>
      </c>
      <c r="O148" s="89">
        <v>420.63</v>
      </c>
      <c r="P148" s="91">
        <v>103.04</v>
      </c>
      <c r="Q148" s="82"/>
      <c r="R148" s="89">
        <v>0.43341000000000002</v>
      </c>
      <c r="S148" s="90">
        <v>6.9217528838349676E-7</v>
      </c>
      <c r="T148" s="90">
        <v>3.2212036507050212E-6</v>
      </c>
      <c r="U148" s="90">
        <f>R148/'סכום נכסי הקרן'!$C$42</f>
        <v>1.233338169435243E-7</v>
      </c>
    </row>
    <row r="149" spans="2:21" s="137" customFormat="1">
      <c r="B149" s="88" t="s">
        <v>640</v>
      </c>
      <c r="C149" s="82" t="s">
        <v>641</v>
      </c>
      <c r="D149" s="95" t="s">
        <v>130</v>
      </c>
      <c r="E149" s="95" t="s">
        <v>302</v>
      </c>
      <c r="F149" s="82" t="s">
        <v>566</v>
      </c>
      <c r="G149" s="95" t="s">
        <v>414</v>
      </c>
      <c r="H149" s="82" t="s">
        <v>563</v>
      </c>
      <c r="I149" s="82" t="s">
        <v>306</v>
      </c>
      <c r="J149" s="82"/>
      <c r="K149" s="89">
        <v>2.3799999999999994</v>
      </c>
      <c r="L149" s="95" t="s">
        <v>174</v>
      </c>
      <c r="M149" s="96">
        <v>0.06</v>
      </c>
      <c r="N149" s="96">
        <v>1.3600000000000001E-2</v>
      </c>
      <c r="O149" s="89">
        <v>0.09</v>
      </c>
      <c r="P149" s="91">
        <v>111.34</v>
      </c>
      <c r="Q149" s="82"/>
      <c r="R149" s="89">
        <v>1E-4</v>
      </c>
      <c r="S149" s="90">
        <v>1.6450432434345226E-10</v>
      </c>
      <c r="T149" s="90">
        <v>7.4322319528968445E-10</v>
      </c>
      <c r="U149" s="90">
        <f>R149/'סכום נכסי הקרן'!$C$42</f>
        <v>2.8456615431929193E-11</v>
      </c>
    </row>
    <row r="150" spans="2:21" s="137" customFormat="1">
      <c r="B150" s="88" t="s">
        <v>642</v>
      </c>
      <c r="C150" s="82" t="s">
        <v>643</v>
      </c>
      <c r="D150" s="95" t="s">
        <v>130</v>
      </c>
      <c r="E150" s="95" t="s">
        <v>302</v>
      </c>
      <c r="F150" s="82" t="s">
        <v>584</v>
      </c>
      <c r="G150" s="95" t="s">
        <v>338</v>
      </c>
      <c r="H150" s="82" t="s">
        <v>563</v>
      </c>
      <c r="I150" s="82" t="s">
        <v>170</v>
      </c>
      <c r="J150" s="82"/>
      <c r="K150" s="89">
        <v>0.41000000000000009</v>
      </c>
      <c r="L150" s="95" t="s">
        <v>174</v>
      </c>
      <c r="M150" s="96">
        <v>3.0099999999999998E-2</v>
      </c>
      <c r="N150" s="96">
        <v>1.0299999999999998E-2</v>
      </c>
      <c r="O150" s="89">
        <v>0.4</v>
      </c>
      <c r="P150" s="91">
        <v>101.08</v>
      </c>
      <c r="Q150" s="82"/>
      <c r="R150" s="89">
        <v>4.0000000000000002E-4</v>
      </c>
      <c r="S150" s="90">
        <v>2.3994510056099165E-9</v>
      </c>
      <c r="T150" s="90">
        <v>2.9728927811587378E-9</v>
      </c>
      <c r="U150" s="90">
        <f>R150/'סכום נכסי הקרן'!$C$42</f>
        <v>1.1382646172771677E-10</v>
      </c>
    </row>
    <row r="151" spans="2:21" s="137" customFormat="1">
      <c r="B151" s="88" t="s">
        <v>644</v>
      </c>
      <c r="C151" s="82" t="s">
        <v>645</v>
      </c>
      <c r="D151" s="95" t="s">
        <v>130</v>
      </c>
      <c r="E151" s="95" t="s">
        <v>302</v>
      </c>
      <c r="F151" s="82" t="s">
        <v>646</v>
      </c>
      <c r="G151" s="95" t="s">
        <v>388</v>
      </c>
      <c r="H151" s="82" t="s">
        <v>647</v>
      </c>
      <c r="I151" s="82" t="s">
        <v>170</v>
      </c>
      <c r="J151" s="82"/>
      <c r="K151" s="89">
        <v>1.6099999999999999</v>
      </c>
      <c r="L151" s="95" t="s">
        <v>174</v>
      </c>
      <c r="M151" s="96">
        <v>4.2999999999999997E-2</v>
      </c>
      <c r="N151" s="96">
        <v>2.4199999999999996E-2</v>
      </c>
      <c r="O151" s="89">
        <v>0.14000000000000001</v>
      </c>
      <c r="P151" s="91">
        <v>103.44</v>
      </c>
      <c r="Q151" s="82"/>
      <c r="R151" s="89">
        <v>1.4000000000000001E-4</v>
      </c>
      <c r="S151" s="90">
        <v>2.7706257043746889E-10</v>
      </c>
      <c r="T151" s="90">
        <v>1.0405124734055582E-9</v>
      </c>
      <c r="U151" s="90">
        <f>R151/'סכום נכסי הקרן'!$C$42</f>
        <v>3.9839261604700869E-11</v>
      </c>
    </row>
    <row r="152" spans="2:21" s="137" customFormat="1">
      <c r="B152" s="88" t="s">
        <v>648</v>
      </c>
      <c r="C152" s="82" t="s">
        <v>649</v>
      </c>
      <c r="D152" s="95" t="s">
        <v>130</v>
      </c>
      <c r="E152" s="95" t="s">
        <v>302</v>
      </c>
      <c r="F152" s="82" t="s">
        <v>646</v>
      </c>
      <c r="G152" s="95" t="s">
        <v>388</v>
      </c>
      <c r="H152" s="82" t="s">
        <v>647</v>
      </c>
      <c r="I152" s="82" t="s">
        <v>170</v>
      </c>
      <c r="J152" s="82"/>
      <c r="K152" s="89">
        <v>2.3200000000000003</v>
      </c>
      <c r="L152" s="95" t="s">
        <v>174</v>
      </c>
      <c r="M152" s="96">
        <v>4.2500000000000003E-2</v>
      </c>
      <c r="N152" s="96">
        <v>2.7200000000000002E-2</v>
      </c>
      <c r="O152" s="89">
        <v>0.56000000000000005</v>
      </c>
      <c r="P152" s="91">
        <v>104.25</v>
      </c>
      <c r="Q152" s="82"/>
      <c r="R152" s="89">
        <v>5.8E-4</v>
      </c>
      <c r="S152" s="90">
        <v>9.2279227715143264E-10</v>
      </c>
      <c r="T152" s="90">
        <v>4.3106945326801697E-9</v>
      </c>
      <c r="U152" s="90">
        <f>R152/'סכום נכסי הקרן'!$C$42</f>
        <v>1.6504836950518931E-10</v>
      </c>
    </row>
    <row r="153" spans="2:21" s="137" customFormat="1">
      <c r="B153" s="85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9"/>
      <c r="P153" s="91"/>
      <c r="Q153" s="82"/>
      <c r="R153" s="82"/>
      <c r="S153" s="82"/>
      <c r="T153" s="90"/>
      <c r="U153" s="82"/>
    </row>
    <row r="154" spans="2:21" s="137" customFormat="1">
      <c r="B154" s="101" t="s">
        <v>51</v>
      </c>
      <c r="C154" s="84"/>
      <c r="D154" s="84"/>
      <c r="E154" s="84"/>
      <c r="F154" s="84"/>
      <c r="G154" s="84"/>
      <c r="H154" s="84"/>
      <c r="I154" s="84"/>
      <c r="J154" s="84"/>
      <c r="K154" s="92">
        <v>4.22</v>
      </c>
      <c r="L154" s="84"/>
      <c r="M154" s="84"/>
      <c r="N154" s="106">
        <v>3.4099999999999991E-2</v>
      </c>
      <c r="O154" s="92"/>
      <c r="P154" s="94"/>
      <c r="Q154" s="84"/>
      <c r="R154" s="92">
        <v>498.74615</v>
      </c>
      <c r="S154" s="84"/>
      <c r="T154" s="93">
        <v>3.7067970724142824E-3</v>
      </c>
      <c r="U154" s="93">
        <f>R154/'סכום נכסי הקרן'!$C$42</f>
        <v>1.4192627388705272E-4</v>
      </c>
    </row>
    <row r="155" spans="2:21" s="137" customFormat="1">
      <c r="B155" s="88" t="s">
        <v>650</v>
      </c>
      <c r="C155" s="82" t="s">
        <v>651</v>
      </c>
      <c r="D155" s="95" t="s">
        <v>130</v>
      </c>
      <c r="E155" s="95" t="s">
        <v>302</v>
      </c>
      <c r="F155" s="82" t="s">
        <v>652</v>
      </c>
      <c r="G155" s="95" t="s">
        <v>653</v>
      </c>
      <c r="H155" s="82" t="s">
        <v>350</v>
      </c>
      <c r="I155" s="82" t="s">
        <v>306</v>
      </c>
      <c r="J155" s="82"/>
      <c r="K155" s="89">
        <v>4.22</v>
      </c>
      <c r="L155" s="95" t="s">
        <v>174</v>
      </c>
      <c r="M155" s="96">
        <v>3.49E-2</v>
      </c>
      <c r="N155" s="96">
        <v>3.4099999999999991E-2</v>
      </c>
      <c r="O155" s="89">
        <v>512955</v>
      </c>
      <c r="P155" s="91">
        <v>97.23</v>
      </c>
      <c r="Q155" s="82"/>
      <c r="R155" s="89">
        <v>498.74615</v>
      </c>
      <c r="S155" s="90">
        <v>3.2551479318478489E-4</v>
      </c>
      <c r="T155" s="90">
        <v>3.7067970724142824E-3</v>
      </c>
      <c r="U155" s="90">
        <f>R155/'סכום נכסי הקרן'!$C$42</f>
        <v>1.4192627388705272E-4</v>
      </c>
    </row>
    <row r="156" spans="2:21" s="137" customFormat="1">
      <c r="B156" s="138"/>
    </row>
    <row r="157" spans="2:21" s="137" customFormat="1">
      <c r="B157" s="138"/>
    </row>
    <row r="158" spans="2:21" s="137" customFormat="1">
      <c r="B158" s="138"/>
    </row>
    <row r="159" spans="2:21" s="137" customFormat="1">
      <c r="B159" s="139" t="s">
        <v>265</v>
      </c>
      <c r="C159" s="142"/>
      <c r="D159" s="142"/>
      <c r="E159" s="142"/>
      <c r="F159" s="142"/>
      <c r="G159" s="142"/>
      <c r="H159" s="142"/>
      <c r="I159" s="142"/>
      <c r="J159" s="142"/>
      <c r="K159" s="142"/>
    </row>
    <row r="160" spans="2:21" s="137" customFormat="1">
      <c r="B160" s="139" t="s">
        <v>122</v>
      </c>
      <c r="C160" s="142"/>
      <c r="D160" s="142"/>
      <c r="E160" s="142"/>
      <c r="F160" s="142"/>
      <c r="G160" s="142"/>
      <c r="H160" s="142"/>
      <c r="I160" s="142"/>
      <c r="J160" s="142"/>
      <c r="K160" s="142"/>
    </row>
    <row r="161" spans="2:11" s="137" customFormat="1">
      <c r="B161" s="139" t="s">
        <v>248</v>
      </c>
      <c r="C161" s="142"/>
      <c r="D161" s="142"/>
      <c r="E161" s="142"/>
      <c r="F161" s="142"/>
      <c r="G161" s="142"/>
      <c r="H161" s="142"/>
      <c r="I161" s="142"/>
      <c r="J161" s="142"/>
      <c r="K161" s="142"/>
    </row>
    <row r="162" spans="2:11" s="137" customFormat="1">
      <c r="B162" s="139" t="s">
        <v>256</v>
      </c>
      <c r="C162" s="142"/>
      <c r="D162" s="142"/>
      <c r="E162" s="142"/>
      <c r="F162" s="142"/>
      <c r="G162" s="142"/>
      <c r="H162" s="142"/>
      <c r="I162" s="142"/>
      <c r="J162" s="142"/>
      <c r="K162" s="142"/>
    </row>
    <row r="163" spans="2:11" s="137" customFormat="1">
      <c r="B163" s="172" t="s">
        <v>261</v>
      </c>
      <c r="C163" s="172"/>
      <c r="D163" s="172"/>
      <c r="E163" s="172"/>
      <c r="F163" s="172"/>
      <c r="G163" s="172"/>
      <c r="H163" s="172"/>
      <c r="I163" s="172"/>
      <c r="J163" s="172"/>
      <c r="K163" s="172"/>
    </row>
    <row r="164" spans="2:11" s="137" customFormat="1">
      <c r="B164" s="138"/>
    </row>
    <row r="165" spans="2:11" s="137" customFormat="1">
      <c r="B165" s="138"/>
    </row>
    <row r="166" spans="2:11" s="137" customFormat="1">
      <c r="B166" s="138"/>
    </row>
    <row r="167" spans="2:11" s="137" customFormat="1">
      <c r="B167" s="138"/>
    </row>
    <row r="168" spans="2:11" s="137" customFormat="1">
      <c r="B168" s="138"/>
    </row>
    <row r="169" spans="2:11" s="137" customFormat="1">
      <c r="B169" s="138"/>
    </row>
    <row r="170" spans="2:11" s="137" customFormat="1">
      <c r="B170" s="138"/>
    </row>
    <row r="171" spans="2:11" s="137" customFormat="1">
      <c r="B171" s="138"/>
    </row>
    <row r="172" spans="2:11" s="137" customFormat="1">
      <c r="B172" s="138"/>
    </row>
    <row r="173" spans="2:11" s="137" customFormat="1">
      <c r="B173" s="138"/>
    </row>
    <row r="174" spans="2:11" s="137" customFormat="1">
      <c r="B174" s="138"/>
    </row>
    <row r="175" spans="2:11" s="137" customFormat="1">
      <c r="B175" s="138"/>
    </row>
    <row r="176" spans="2:11" s="137" customFormat="1">
      <c r="B176" s="138"/>
    </row>
    <row r="177" spans="2:2" s="137" customFormat="1">
      <c r="B177" s="138"/>
    </row>
    <row r="178" spans="2:2" s="137" customFormat="1">
      <c r="B178" s="138"/>
    </row>
    <row r="179" spans="2:2" s="137" customFormat="1">
      <c r="B179" s="138"/>
    </row>
    <row r="180" spans="2:2" s="137" customFormat="1">
      <c r="B180" s="138"/>
    </row>
    <row r="181" spans="2:2" s="137" customFormat="1">
      <c r="B181" s="138"/>
    </row>
    <row r="182" spans="2:2" s="137" customFormat="1">
      <c r="B182" s="138"/>
    </row>
    <row r="183" spans="2:2" s="137" customFormat="1">
      <c r="B183" s="138"/>
    </row>
    <row r="184" spans="2:2" s="137" customFormat="1">
      <c r="B184" s="138"/>
    </row>
    <row r="185" spans="2:2" s="137" customFormat="1">
      <c r="B185" s="138"/>
    </row>
    <row r="186" spans="2:2" s="137" customFormat="1">
      <c r="B186" s="138"/>
    </row>
    <row r="187" spans="2:2" s="137" customFormat="1">
      <c r="B187" s="138"/>
    </row>
    <row r="188" spans="2:2" s="137" customFormat="1">
      <c r="B188" s="138"/>
    </row>
    <row r="189" spans="2:2" s="137" customFormat="1">
      <c r="B189" s="138"/>
    </row>
    <row r="190" spans="2:2" s="137" customFormat="1">
      <c r="B190" s="138"/>
    </row>
    <row r="191" spans="2:2" s="137" customFormat="1">
      <c r="B191" s="138"/>
    </row>
    <row r="192" spans="2:2" s="137" customFormat="1">
      <c r="B192" s="138"/>
    </row>
    <row r="193" spans="2:2" s="137" customFormat="1">
      <c r="B193" s="138"/>
    </row>
    <row r="194" spans="2:2" s="137" customFormat="1">
      <c r="B194" s="138"/>
    </row>
    <row r="195" spans="2:2" s="137" customFormat="1">
      <c r="B195" s="138"/>
    </row>
    <row r="196" spans="2:2" s="137" customFormat="1">
      <c r="B196" s="138"/>
    </row>
    <row r="197" spans="2:2" s="137" customFormat="1">
      <c r="B197" s="138"/>
    </row>
    <row r="198" spans="2:2" s="137" customFormat="1">
      <c r="B198" s="138"/>
    </row>
    <row r="199" spans="2:2" s="137" customFormat="1">
      <c r="B199" s="138"/>
    </row>
    <row r="200" spans="2:2" s="137" customFormat="1">
      <c r="B200" s="138"/>
    </row>
    <row r="201" spans="2:2" s="137" customFormat="1">
      <c r="B201" s="138"/>
    </row>
    <row r="202" spans="2:2" s="137" customFormat="1">
      <c r="B202" s="138"/>
    </row>
    <row r="203" spans="2:2" s="137" customFormat="1">
      <c r="B203" s="138"/>
    </row>
    <row r="204" spans="2:2" s="137" customFormat="1">
      <c r="B204" s="138"/>
    </row>
    <row r="205" spans="2:2" s="137" customFormat="1">
      <c r="B205" s="138"/>
    </row>
    <row r="206" spans="2:2" s="137" customFormat="1">
      <c r="B206" s="138"/>
    </row>
    <row r="207" spans="2:2" s="137" customFormat="1">
      <c r="B207" s="138"/>
    </row>
    <row r="208" spans="2:2" s="137" customFormat="1">
      <c r="B208" s="138"/>
    </row>
    <row r="209" spans="2:2" s="137" customFormat="1">
      <c r="B209" s="138"/>
    </row>
    <row r="210" spans="2:2" s="137" customFormat="1">
      <c r="B210" s="138"/>
    </row>
    <row r="211" spans="2:2" s="137" customFormat="1">
      <c r="B211" s="138"/>
    </row>
    <row r="212" spans="2:2" s="137" customFormat="1">
      <c r="B212" s="138"/>
    </row>
    <row r="213" spans="2:2" s="137" customFormat="1">
      <c r="B213" s="138"/>
    </row>
    <row r="214" spans="2:2" s="137" customFormat="1">
      <c r="B214" s="138"/>
    </row>
    <row r="215" spans="2:2" s="137" customFormat="1">
      <c r="B215" s="138"/>
    </row>
    <row r="216" spans="2:2" s="137" customFormat="1">
      <c r="B216" s="138"/>
    </row>
    <row r="217" spans="2:2" s="137" customFormat="1">
      <c r="B217" s="138"/>
    </row>
    <row r="218" spans="2:2" s="137" customFormat="1">
      <c r="B218" s="138"/>
    </row>
    <row r="219" spans="2:2" s="137" customFormat="1">
      <c r="B219" s="138"/>
    </row>
    <row r="220" spans="2:2" s="137" customFormat="1">
      <c r="B220" s="138"/>
    </row>
    <row r="221" spans="2:2" s="137" customFormat="1">
      <c r="B221" s="138"/>
    </row>
    <row r="222" spans="2:2" s="137" customFormat="1">
      <c r="B222" s="138"/>
    </row>
    <row r="223" spans="2:2" s="137" customFormat="1">
      <c r="B223" s="138"/>
    </row>
    <row r="224" spans="2:2" s="137" customFormat="1">
      <c r="B224" s="138"/>
    </row>
    <row r="225" spans="2:2" s="137" customFormat="1">
      <c r="B225" s="138"/>
    </row>
    <row r="226" spans="2:2" s="137" customFormat="1">
      <c r="B226" s="138"/>
    </row>
    <row r="227" spans="2:2" s="137" customFormat="1">
      <c r="B227" s="138"/>
    </row>
    <row r="228" spans="2:2" s="137" customFormat="1">
      <c r="B228" s="138"/>
    </row>
    <row r="229" spans="2:2" s="137" customFormat="1">
      <c r="B229" s="138"/>
    </row>
    <row r="230" spans="2:2" s="137" customFormat="1">
      <c r="B230" s="138"/>
    </row>
    <row r="231" spans="2:2" s="137" customFormat="1">
      <c r="B231" s="138"/>
    </row>
    <row r="232" spans="2:2" s="137" customFormat="1">
      <c r="B232" s="138"/>
    </row>
    <row r="233" spans="2:2" s="137" customFormat="1">
      <c r="B233" s="138"/>
    </row>
    <row r="234" spans="2:2" s="137" customFormat="1">
      <c r="B234" s="138"/>
    </row>
    <row r="235" spans="2:2" s="137" customFormat="1">
      <c r="B235" s="138"/>
    </row>
    <row r="236" spans="2:2" s="137" customFormat="1">
      <c r="B236" s="138"/>
    </row>
    <row r="237" spans="2:2" s="137" customFormat="1">
      <c r="B237" s="138"/>
    </row>
    <row r="238" spans="2:2" s="137" customFormat="1">
      <c r="B238" s="138"/>
    </row>
    <row r="239" spans="2:2" s="137" customFormat="1">
      <c r="B239" s="138"/>
    </row>
    <row r="240" spans="2:2" s="137" customFormat="1">
      <c r="B240" s="138"/>
    </row>
    <row r="241" spans="2:2" s="137" customFormat="1">
      <c r="B241" s="138"/>
    </row>
    <row r="242" spans="2:2" s="137" customFormat="1">
      <c r="B242" s="138"/>
    </row>
    <row r="243" spans="2:2" s="137" customFormat="1">
      <c r="B243" s="138"/>
    </row>
    <row r="244" spans="2:2" s="137" customFormat="1">
      <c r="B244" s="138"/>
    </row>
    <row r="245" spans="2:2" s="137" customFormat="1">
      <c r="B245" s="138"/>
    </row>
    <row r="246" spans="2:2" s="137" customFormat="1">
      <c r="B246" s="138"/>
    </row>
    <row r="247" spans="2:2" s="137" customFormat="1">
      <c r="B247" s="138"/>
    </row>
    <row r="248" spans="2:2" s="137" customFormat="1">
      <c r="B248" s="138"/>
    </row>
    <row r="249" spans="2:2" s="137" customFormat="1">
      <c r="B249" s="138"/>
    </row>
    <row r="250" spans="2:2" s="137" customFormat="1">
      <c r="B250" s="138"/>
    </row>
    <row r="251" spans="2:2" s="137" customFormat="1">
      <c r="B251" s="138"/>
    </row>
    <row r="252" spans="2:2" s="137" customFormat="1">
      <c r="B252" s="138"/>
    </row>
    <row r="253" spans="2:2" s="137" customFormat="1">
      <c r="B253" s="138"/>
    </row>
    <row r="254" spans="2:2" s="137" customFormat="1">
      <c r="B254" s="138"/>
    </row>
    <row r="255" spans="2:2" s="137" customFormat="1">
      <c r="B255" s="138"/>
    </row>
    <row r="256" spans="2:2" s="137" customFormat="1">
      <c r="B256" s="138"/>
    </row>
    <row r="257" spans="2:2" s="137" customFormat="1">
      <c r="B257" s="138"/>
    </row>
    <row r="258" spans="2:2" s="137" customFormat="1">
      <c r="B258" s="138"/>
    </row>
    <row r="259" spans="2:2" s="137" customFormat="1">
      <c r="B259" s="138"/>
    </row>
    <row r="260" spans="2:2" s="137" customFormat="1">
      <c r="B260" s="138"/>
    </row>
    <row r="261" spans="2:2" s="137" customFormat="1">
      <c r="B261" s="138"/>
    </row>
    <row r="262" spans="2:2" s="137" customFormat="1">
      <c r="B262" s="138"/>
    </row>
    <row r="263" spans="2:2" s="137" customFormat="1">
      <c r="B263" s="138"/>
    </row>
    <row r="264" spans="2:2" s="137" customFormat="1">
      <c r="B264" s="138"/>
    </row>
    <row r="265" spans="2:2" s="137" customFormat="1">
      <c r="B265" s="138"/>
    </row>
    <row r="266" spans="2:2" s="137" customFormat="1">
      <c r="B266" s="138"/>
    </row>
    <row r="267" spans="2:2" s="137" customFormat="1">
      <c r="B267" s="138"/>
    </row>
    <row r="268" spans="2:2" s="137" customFormat="1">
      <c r="B268" s="138"/>
    </row>
    <row r="269" spans="2:2" s="137" customFormat="1">
      <c r="B269" s="138"/>
    </row>
    <row r="270" spans="2:2" s="137" customFormat="1">
      <c r="B270" s="138"/>
    </row>
    <row r="271" spans="2:2" s="137" customFormat="1">
      <c r="B271" s="138"/>
    </row>
    <row r="272" spans="2:2" s="137" customFormat="1">
      <c r="B272" s="138"/>
    </row>
    <row r="273" spans="2:2" s="137" customFormat="1">
      <c r="B273" s="138"/>
    </row>
    <row r="274" spans="2:2" s="137" customFormat="1">
      <c r="B274" s="138"/>
    </row>
    <row r="275" spans="2:2" s="137" customFormat="1">
      <c r="B275" s="138"/>
    </row>
    <row r="276" spans="2:2" s="137" customFormat="1">
      <c r="B276" s="138"/>
    </row>
    <row r="277" spans="2:2" s="137" customFormat="1">
      <c r="B277" s="138"/>
    </row>
    <row r="278" spans="2:2" s="137" customFormat="1">
      <c r="B278" s="138"/>
    </row>
    <row r="279" spans="2:2" s="137" customFormat="1">
      <c r="B279" s="138"/>
    </row>
    <row r="280" spans="2:2" s="137" customFormat="1">
      <c r="B280" s="138"/>
    </row>
    <row r="281" spans="2:2" s="137" customFormat="1">
      <c r="B281" s="138"/>
    </row>
    <row r="282" spans="2:2" s="137" customFormat="1">
      <c r="B282" s="138"/>
    </row>
    <row r="283" spans="2:2" s="137" customFormat="1">
      <c r="B283" s="138"/>
    </row>
    <row r="284" spans="2:2" s="137" customFormat="1">
      <c r="B284" s="138"/>
    </row>
    <row r="285" spans="2:2" s="137" customFormat="1">
      <c r="B285" s="138"/>
    </row>
    <row r="286" spans="2:2" s="137" customFormat="1">
      <c r="B286" s="138"/>
    </row>
    <row r="287" spans="2:2" s="137" customFormat="1">
      <c r="B287" s="138"/>
    </row>
    <row r="288" spans="2:2" s="137" customFormat="1">
      <c r="B288" s="138"/>
    </row>
    <row r="289" spans="2:2" s="137" customFormat="1">
      <c r="B289" s="138"/>
    </row>
    <row r="290" spans="2:2" s="137" customFormat="1">
      <c r="B290" s="138"/>
    </row>
    <row r="291" spans="2:2" s="137" customFormat="1">
      <c r="B291" s="138"/>
    </row>
    <row r="292" spans="2:2" s="137" customFormat="1">
      <c r="B292" s="138"/>
    </row>
    <row r="293" spans="2:2" s="137" customFormat="1">
      <c r="B293" s="138"/>
    </row>
    <row r="294" spans="2:2" s="137" customFormat="1">
      <c r="B294" s="138"/>
    </row>
    <row r="295" spans="2:2" s="137" customFormat="1">
      <c r="B295" s="138"/>
    </row>
    <row r="296" spans="2:2" s="137" customFormat="1">
      <c r="B296" s="138"/>
    </row>
    <row r="297" spans="2:2" s="137" customFormat="1">
      <c r="B297" s="138"/>
    </row>
    <row r="298" spans="2:2" s="137" customFormat="1">
      <c r="B298" s="138"/>
    </row>
    <row r="299" spans="2:2" s="137" customFormat="1">
      <c r="B299" s="138"/>
    </row>
    <row r="300" spans="2:2" s="137" customFormat="1">
      <c r="B300" s="138"/>
    </row>
    <row r="301" spans="2:2" s="137" customFormat="1">
      <c r="B301" s="138"/>
    </row>
    <row r="302" spans="2:2" s="137" customFormat="1">
      <c r="B302" s="138"/>
    </row>
    <row r="303" spans="2:2" s="137" customFormat="1">
      <c r="B303" s="138"/>
    </row>
    <row r="304" spans="2:2" s="137" customFormat="1">
      <c r="B304" s="138"/>
    </row>
    <row r="305" spans="2:2" s="137" customFormat="1">
      <c r="B305" s="138"/>
    </row>
    <row r="306" spans="2:2" s="137" customFormat="1">
      <c r="B306" s="138"/>
    </row>
    <row r="307" spans="2:2" s="137" customFormat="1">
      <c r="B307" s="138"/>
    </row>
    <row r="308" spans="2:2" s="137" customFormat="1">
      <c r="B308" s="138"/>
    </row>
    <row r="309" spans="2:2" s="137" customFormat="1">
      <c r="B309" s="138"/>
    </row>
    <row r="310" spans="2:2" s="137" customFormat="1">
      <c r="B310" s="138"/>
    </row>
    <row r="311" spans="2:2" s="137" customFormat="1">
      <c r="B311" s="138"/>
    </row>
    <row r="312" spans="2:2" s="137" customFormat="1">
      <c r="B312" s="138"/>
    </row>
    <row r="313" spans="2:2" s="137" customFormat="1">
      <c r="B313" s="138"/>
    </row>
    <row r="314" spans="2:2" s="137" customFormat="1">
      <c r="B314" s="138"/>
    </row>
    <row r="315" spans="2:2" s="137" customFormat="1">
      <c r="B315" s="138"/>
    </row>
    <row r="316" spans="2:2" s="137" customFormat="1">
      <c r="B316" s="138"/>
    </row>
    <row r="317" spans="2:2" s="137" customFormat="1">
      <c r="B317" s="138"/>
    </row>
    <row r="318" spans="2:2" s="137" customFormat="1">
      <c r="B318" s="138"/>
    </row>
    <row r="319" spans="2:2" s="137" customFormat="1">
      <c r="B319" s="138"/>
    </row>
    <row r="320" spans="2:2" s="137" customFormat="1">
      <c r="B320" s="138"/>
    </row>
    <row r="321" spans="2:2" s="137" customFormat="1">
      <c r="B321" s="138"/>
    </row>
    <row r="322" spans="2:2" s="137" customFormat="1">
      <c r="B322" s="138"/>
    </row>
    <row r="323" spans="2:2" s="137" customFormat="1">
      <c r="B323" s="138"/>
    </row>
    <row r="324" spans="2:2" s="137" customFormat="1">
      <c r="B324" s="138"/>
    </row>
    <row r="325" spans="2:2" s="137" customFormat="1">
      <c r="B325" s="138"/>
    </row>
    <row r="326" spans="2:2" s="137" customFormat="1">
      <c r="B326" s="138"/>
    </row>
    <row r="327" spans="2:2" s="137" customFormat="1">
      <c r="B327" s="138"/>
    </row>
    <row r="328" spans="2:2" s="137" customFormat="1">
      <c r="B328" s="138"/>
    </row>
    <row r="329" spans="2:2" s="137" customFormat="1">
      <c r="B329" s="138"/>
    </row>
    <row r="330" spans="2:2" s="137" customFormat="1">
      <c r="B330" s="138"/>
    </row>
    <row r="331" spans="2:2" s="137" customFormat="1">
      <c r="B331" s="138"/>
    </row>
    <row r="332" spans="2:2" s="137" customFormat="1">
      <c r="B332" s="138"/>
    </row>
    <row r="333" spans="2:2" s="137" customFormat="1">
      <c r="B333" s="138"/>
    </row>
    <row r="334" spans="2:2" s="137" customFormat="1">
      <c r="B334" s="138"/>
    </row>
    <row r="335" spans="2:2" s="137" customFormat="1">
      <c r="B335" s="138"/>
    </row>
    <row r="336" spans="2:2" s="137" customFormat="1">
      <c r="B336" s="138"/>
    </row>
    <row r="337" spans="2:2" s="137" customFormat="1">
      <c r="B337" s="138"/>
    </row>
    <row r="338" spans="2:2" s="137" customFormat="1">
      <c r="B338" s="138"/>
    </row>
    <row r="339" spans="2:2" s="137" customFormat="1">
      <c r="B339" s="138"/>
    </row>
    <row r="340" spans="2:2" s="137" customFormat="1">
      <c r="B340" s="138"/>
    </row>
    <row r="341" spans="2:2" s="137" customFormat="1">
      <c r="B341" s="138"/>
    </row>
    <row r="342" spans="2:2" s="137" customFormat="1">
      <c r="B342" s="138"/>
    </row>
    <row r="343" spans="2:2" s="137" customFormat="1">
      <c r="B343" s="138"/>
    </row>
    <row r="344" spans="2:2" s="137" customFormat="1">
      <c r="B344" s="138"/>
    </row>
    <row r="345" spans="2:2" s="137" customFormat="1">
      <c r="B345" s="138"/>
    </row>
    <row r="346" spans="2:2" s="137" customFormat="1">
      <c r="B346" s="138"/>
    </row>
    <row r="347" spans="2:2" s="137" customFormat="1">
      <c r="B347" s="138"/>
    </row>
    <row r="348" spans="2:2" s="137" customFormat="1">
      <c r="B348" s="138"/>
    </row>
    <row r="349" spans="2:2" s="137" customFormat="1">
      <c r="B349" s="138"/>
    </row>
    <row r="350" spans="2:2" s="137" customFormat="1">
      <c r="B350" s="138"/>
    </row>
    <row r="351" spans="2:2" s="137" customFormat="1">
      <c r="B351" s="138"/>
    </row>
    <row r="352" spans="2:2" s="137" customFormat="1">
      <c r="B352" s="138"/>
    </row>
    <row r="353" spans="2:2" s="137" customFormat="1">
      <c r="B353" s="138"/>
    </row>
    <row r="354" spans="2:2" s="137" customFormat="1">
      <c r="B354" s="138"/>
    </row>
    <row r="355" spans="2:2" s="137" customFormat="1">
      <c r="B355" s="138"/>
    </row>
    <row r="356" spans="2:2" s="137" customFormat="1">
      <c r="B356" s="138"/>
    </row>
    <row r="357" spans="2:2" s="137" customFormat="1">
      <c r="B357" s="138"/>
    </row>
    <row r="358" spans="2:2" s="137" customFormat="1">
      <c r="B358" s="138"/>
    </row>
    <row r="359" spans="2:2" s="137" customFormat="1">
      <c r="B359" s="138"/>
    </row>
    <row r="360" spans="2:2" s="137" customFormat="1">
      <c r="B360" s="138"/>
    </row>
    <row r="361" spans="2:2" s="137" customFormat="1">
      <c r="B361" s="138"/>
    </row>
    <row r="362" spans="2:2" s="137" customFormat="1">
      <c r="B362" s="138"/>
    </row>
    <row r="363" spans="2:2" s="137" customFormat="1">
      <c r="B363" s="138"/>
    </row>
    <row r="364" spans="2:2" s="137" customFormat="1">
      <c r="B364" s="138"/>
    </row>
    <row r="365" spans="2:2" s="137" customFormat="1">
      <c r="B365" s="138"/>
    </row>
    <row r="366" spans="2:2" s="137" customFormat="1">
      <c r="B366" s="138"/>
    </row>
    <row r="367" spans="2:2" s="137" customFormat="1">
      <c r="B367" s="138"/>
    </row>
    <row r="368" spans="2:2" s="137" customFormat="1">
      <c r="B368" s="138"/>
    </row>
    <row r="369" spans="2:2" s="137" customFormat="1">
      <c r="B369" s="138"/>
    </row>
    <row r="370" spans="2:2" s="137" customFormat="1">
      <c r="B370" s="138"/>
    </row>
    <row r="371" spans="2:2" s="137" customFormat="1">
      <c r="B371" s="138"/>
    </row>
    <row r="372" spans="2:2" s="137" customFormat="1">
      <c r="B372" s="138"/>
    </row>
    <row r="373" spans="2:2" s="137" customFormat="1">
      <c r="B373" s="138"/>
    </row>
    <row r="374" spans="2:2" s="137" customFormat="1">
      <c r="B374" s="138"/>
    </row>
    <row r="375" spans="2:2" s="137" customFormat="1">
      <c r="B375" s="138"/>
    </row>
    <row r="376" spans="2:2" s="137" customFormat="1">
      <c r="B376" s="138"/>
    </row>
    <row r="377" spans="2:2" s="137" customFormat="1">
      <c r="B377" s="138"/>
    </row>
    <row r="378" spans="2:2" s="137" customFormat="1">
      <c r="B378" s="138"/>
    </row>
    <row r="379" spans="2:2" s="137" customFormat="1">
      <c r="B379" s="138"/>
    </row>
    <row r="380" spans="2:2" s="137" customFormat="1">
      <c r="B380" s="138"/>
    </row>
    <row r="381" spans="2:2" s="137" customFormat="1">
      <c r="B381" s="138"/>
    </row>
    <row r="382" spans="2:2" s="137" customFormat="1">
      <c r="B382" s="138"/>
    </row>
    <row r="383" spans="2:2" s="137" customFormat="1">
      <c r="B383" s="138"/>
    </row>
    <row r="384" spans="2:2" s="137" customFormat="1">
      <c r="B384" s="138"/>
    </row>
    <row r="385" spans="2:6" s="137" customFormat="1">
      <c r="B385" s="138"/>
    </row>
    <row r="386" spans="2:6" s="137" customFormat="1">
      <c r="B386" s="138"/>
    </row>
    <row r="387" spans="2:6" s="137" customFormat="1">
      <c r="B387" s="138"/>
    </row>
    <row r="388" spans="2:6" s="137" customFormat="1">
      <c r="B388" s="138"/>
    </row>
    <row r="389" spans="2:6" s="137" customFormat="1">
      <c r="B389" s="138"/>
    </row>
    <row r="390" spans="2:6" s="137" customFormat="1">
      <c r="B390" s="138"/>
    </row>
    <row r="391" spans="2:6" s="137" customFormat="1">
      <c r="B391" s="138"/>
    </row>
    <row r="392" spans="2:6" s="137" customFormat="1">
      <c r="B392" s="138"/>
    </row>
    <row r="393" spans="2:6" s="137" customFormat="1">
      <c r="B393" s="138"/>
    </row>
    <row r="394" spans="2:6" s="137" customFormat="1">
      <c r="B394" s="138"/>
    </row>
    <row r="395" spans="2:6" s="137" customFormat="1">
      <c r="B395" s="138"/>
    </row>
    <row r="396" spans="2:6">
      <c r="C396" s="1"/>
      <c r="D396" s="1"/>
      <c r="E396" s="1"/>
      <c r="F396" s="1"/>
    </row>
    <row r="397" spans="2:6">
      <c r="C397" s="1"/>
      <c r="D397" s="1"/>
      <c r="E397" s="1"/>
      <c r="F397" s="1"/>
    </row>
    <row r="398" spans="2:6">
      <c r="C398" s="1"/>
      <c r="D398" s="1"/>
      <c r="E398" s="1"/>
      <c r="F398" s="1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3:K163"/>
  </mergeCells>
  <phoneticPr fontId="4" type="noConversion"/>
  <conditionalFormatting sqref="B12:B155">
    <cfRule type="cellIs" dxfId="107" priority="2" operator="equal">
      <formula>"NR3"</formula>
    </cfRule>
  </conditionalFormatting>
  <conditionalFormatting sqref="B12:B155">
    <cfRule type="containsText" dxfId="10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$BB$7:$BB$24</formula1>
    </dataValidation>
    <dataValidation allowBlank="1" showInputMessage="1" showErrorMessage="1" sqref="H2 B34 Q9 B36 B161 B163"/>
    <dataValidation type="list" allowBlank="1" showInputMessage="1" showErrorMessage="1" sqref="I12:I35 I164:I828 I37:I162">
      <formula1>$BD$7:$BD$10</formula1>
    </dataValidation>
    <dataValidation type="list" allowBlank="1" showInputMessage="1" showErrorMessage="1" sqref="E12:E35 E164:E822 E37:E162">
      <formula1>$AZ$7:$AZ$24</formula1>
    </dataValidation>
    <dataValidation type="list" allowBlank="1" showInputMessage="1" showErrorMessage="1" sqref="L12:L828">
      <formula1>$BE$7:$BE$20</formula1>
    </dataValidation>
    <dataValidation type="list" allowBlank="1" showInputMessage="1" showErrorMessage="1" sqref="G12:G35 G164:G555 G37:G162">
      <formula1>$BB$7:$BB$29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B13" sqref="B13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189</v>
      </c>
      <c r="C1" s="80" t="s" vm="1">
        <v>266</v>
      </c>
    </row>
    <row r="2" spans="2:62">
      <c r="B2" s="58" t="s">
        <v>188</v>
      </c>
      <c r="C2" s="80" t="s">
        <v>267</v>
      </c>
    </row>
    <row r="3" spans="2:62">
      <c r="B3" s="58" t="s">
        <v>190</v>
      </c>
      <c r="C3" s="80" t="s">
        <v>268</v>
      </c>
    </row>
    <row r="4" spans="2:62">
      <c r="B4" s="58" t="s">
        <v>191</v>
      </c>
      <c r="C4" s="80">
        <v>2207</v>
      </c>
    </row>
    <row r="6" spans="2:62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  <c r="BJ6" s="3"/>
    </row>
    <row r="7" spans="2:62" ht="26.25" customHeight="1">
      <c r="B7" s="169" t="s">
        <v>99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  <c r="BF7" s="3"/>
      <c r="BJ7" s="3"/>
    </row>
    <row r="8" spans="2:62" s="3" customFormat="1" ht="78.75">
      <c r="B8" s="23" t="s">
        <v>125</v>
      </c>
      <c r="C8" s="31" t="s">
        <v>49</v>
      </c>
      <c r="D8" s="31" t="s">
        <v>129</v>
      </c>
      <c r="E8" s="31" t="s">
        <v>235</v>
      </c>
      <c r="F8" s="31" t="s">
        <v>127</v>
      </c>
      <c r="G8" s="31" t="s">
        <v>69</v>
      </c>
      <c r="H8" s="31" t="s">
        <v>111</v>
      </c>
      <c r="I8" s="14" t="s">
        <v>250</v>
      </c>
      <c r="J8" s="14" t="s">
        <v>249</v>
      </c>
      <c r="K8" s="31" t="s">
        <v>264</v>
      </c>
      <c r="L8" s="14" t="s">
        <v>66</v>
      </c>
      <c r="M8" s="14" t="s">
        <v>63</v>
      </c>
      <c r="N8" s="14" t="s">
        <v>192</v>
      </c>
      <c r="O8" s="15" t="s">
        <v>194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257</v>
      </c>
      <c r="J9" s="17"/>
      <c r="K9" s="17" t="s">
        <v>253</v>
      </c>
      <c r="L9" s="17" t="s">
        <v>253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6" customFormat="1" ht="18" customHeight="1">
      <c r="B11" s="99" t="s">
        <v>30</v>
      </c>
      <c r="C11" s="100"/>
      <c r="D11" s="100"/>
      <c r="E11" s="100"/>
      <c r="F11" s="100"/>
      <c r="G11" s="100"/>
      <c r="H11" s="100"/>
      <c r="I11" s="102"/>
      <c r="J11" s="104"/>
      <c r="K11" s="102">
        <f>K12+K115</f>
        <v>150.10518999999999</v>
      </c>
      <c r="L11" s="102">
        <v>44367.852340000005</v>
      </c>
      <c r="M11" s="100"/>
      <c r="N11" s="105">
        <v>1</v>
      </c>
      <c r="O11" s="105">
        <f>L11/'סכום נכסי הקרן'!$C$42</f>
        <v>1.2625589115799998E-2</v>
      </c>
      <c r="BF11" s="137"/>
      <c r="BG11" s="143"/>
      <c r="BH11" s="137"/>
      <c r="BJ11" s="137"/>
    </row>
    <row r="12" spans="2:62" s="137" customFormat="1" ht="20.25">
      <c r="B12" s="83" t="s">
        <v>244</v>
      </c>
      <c r="C12" s="84"/>
      <c r="D12" s="84"/>
      <c r="E12" s="84"/>
      <c r="F12" s="84"/>
      <c r="G12" s="84"/>
      <c r="H12" s="84"/>
      <c r="I12" s="92"/>
      <c r="J12" s="94"/>
      <c r="K12" s="92">
        <f>K13</f>
        <v>145.39945</v>
      </c>
      <c r="L12" s="92">
        <v>35052.561000000016</v>
      </c>
      <c r="M12" s="84"/>
      <c r="N12" s="93">
        <v>0.7900441231949884</v>
      </c>
      <c r="O12" s="93">
        <f>L12/'סכום נכסי הקרן'!$C$42</f>
        <v>9.9747724828123975E-3</v>
      </c>
      <c r="BG12" s="136"/>
    </row>
    <row r="13" spans="2:62" s="137" customFormat="1">
      <c r="B13" s="101" t="s">
        <v>654</v>
      </c>
      <c r="C13" s="84"/>
      <c r="D13" s="84"/>
      <c r="E13" s="84"/>
      <c r="F13" s="84"/>
      <c r="G13" s="84"/>
      <c r="H13" s="84"/>
      <c r="I13" s="92"/>
      <c r="J13" s="94"/>
      <c r="K13" s="92">
        <f>SUM(K14:K42)</f>
        <v>145.39945</v>
      </c>
      <c r="L13" s="92">
        <v>26049.079480000004</v>
      </c>
      <c r="M13" s="84"/>
      <c r="N13" s="93">
        <v>0.58711607856022718</v>
      </c>
      <c r="O13" s="93">
        <f>L13/'סכום נכסי הקרן'!$C$42</f>
        <v>7.4126863711811812E-3</v>
      </c>
    </row>
    <row r="14" spans="2:62" s="137" customFormat="1">
      <c r="B14" s="88" t="s">
        <v>655</v>
      </c>
      <c r="C14" s="82" t="s">
        <v>656</v>
      </c>
      <c r="D14" s="95" t="s">
        <v>130</v>
      </c>
      <c r="E14" s="95" t="s">
        <v>302</v>
      </c>
      <c r="F14" s="82" t="s">
        <v>657</v>
      </c>
      <c r="G14" s="95" t="s">
        <v>658</v>
      </c>
      <c r="H14" s="95" t="s">
        <v>174</v>
      </c>
      <c r="I14" s="89">
        <v>0.56999999999999995</v>
      </c>
      <c r="J14" s="91">
        <v>22180</v>
      </c>
      <c r="K14" s="82"/>
      <c r="L14" s="89">
        <v>0.12562999999999999</v>
      </c>
      <c r="M14" s="90">
        <v>1.1265462440118138E-8</v>
      </c>
      <c r="N14" s="90">
        <v>2.8315546814678201E-6</v>
      </c>
      <c r="O14" s="90">
        <f>L14/'סכום נכסי הקרן'!$C$42</f>
        <v>3.5750045967132641E-8</v>
      </c>
    </row>
    <row r="15" spans="2:62" s="137" customFormat="1">
      <c r="B15" s="88" t="s">
        <v>659</v>
      </c>
      <c r="C15" s="82" t="s">
        <v>660</v>
      </c>
      <c r="D15" s="95" t="s">
        <v>130</v>
      </c>
      <c r="E15" s="95" t="s">
        <v>302</v>
      </c>
      <c r="F15" s="82" t="s">
        <v>349</v>
      </c>
      <c r="G15" s="95" t="s">
        <v>338</v>
      </c>
      <c r="H15" s="95" t="s">
        <v>174</v>
      </c>
      <c r="I15" s="89">
        <v>3440</v>
      </c>
      <c r="J15" s="91">
        <v>4328</v>
      </c>
      <c r="K15" s="82"/>
      <c r="L15" s="89">
        <v>148.88320000000002</v>
      </c>
      <c r="M15" s="90">
        <v>2.6161806667442901E-5</v>
      </c>
      <c r="N15" s="90">
        <v>3.3556548750450516E-3</v>
      </c>
      <c r="O15" s="90">
        <f>L15/'סכום נכסי הקרן'!$C$42</f>
        <v>4.2367119666750009E-5</v>
      </c>
    </row>
    <row r="16" spans="2:62" s="137" customFormat="1" ht="20.25">
      <c r="B16" s="88" t="s">
        <v>661</v>
      </c>
      <c r="C16" s="82" t="s">
        <v>662</v>
      </c>
      <c r="D16" s="95" t="s">
        <v>130</v>
      </c>
      <c r="E16" s="95" t="s">
        <v>302</v>
      </c>
      <c r="F16" s="82" t="s">
        <v>663</v>
      </c>
      <c r="G16" s="95" t="s">
        <v>664</v>
      </c>
      <c r="H16" s="95" t="s">
        <v>174</v>
      </c>
      <c r="I16" s="89">
        <v>2029</v>
      </c>
      <c r="J16" s="91">
        <v>46320</v>
      </c>
      <c r="K16" s="82"/>
      <c r="L16" s="89">
        <v>939.83280000000002</v>
      </c>
      <c r="M16" s="90">
        <v>4.7460844803037492E-5</v>
      </c>
      <c r="N16" s="90">
        <v>2.1182742693918729E-2</v>
      </c>
      <c r="O16" s="90">
        <f>L16/'סכום נכסי הקרן'!$C$42</f>
        <v>2.6744460559913224E-4</v>
      </c>
      <c r="BF16" s="136"/>
    </row>
    <row r="17" spans="2:15" s="137" customFormat="1">
      <c r="B17" s="88" t="s">
        <v>665</v>
      </c>
      <c r="C17" s="82" t="s">
        <v>666</v>
      </c>
      <c r="D17" s="95" t="s">
        <v>130</v>
      </c>
      <c r="E17" s="95" t="s">
        <v>302</v>
      </c>
      <c r="F17" s="82" t="s">
        <v>667</v>
      </c>
      <c r="G17" s="95" t="s">
        <v>338</v>
      </c>
      <c r="H17" s="95" t="s">
        <v>174</v>
      </c>
      <c r="I17" s="89">
        <v>11333</v>
      </c>
      <c r="J17" s="91">
        <v>3755</v>
      </c>
      <c r="K17" s="82"/>
      <c r="L17" s="89">
        <v>425.55415000000005</v>
      </c>
      <c r="M17" s="90">
        <v>6.6435999173597847E-5</v>
      </c>
      <c r="N17" s="90">
        <v>9.5914976172137168E-3</v>
      </c>
      <c r="O17" s="90">
        <f>L17/'סכום נכסי הקרן'!$C$42</f>
        <v>1.2109830792011512E-4</v>
      </c>
    </row>
    <row r="18" spans="2:15" s="137" customFormat="1">
      <c r="B18" s="88" t="s">
        <v>668</v>
      </c>
      <c r="C18" s="82" t="s">
        <v>669</v>
      </c>
      <c r="D18" s="95" t="s">
        <v>130</v>
      </c>
      <c r="E18" s="95" t="s">
        <v>302</v>
      </c>
      <c r="F18" s="82" t="s">
        <v>357</v>
      </c>
      <c r="G18" s="95" t="s">
        <v>338</v>
      </c>
      <c r="H18" s="95" t="s">
        <v>174</v>
      </c>
      <c r="I18" s="89">
        <v>5532</v>
      </c>
      <c r="J18" s="91">
        <v>2089</v>
      </c>
      <c r="K18" s="82"/>
      <c r="L18" s="89">
        <v>115.56348</v>
      </c>
      <c r="M18" s="90">
        <v>1.7027381210931208E-5</v>
      </c>
      <c r="N18" s="90">
        <v>2.6046669808223581E-3</v>
      </c>
      <c r="O18" s="90">
        <f>L18/'סכום נכסי הקרן'!$C$42</f>
        <v>3.2885455083354404E-5</v>
      </c>
    </row>
    <row r="19" spans="2:15" s="137" customFormat="1">
      <c r="B19" s="88" t="s">
        <v>670</v>
      </c>
      <c r="C19" s="82" t="s">
        <v>671</v>
      </c>
      <c r="D19" s="95" t="s">
        <v>130</v>
      </c>
      <c r="E19" s="95" t="s">
        <v>302</v>
      </c>
      <c r="F19" s="82" t="s">
        <v>362</v>
      </c>
      <c r="G19" s="95" t="s">
        <v>363</v>
      </c>
      <c r="H19" s="95" t="s">
        <v>174</v>
      </c>
      <c r="I19" s="89">
        <v>201682</v>
      </c>
      <c r="J19" s="91">
        <v>523</v>
      </c>
      <c r="K19" s="82"/>
      <c r="L19" s="89">
        <v>1054.7968600000002</v>
      </c>
      <c r="M19" s="90">
        <v>7.292823684996941E-5</v>
      </c>
      <c r="N19" s="90">
        <v>2.3773899442255494E-2</v>
      </c>
      <c r="O19" s="90">
        <f>L19/'סכום נכסי הקרן'!$C$42</f>
        <v>3.0015948603826458E-4</v>
      </c>
    </row>
    <row r="20" spans="2:15" s="137" customFormat="1">
      <c r="B20" s="88" t="s">
        <v>672</v>
      </c>
      <c r="C20" s="82" t="s">
        <v>673</v>
      </c>
      <c r="D20" s="95" t="s">
        <v>130</v>
      </c>
      <c r="E20" s="95" t="s">
        <v>302</v>
      </c>
      <c r="F20" s="82" t="s">
        <v>329</v>
      </c>
      <c r="G20" s="95" t="s">
        <v>310</v>
      </c>
      <c r="H20" s="95" t="s">
        <v>174</v>
      </c>
      <c r="I20" s="89">
        <v>7260</v>
      </c>
      <c r="J20" s="91">
        <v>7202</v>
      </c>
      <c r="K20" s="82"/>
      <c r="L20" s="89">
        <v>522.86519999999996</v>
      </c>
      <c r="M20" s="90">
        <v>7.2361179164286184E-5</v>
      </c>
      <c r="N20" s="90">
        <v>1.1784775967815077E-2</v>
      </c>
      <c r="O20" s="90">
        <f>L20/'סכום נכסי הקרן'!$C$42</f>
        <v>1.4878973919138741E-4</v>
      </c>
    </row>
    <row r="21" spans="2:15" s="137" customFormat="1">
      <c r="B21" s="88" t="s">
        <v>674</v>
      </c>
      <c r="C21" s="82" t="s">
        <v>675</v>
      </c>
      <c r="D21" s="95" t="s">
        <v>130</v>
      </c>
      <c r="E21" s="95" t="s">
        <v>302</v>
      </c>
      <c r="F21" s="82" t="s">
        <v>566</v>
      </c>
      <c r="G21" s="95" t="s">
        <v>414</v>
      </c>
      <c r="H21" s="95" t="s">
        <v>174</v>
      </c>
      <c r="I21" s="89">
        <v>215488.62</v>
      </c>
      <c r="J21" s="91">
        <v>165.5</v>
      </c>
      <c r="K21" s="82"/>
      <c r="L21" s="89">
        <v>356.63367</v>
      </c>
      <c r="M21" s="90">
        <v>6.7361542391024205E-5</v>
      </c>
      <c r="N21" s="90">
        <v>8.0381098293206225E-3</v>
      </c>
      <c r="O21" s="90">
        <f>L21/'סכום נכסי הקרן'!$C$42</f>
        <v>1.0148587197267543E-4</v>
      </c>
    </row>
    <row r="22" spans="2:15" s="137" customFormat="1">
      <c r="B22" s="88" t="s">
        <v>676</v>
      </c>
      <c r="C22" s="82" t="s">
        <v>677</v>
      </c>
      <c r="D22" s="95" t="s">
        <v>130</v>
      </c>
      <c r="E22" s="95" t="s">
        <v>302</v>
      </c>
      <c r="F22" s="82" t="s">
        <v>370</v>
      </c>
      <c r="G22" s="95" t="s">
        <v>310</v>
      </c>
      <c r="H22" s="95" t="s">
        <v>174</v>
      </c>
      <c r="I22" s="89">
        <v>89994</v>
      </c>
      <c r="J22" s="91">
        <v>1010</v>
      </c>
      <c r="K22" s="82"/>
      <c r="L22" s="89">
        <v>908.93939999999998</v>
      </c>
      <c r="M22" s="90">
        <v>7.7313304308436329E-5</v>
      </c>
      <c r="N22" s="90">
        <v>2.0486441242064408E-2</v>
      </c>
      <c r="O22" s="90">
        <f>L22/'סכום נכסי הקרן'!$C$42</f>
        <v>2.5865338956728459E-4</v>
      </c>
    </row>
    <row r="23" spans="2:15" s="137" customFormat="1">
      <c r="B23" s="88" t="s">
        <v>678</v>
      </c>
      <c r="C23" s="82" t="s">
        <v>679</v>
      </c>
      <c r="D23" s="95" t="s">
        <v>130</v>
      </c>
      <c r="E23" s="95" t="s">
        <v>302</v>
      </c>
      <c r="F23" s="82" t="s">
        <v>680</v>
      </c>
      <c r="G23" s="95" t="s">
        <v>653</v>
      </c>
      <c r="H23" s="95" t="s">
        <v>174</v>
      </c>
      <c r="I23" s="89">
        <v>84227.42</v>
      </c>
      <c r="J23" s="91">
        <v>954</v>
      </c>
      <c r="K23" s="89">
        <v>15.02129</v>
      </c>
      <c r="L23" s="89">
        <v>818.55087000000003</v>
      </c>
      <c r="M23" s="90">
        <v>7.1755295487266986E-5</v>
      </c>
      <c r="N23" s="90">
        <v>1.8449188473836323E-2</v>
      </c>
      <c r="O23" s="90">
        <f>L23/'סכום נכסי הקרן'!$C$42</f>
        <v>2.3293187319061066E-4</v>
      </c>
    </row>
    <row r="24" spans="2:15" s="137" customFormat="1">
      <c r="B24" s="88" t="s">
        <v>681</v>
      </c>
      <c r="C24" s="82" t="s">
        <v>682</v>
      </c>
      <c r="D24" s="95" t="s">
        <v>130</v>
      </c>
      <c r="E24" s="95" t="s">
        <v>302</v>
      </c>
      <c r="F24" s="82" t="s">
        <v>380</v>
      </c>
      <c r="G24" s="95" t="s">
        <v>381</v>
      </c>
      <c r="H24" s="95" t="s">
        <v>174</v>
      </c>
      <c r="I24" s="89">
        <v>12930</v>
      </c>
      <c r="J24" s="91">
        <v>2569</v>
      </c>
      <c r="K24" s="82"/>
      <c r="L24" s="89">
        <v>332.17169999999999</v>
      </c>
      <c r="M24" s="90">
        <v>6.0317560620886112E-5</v>
      </c>
      <c r="N24" s="90">
        <v>7.4867653600742207E-3</v>
      </c>
      <c r="O24" s="90">
        <f>L24/'סכום נכסי הקרן'!$C$42</f>
        <v>9.4524823242701539E-5</v>
      </c>
    </row>
    <row r="25" spans="2:15" s="137" customFormat="1">
      <c r="B25" s="88" t="s">
        <v>683</v>
      </c>
      <c r="C25" s="82" t="s">
        <v>684</v>
      </c>
      <c r="D25" s="95" t="s">
        <v>130</v>
      </c>
      <c r="E25" s="95" t="s">
        <v>302</v>
      </c>
      <c r="F25" s="82" t="s">
        <v>685</v>
      </c>
      <c r="G25" s="95" t="s">
        <v>686</v>
      </c>
      <c r="H25" s="95" t="s">
        <v>174</v>
      </c>
      <c r="I25" s="89">
        <v>5078.7700000000004</v>
      </c>
      <c r="J25" s="91">
        <v>11830</v>
      </c>
      <c r="K25" s="82"/>
      <c r="L25" s="89">
        <v>600.81849</v>
      </c>
      <c r="M25" s="90">
        <v>5.1735700316384404E-5</v>
      </c>
      <c r="N25" s="90">
        <v>1.3541752830310649E-2</v>
      </c>
      <c r="O25" s="90">
        <f>L25/'סכום נכסי הקרן'!$C$42</f>
        <v>1.7097260714322394E-4</v>
      </c>
    </row>
    <row r="26" spans="2:15" s="137" customFormat="1">
      <c r="B26" s="88" t="s">
        <v>687</v>
      </c>
      <c r="C26" s="82" t="s">
        <v>688</v>
      </c>
      <c r="D26" s="95" t="s">
        <v>130</v>
      </c>
      <c r="E26" s="95" t="s">
        <v>302</v>
      </c>
      <c r="F26" s="82" t="s">
        <v>689</v>
      </c>
      <c r="G26" s="95" t="s">
        <v>414</v>
      </c>
      <c r="H26" s="95" t="s">
        <v>174</v>
      </c>
      <c r="I26" s="89">
        <v>8362</v>
      </c>
      <c r="J26" s="91">
        <v>6507</v>
      </c>
      <c r="K26" s="82"/>
      <c r="L26" s="89">
        <v>544.11533999999995</v>
      </c>
      <c r="M26" s="90">
        <v>8.236712332407099E-6</v>
      </c>
      <c r="N26" s="90">
        <v>1.2263729509157483E-2</v>
      </c>
      <c r="O26" s="90">
        <f>L26/'סכום נכסי הקרן'!$C$42</f>
        <v>1.5483680980993397E-4</v>
      </c>
    </row>
    <row r="27" spans="2:15" s="137" customFormat="1">
      <c r="B27" s="88" t="s">
        <v>690</v>
      </c>
      <c r="C27" s="82" t="s">
        <v>691</v>
      </c>
      <c r="D27" s="95" t="s">
        <v>130</v>
      </c>
      <c r="E27" s="95" t="s">
        <v>302</v>
      </c>
      <c r="F27" s="82" t="s">
        <v>652</v>
      </c>
      <c r="G27" s="95" t="s">
        <v>653</v>
      </c>
      <c r="H27" s="95" t="s">
        <v>174</v>
      </c>
      <c r="I27" s="89">
        <v>3448063.16</v>
      </c>
      <c r="J27" s="91">
        <v>42.6</v>
      </c>
      <c r="K27" s="89">
        <v>130.37816000000001</v>
      </c>
      <c r="L27" s="89">
        <v>1599.25307</v>
      </c>
      <c r="M27" s="90">
        <v>2.6621273049556962E-4</v>
      </c>
      <c r="N27" s="90">
        <v>3.6045311766379713E-2</v>
      </c>
      <c r="O27" s="90">
        <f>L27/'סכום נכסי הקרן'!$C$42</f>
        <v>4.5509329591322134E-4</v>
      </c>
    </row>
    <row r="28" spans="2:15" s="137" customFormat="1">
      <c r="B28" s="88" t="s">
        <v>692</v>
      </c>
      <c r="C28" s="82" t="s">
        <v>693</v>
      </c>
      <c r="D28" s="95" t="s">
        <v>130</v>
      </c>
      <c r="E28" s="95" t="s">
        <v>302</v>
      </c>
      <c r="F28" s="82" t="s">
        <v>694</v>
      </c>
      <c r="G28" s="95" t="s">
        <v>414</v>
      </c>
      <c r="H28" s="95" t="s">
        <v>174</v>
      </c>
      <c r="I28" s="89">
        <v>72664</v>
      </c>
      <c r="J28" s="91">
        <v>1395</v>
      </c>
      <c r="K28" s="82"/>
      <c r="L28" s="89">
        <v>1013.6628000000001</v>
      </c>
      <c r="M28" s="90">
        <v>5.6840670411458069E-5</v>
      </c>
      <c r="N28" s="90">
        <v>2.284678537586388E-2</v>
      </c>
      <c r="O28" s="90">
        <f>L28/'סכום נכסי הקרן'!$C$42</f>
        <v>2.8845412477252554E-4</v>
      </c>
    </row>
    <row r="29" spans="2:15" s="137" customFormat="1">
      <c r="B29" s="88" t="s">
        <v>695</v>
      </c>
      <c r="C29" s="82" t="s">
        <v>696</v>
      </c>
      <c r="D29" s="95" t="s">
        <v>130</v>
      </c>
      <c r="E29" s="95" t="s">
        <v>302</v>
      </c>
      <c r="F29" s="82" t="s">
        <v>309</v>
      </c>
      <c r="G29" s="95" t="s">
        <v>310</v>
      </c>
      <c r="H29" s="95" t="s">
        <v>174</v>
      </c>
      <c r="I29" s="89">
        <v>114465</v>
      </c>
      <c r="J29" s="91">
        <v>2100</v>
      </c>
      <c r="K29" s="82"/>
      <c r="L29" s="89">
        <v>2403.7649999999999</v>
      </c>
      <c r="M29" s="90">
        <v>7.5132151803619722E-5</v>
      </c>
      <c r="N29" s="90">
        <v>5.4178078794065866E-2</v>
      </c>
      <c r="O29" s="90">
        <f>L29/'סכום נכסי הקרן'!$C$42</f>
        <v>6.840301619373127E-4</v>
      </c>
    </row>
    <row r="30" spans="2:15" s="137" customFormat="1">
      <c r="B30" s="88" t="s">
        <v>697</v>
      </c>
      <c r="C30" s="82" t="s">
        <v>698</v>
      </c>
      <c r="D30" s="95" t="s">
        <v>130</v>
      </c>
      <c r="E30" s="95" t="s">
        <v>302</v>
      </c>
      <c r="F30" s="82" t="s">
        <v>313</v>
      </c>
      <c r="G30" s="95" t="s">
        <v>310</v>
      </c>
      <c r="H30" s="95" t="s">
        <v>174</v>
      </c>
      <c r="I30" s="89">
        <v>18612</v>
      </c>
      <c r="J30" s="91">
        <v>6419</v>
      </c>
      <c r="K30" s="82"/>
      <c r="L30" s="89">
        <v>1194.7042799999999</v>
      </c>
      <c r="M30" s="90">
        <v>8.0012997082195284E-5</v>
      </c>
      <c r="N30" s="90">
        <v>2.6927250632839621E-2</v>
      </c>
      <c r="O30" s="90">
        <f>L30/'סכום נכסי הקרן'!$C$42</f>
        <v>3.3997240250839854E-4</v>
      </c>
    </row>
    <row r="31" spans="2:15" s="137" customFormat="1">
      <c r="B31" s="88" t="s">
        <v>699</v>
      </c>
      <c r="C31" s="82" t="s">
        <v>700</v>
      </c>
      <c r="D31" s="95" t="s">
        <v>130</v>
      </c>
      <c r="E31" s="95" t="s">
        <v>302</v>
      </c>
      <c r="F31" s="82" t="s">
        <v>701</v>
      </c>
      <c r="G31" s="95" t="s">
        <v>702</v>
      </c>
      <c r="H31" s="95" t="s">
        <v>174</v>
      </c>
      <c r="I31" s="89">
        <v>7177</v>
      </c>
      <c r="J31" s="91">
        <v>14630</v>
      </c>
      <c r="K31" s="82"/>
      <c r="L31" s="89">
        <v>1049.9951000000001</v>
      </c>
      <c r="M31" s="90">
        <v>1.4595143203662973E-5</v>
      </c>
      <c r="N31" s="90">
        <v>2.3665673333783908E-2</v>
      </c>
      <c r="O31" s="90">
        <f>L31/'סכום נכסי הקרן'!$C$42</f>
        <v>2.9879306766110035E-4</v>
      </c>
    </row>
    <row r="32" spans="2:15" s="137" customFormat="1">
      <c r="B32" s="88" t="s">
        <v>703</v>
      </c>
      <c r="C32" s="82" t="s">
        <v>704</v>
      </c>
      <c r="D32" s="95" t="s">
        <v>130</v>
      </c>
      <c r="E32" s="95" t="s">
        <v>302</v>
      </c>
      <c r="F32" s="82" t="s">
        <v>444</v>
      </c>
      <c r="G32" s="95" t="s">
        <v>338</v>
      </c>
      <c r="H32" s="95" t="s">
        <v>174</v>
      </c>
      <c r="I32" s="89">
        <v>4815.3599999999997</v>
      </c>
      <c r="J32" s="91">
        <v>16350</v>
      </c>
      <c r="K32" s="82"/>
      <c r="L32" s="89">
        <v>787.31136000000004</v>
      </c>
      <c r="M32" s="90">
        <v>1.0830336601938708E-4</v>
      </c>
      <c r="N32" s="90">
        <v>1.7745086103484808E-2</v>
      </c>
      <c r="O32" s="90">
        <f>L32/'סכום נכסי הקרן'!$C$42</f>
        <v>2.2404216596709159E-4</v>
      </c>
    </row>
    <row r="33" spans="2:15" s="137" customFormat="1">
      <c r="B33" s="88" t="s">
        <v>705</v>
      </c>
      <c r="C33" s="82" t="s">
        <v>706</v>
      </c>
      <c r="D33" s="95" t="s">
        <v>130</v>
      </c>
      <c r="E33" s="95" t="s">
        <v>302</v>
      </c>
      <c r="F33" s="82" t="s">
        <v>707</v>
      </c>
      <c r="G33" s="95" t="s">
        <v>202</v>
      </c>
      <c r="H33" s="95" t="s">
        <v>174</v>
      </c>
      <c r="I33" s="89">
        <v>4318</v>
      </c>
      <c r="J33" s="91">
        <v>32020</v>
      </c>
      <c r="K33" s="82"/>
      <c r="L33" s="89">
        <v>1382.6236000000001</v>
      </c>
      <c r="M33" s="90">
        <v>7.0933410414963076E-5</v>
      </c>
      <c r="N33" s="90">
        <v>3.1162734436741953E-2</v>
      </c>
      <c r="O33" s="90">
        <f>L33/'סכום נכסי הקרן'!$C$42</f>
        <v>3.9344788072309499E-4</v>
      </c>
    </row>
    <row r="34" spans="2:15" s="137" customFormat="1">
      <c r="B34" s="88" t="s">
        <v>708</v>
      </c>
      <c r="C34" s="82" t="s">
        <v>709</v>
      </c>
      <c r="D34" s="95" t="s">
        <v>130</v>
      </c>
      <c r="E34" s="95" t="s">
        <v>302</v>
      </c>
      <c r="F34" s="82" t="s">
        <v>508</v>
      </c>
      <c r="G34" s="95" t="s">
        <v>363</v>
      </c>
      <c r="H34" s="95" t="s">
        <v>174</v>
      </c>
      <c r="I34" s="89">
        <v>6205</v>
      </c>
      <c r="J34" s="91">
        <v>3580</v>
      </c>
      <c r="K34" s="82"/>
      <c r="L34" s="89">
        <v>222.13900000000001</v>
      </c>
      <c r="M34" s="90">
        <v>6.1654417856502535E-5</v>
      </c>
      <c r="N34" s="90">
        <v>5.0067557540920179E-3</v>
      </c>
      <c r="O34" s="90">
        <f>L34/'סכום נכסי הקרן'!$C$42</f>
        <v>6.3213240954333193E-5</v>
      </c>
    </row>
    <row r="35" spans="2:15" s="137" customFormat="1">
      <c r="B35" s="88" t="s">
        <v>710</v>
      </c>
      <c r="C35" s="82" t="s">
        <v>711</v>
      </c>
      <c r="D35" s="95" t="s">
        <v>130</v>
      </c>
      <c r="E35" s="95" t="s">
        <v>302</v>
      </c>
      <c r="F35" s="82" t="s">
        <v>324</v>
      </c>
      <c r="G35" s="95" t="s">
        <v>310</v>
      </c>
      <c r="H35" s="95" t="s">
        <v>174</v>
      </c>
      <c r="I35" s="89">
        <v>111418</v>
      </c>
      <c r="J35" s="91">
        <v>2560</v>
      </c>
      <c r="K35" s="82"/>
      <c r="L35" s="89">
        <v>2852.3008</v>
      </c>
      <c r="M35" s="90">
        <v>8.3580310570550284E-5</v>
      </c>
      <c r="N35" s="90">
        <v>6.4287556182395997E-2</v>
      </c>
      <c r="O35" s="90">
        <f>L35/'סכום נכסי הקרן'!$C$42</f>
        <v>8.1166826961783975E-4</v>
      </c>
    </row>
    <row r="36" spans="2:15" s="137" customFormat="1">
      <c r="B36" s="88" t="s">
        <v>712</v>
      </c>
      <c r="C36" s="82" t="s">
        <v>713</v>
      </c>
      <c r="D36" s="95" t="s">
        <v>130</v>
      </c>
      <c r="E36" s="95" t="s">
        <v>302</v>
      </c>
      <c r="F36" s="82" t="s">
        <v>475</v>
      </c>
      <c r="G36" s="95" t="s">
        <v>476</v>
      </c>
      <c r="H36" s="95" t="s">
        <v>174</v>
      </c>
      <c r="I36" s="89">
        <v>1388</v>
      </c>
      <c r="J36" s="91">
        <v>60150</v>
      </c>
      <c r="K36" s="82"/>
      <c r="L36" s="89">
        <v>834.88199999999995</v>
      </c>
      <c r="M36" s="90">
        <v>1.3663964522520243E-4</v>
      </c>
      <c r="N36" s="90">
        <v>1.8817273227519037E-2</v>
      </c>
      <c r="O36" s="90">
        <f>L36/'סכום נכסי הקרן'!$C$42</f>
        <v>2.3757916005039906E-4</v>
      </c>
    </row>
    <row r="37" spans="2:15" s="137" customFormat="1">
      <c r="B37" s="88" t="s">
        <v>714</v>
      </c>
      <c r="C37" s="82" t="s">
        <v>715</v>
      </c>
      <c r="D37" s="95" t="s">
        <v>130</v>
      </c>
      <c r="E37" s="95" t="s">
        <v>302</v>
      </c>
      <c r="F37" s="82" t="s">
        <v>716</v>
      </c>
      <c r="G37" s="95" t="s">
        <v>410</v>
      </c>
      <c r="H37" s="95" t="s">
        <v>174</v>
      </c>
      <c r="I37" s="89">
        <v>3768</v>
      </c>
      <c r="J37" s="91">
        <v>32490</v>
      </c>
      <c r="K37" s="82"/>
      <c r="L37" s="89">
        <v>1224.2231999999999</v>
      </c>
      <c r="M37" s="90">
        <v>6.3316655466384974E-5</v>
      </c>
      <c r="N37" s="90">
        <v>2.759257289756838E-2</v>
      </c>
      <c r="O37" s="90">
        <f>L37/'סכום נכסי הקרן'!$C$42</f>
        <v>3.4837248805245734E-4</v>
      </c>
    </row>
    <row r="38" spans="2:15" s="137" customFormat="1">
      <c r="B38" s="88" t="s">
        <v>717</v>
      </c>
      <c r="C38" s="82" t="s">
        <v>718</v>
      </c>
      <c r="D38" s="95" t="s">
        <v>130</v>
      </c>
      <c r="E38" s="95" t="s">
        <v>302</v>
      </c>
      <c r="F38" s="82" t="s">
        <v>515</v>
      </c>
      <c r="G38" s="95" t="s">
        <v>363</v>
      </c>
      <c r="H38" s="95" t="s">
        <v>174</v>
      </c>
      <c r="I38" s="89">
        <v>11062</v>
      </c>
      <c r="J38" s="91">
        <v>2197</v>
      </c>
      <c r="K38" s="82"/>
      <c r="L38" s="89">
        <v>243.03214000000003</v>
      </c>
      <c r="M38" s="90">
        <v>6.517011219710553E-5</v>
      </c>
      <c r="N38" s="90">
        <v>5.4776629289512279E-3</v>
      </c>
      <c r="O38" s="90">
        <f>L38/'סכום נכסי הקרן'!$C$42</f>
        <v>6.9158721455787761E-5</v>
      </c>
    </row>
    <row r="39" spans="2:15" s="137" customFormat="1">
      <c r="B39" s="88" t="s">
        <v>719</v>
      </c>
      <c r="C39" s="82" t="s">
        <v>720</v>
      </c>
      <c r="D39" s="95" t="s">
        <v>130</v>
      </c>
      <c r="E39" s="95" t="s">
        <v>302</v>
      </c>
      <c r="F39" s="82" t="s">
        <v>721</v>
      </c>
      <c r="G39" s="95" t="s">
        <v>414</v>
      </c>
      <c r="H39" s="95" t="s">
        <v>174</v>
      </c>
      <c r="I39" s="89">
        <v>4242</v>
      </c>
      <c r="J39" s="91">
        <v>30200</v>
      </c>
      <c r="K39" s="82"/>
      <c r="L39" s="89">
        <v>1281.0840000000001</v>
      </c>
      <c r="M39" s="90">
        <v>3.0178193482116333E-5</v>
      </c>
      <c r="N39" s="90">
        <v>2.8874149467113915E-2</v>
      </c>
      <c r="O39" s="90">
        <f>L39/'סכום נכסי הקרן'!$C$42</f>
        <v>3.6455314723997579E-4</v>
      </c>
    </row>
    <row r="40" spans="2:15" s="137" customFormat="1">
      <c r="B40" s="88" t="s">
        <v>722</v>
      </c>
      <c r="C40" s="82" t="s">
        <v>723</v>
      </c>
      <c r="D40" s="95" t="s">
        <v>130</v>
      </c>
      <c r="E40" s="95" t="s">
        <v>302</v>
      </c>
      <c r="F40" s="82" t="s">
        <v>337</v>
      </c>
      <c r="G40" s="95" t="s">
        <v>338</v>
      </c>
      <c r="H40" s="95" t="s">
        <v>174</v>
      </c>
      <c r="I40" s="89">
        <v>9790</v>
      </c>
      <c r="J40" s="91">
        <v>19440</v>
      </c>
      <c r="K40" s="82"/>
      <c r="L40" s="89">
        <v>1903.1759999999999</v>
      </c>
      <c r="M40" s="90">
        <v>8.0727114646355873E-5</v>
      </c>
      <c r="N40" s="90">
        <v>4.2895382571497255E-2</v>
      </c>
      <c r="O40" s="90">
        <f>L40/'סכום נכסי הקרן'!$C$42</f>
        <v>5.4157947531277269E-4</v>
      </c>
    </row>
    <row r="41" spans="2:15" s="137" customFormat="1">
      <c r="B41" s="88" t="s">
        <v>724</v>
      </c>
      <c r="C41" s="82" t="s">
        <v>725</v>
      </c>
      <c r="D41" s="95" t="s">
        <v>130</v>
      </c>
      <c r="E41" s="95" t="s">
        <v>302</v>
      </c>
      <c r="F41" s="82" t="s">
        <v>726</v>
      </c>
      <c r="G41" s="95" t="s">
        <v>161</v>
      </c>
      <c r="H41" s="95" t="s">
        <v>174</v>
      </c>
      <c r="I41" s="89">
        <v>11492</v>
      </c>
      <c r="J41" s="91">
        <v>2301</v>
      </c>
      <c r="K41" s="82"/>
      <c r="L41" s="89">
        <v>264.43091999999996</v>
      </c>
      <c r="M41" s="90">
        <v>4.8652362166592141E-5</v>
      </c>
      <c r="N41" s="90">
        <v>5.9599666437223798E-3</v>
      </c>
      <c r="O41" s="90">
        <f>L41/'סכום נכסי הקרן'!$C$42</f>
        <v>7.5248089987512323E-5</v>
      </c>
    </row>
    <row r="42" spans="2:15" s="137" customFormat="1">
      <c r="B42" s="88" t="s">
        <v>727</v>
      </c>
      <c r="C42" s="82" t="s">
        <v>728</v>
      </c>
      <c r="D42" s="95" t="s">
        <v>130</v>
      </c>
      <c r="E42" s="95" t="s">
        <v>302</v>
      </c>
      <c r="F42" s="82" t="s">
        <v>409</v>
      </c>
      <c r="G42" s="95" t="s">
        <v>410</v>
      </c>
      <c r="H42" s="95" t="s">
        <v>174</v>
      </c>
      <c r="I42" s="89">
        <v>13578</v>
      </c>
      <c r="J42" s="91">
        <v>7539</v>
      </c>
      <c r="K42" s="82"/>
      <c r="L42" s="89">
        <v>1023.6454200000001</v>
      </c>
      <c r="M42" s="90">
        <v>1.1835584227031227E-4</v>
      </c>
      <c r="N42" s="90">
        <v>2.3071782067691581E-2</v>
      </c>
      <c r="O42" s="90">
        <f>L42/'סכום נכסי הקרן'!$C$42</f>
        <v>2.9129484055595637E-4</v>
      </c>
    </row>
    <row r="43" spans="2:15" s="137" customFormat="1">
      <c r="B43" s="85"/>
      <c r="C43" s="82"/>
      <c r="D43" s="82"/>
      <c r="E43" s="82"/>
      <c r="F43" s="82"/>
      <c r="G43" s="82"/>
      <c r="H43" s="82"/>
      <c r="I43" s="89"/>
      <c r="J43" s="91"/>
      <c r="K43" s="82"/>
      <c r="L43" s="82"/>
      <c r="M43" s="82"/>
      <c r="N43" s="90"/>
      <c r="O43" s="82"/>
    </row>
    <row r="44" spans="2:15" s="137" customFormat="1">
      <c r="B44" s="101" t="s">
        <v>729</v>
      </c>
      <c r="C44" s="84"/>
      <c r="D44" s="84"/>
      <c r="E44" s="84"/>
      <c r="F44" s="84"/>
      <c r="G44" s="84"/>
      <c r="H44" s="84"/>
      <c r="I44" s="92"/>
      <c r="J44" s="94"/>
      <c r="K44" s="84"/>
      <c r="L44" s="92">
        <v>7903.0398899999991</v>
      </c>
      <c r="M44" s="84"/>
      <c r="N44" s="93">
        <v>0.17812536494751591</v>
      </c>
      <c r="O44" s="93">
        <f>L44/'סכום נכסי הקרן'!$C$42</f>
        <v>2.2489376689292595E-3</v>
      </c>
    </row>
    <row r="45" spans="2:15" s="137" customFormat="1">
      <c r="B45" s="88" t="s">
        <v>730</v>
      </c>
      <c r="C45" s="82" t="s">
        <v>731</v>
      </c>
      <c r="D45" s="95" t="s">
        <v>130</v>
      </c>
      <c r="E45" s="95" t="s">
        <v>302</v>
      </c>
      <c r="F45" s="82" t="s">
        <v>732</v>
      </c>
      <c r="G45" s="95" t="s">
        <v>733</v>
      </c>
      <c r="H45" s="95" t="s">
        <v>174</v>
      </c>
      <c r="I45" s="89">
        <v>44099</v>
      </c>
      <c r="J45" s="91">
        <v>429.7</v>
      </c>
      <c r="K45" s="82"/>
      <c r="L45" s="89">
        <v>189.49340000000001</v>
      </c>
      <c r="M45" s="90">
        <v>1.497131036377833E-4</v>
      </c>
      <c r="N45" s="90">
        <v>4.2709617438291356E-3</v>
      </c>
      <c r="O45" s="90">
        <f>L45/'סכום נכסי הקרן'!$C$42</f>
        <v>5.3923408106887313E-5</v>
      </c>
    </row>
    <row r="46" spans="2:15" s="137" customFormat="1">
      <c r="B46" s="88" t="s">
        <v>734</v>
      </c>
      <c r="C46" s="82" t="s">
        <v>735</v>
      </c>
      <c r="D46" s="95" t="s">
        <v>130</v>
      </c>
      <c r="E46" s="95" t="s">
        <v>302</v>
      </c>
      <c r="F46" s="82" t="s">
        <v>736</v>
      </c>
      <c r="G46" s="95" t="s">
        <v>737</v>
      </c>
      <c r="H46" s="95" t="s">
        <v>174</v>
      </c>
      <c r="I46" s="89">
        <v>16704</v>
      </c>
      <c r="J46" s="91">
        <v>1775</v>
      </c>
      <c r="K46" s="82"/>
      <c r="L46" s="89">
        <v>296.49599999999998</v>
      </c>
      <c r="M46" s="90">
        <v>1.266541458711374E-4</v>
      </c>
      <c r="N46" s="90">
        <v>6.6826764056075998E-3</v>
      </c>
      <c r="O46" s="90">
        <f>L46/'סכום נכסי הקרן'!$C$42</f>
        <v>8.4372726491052766E-5</v>
      </c>
    </row>
    <row r="47" spans="2:15" s="137" customFormat="1">
      <c r="B47" s="88" t="s">
        <v>738</v>
      </c>
      <c r="C47" s="82" t="s">
        <v>739</v>
      </c>
      <c r="D47" s="95" t="s">
        <v>130</v>
      </c>
      <c r="E47" s="95" t="s">
        <v>302</v>
      </c>
      <c r="F47" s="82" t="s">
        <v>740</v>
      </c>
      <c r="G47" s="95" t="s">
        <v>381</v>
      </c>
      <c r="H47" s="95" t="s">
        <v>174</v>
      </c>
      <c r="I47" s="89">
        <v>1098</v>
      </c>
      <c r="J47" s="91">
        <v>23900</v>
      </c>
      <c r="K47" s="82"/>
      <c r="L47" s="89">
        <v>262.42200000000003</v>
      </c>
      <c r="M47" s="90">
        <v>7.4821567937063746E-5</v>
      </c>
      <c r="N47" s="90">
        <v>5.9146879138752559E-3</v>
      </c>
      <c r="O47" s="90">
        <f>L47/'סכום נכסי הקרן'!$C$42</f>
        <v>7.4676419348777235E-5</v>
      </c>
    </row>
    <row r="48" spans="2:15" s="137" customFormat="1">
      <c r="B48" s="88" t="s">
        <v>741</v>
      </c>
      <c r="C48" s="82" t="s">
        <v>742</v>
      </c>
      <c r="D48" s="95" t="s">
        <v>130</v>
      </c>
      <c r="E48" s="95" t="s">
        <v>302</v>
      </c>
      <c r="F48" s="82" t="s">
        <v>743</v>
      </c>
      <c r="G48" s="95" t="s">
        <v>744</v>
      </c>
      <c r="H48" s="95" t="s">
        <v>174</v>
      </c>
      <c r="I48" s="89">
        <v>12245</v>
      </c>
      <c r="J48" s="91">
        <v>1666</v>
      </c>
      <c r="K48" s="82"/>
      <c r="L48" s="89">
        <v>204.0017</v>
      </c>
      <c r="M48" s="90">
        <v>1.125305863555768E-4</v>
      </c>
      <c r="N48" s="90">
        <v>4.5979620207147482E-3</v>
      </c>
      <c r="O48" s="90">
        <f>L48/'סכום נכסי הקרן'!$C$42</f>
        <v>5.8051979243597895E-5</v>
      </c>
    </row>
    <row r="49" spans="2:15" s="137" customFormat="1">
      <c r="B49" s="88" t="s">
        <v>745</v>
      </c>
      <c r="C49" s="82" t="s">
        <v>746</v>
      </c>
      <c r="D49" s="95" t="s">
        <v>130</v>
      </c>
      <c r="E49" s="95" t="s">
        <v>302</v>
      </c>
      <c r="F49" s="82" t="s">
        <v>747</v>
      </c>
      <c r="G49" s="95" t="s">
        <v>664</v>
      </c>
      <c r="H49" s="95" t="s">
        <v>174</v>
      </c>
      <c r="I49" s="89">
        <v>3514</v>
      </c>
      <c r="J49" s="91">
        <v>1078</v>
      </c>
      <c r="K49" s="82"/>
      <c r="L49" s="89">
        <v>37.880919999999996</v>
      </c>
      <c r="M49" s="90">
        <v>6.4645995474927495E-5</v>
      </c>
      <c r="N49" s="90">
        <v>8.5379205893741921E-4</v>
      </c>
      <c r="O49" s="90">
        <f>L49/'סכום נכסי הקרן'!$C$42</f>
        <v>1.077962772647675E-5</v>
      </c>
    </row>
    <row r="50" spans="2:15" s="137" customFormat="1">
      <c r="B50" s="88" t="s">
        <v>748</v>
      </c>
      <c r="C50" s="82" t="s">
        <v>749</v>
      </c>
      <c r="D50" s="95" t="s">
        <v>130</v>
      </c>
      <c r="E50" s="95" t="s">
        <v>302</v>
      </c>
      <c r="F50" s="82" t="s">
        <v>750</v>
      </c>
      <c r="G50" s="95" t="s">
        <v>161</v>
      </c>
      <c r="H50" s="95" t="s">
        <v>174</v>
      </c>
      <c r="I50" s="89">
        <v>1097</v>
      </c>
      <c r="J50" s="91">
        <v>6258</v>
      </c>
      <c r="K50" s="82"/>
      <c r="L50" s="89">
        <v>68.650259999999989</v>
      </c>
      <c r="M50" s="90">
        <v>5.0089778050686657E-5</v>
      </c>
      <c r="N50" s="90">
        <v>1.5472973420917219E-3</v>
      </c>
      <c r="O50" s="90">
        <f>L50/'סכום נכסי הקרן'!$C$42</f>
        <v>1.9535540481219508E-5</v>
      </c>
    </row>
    <row r="51" spans="2:15" s="137" customFormat="1">
      <c r="B51" s="88" t="s">
        <v>751</v>
      </c>
      <c r="C51" s="82" t="s">
        <v>752</v>
      </c>
      <c r="D51" s="95" t="s">
        <v>130</v>
      </c>
      <c r="E51" s="95" t="s">
        <v>302</v>
      </c>
      <c r="F51" s="82" t="s">
        <v>753</v>
      </c>
      <c r="G51" s="95" t="s">
        <v>476</v>
      </c>
      <c r="H51" s="95" t="s">
        <v>174</v>
      </c>
      <c r="I51" s="89">
        <v>561</v>
      </c>
      <c r="J51" s="91">
        <v>84600</v>
      </c>
      <c r="K51" s="82"/>
      <c r="L51" s="89">
        <v>474.60599999999999</v>
      </c>
      <c r="M51" s="90">
        <v>1.5524564232953695E-4</v>
      </c>
      <c r="N51" s="90">
        <v>1.0697069498947038E-2</v>
      </c>
      <c r="O51" s="90">
        <f>L51/'סכום נכסי הקרן'!$C$42</f>
        <v>1.3505680423686186E-4</v>
      </c>
    </row>
    <row r="52" spans="2:15" s="137" customFormat="1">
      <c r="B52" s="88" t="s">
        <v>754</v>
      </c>
      <c r="C52" s="82" t="s">
        <v>755</v>
      </c>
      <c r="D52" s="95" t="s">
        <v>130</v>
      </c>
      <c r="E52" s="95" t="s">
        <v>302</v>
      </c>
      <c r="F52" s="82" t="s">
        <v>756</v>
      </c>
      <c r="G52" s="95" t="s">
        <v>200</v>
      </c>
      <c r="H52" s="95" t="s">
        <v>174</v>
      </c>
      <c r="I52" s="89">
        <v>19212</v>
      </c>
      <c r="J52" s="91">
        <v>339.5</v>
      </c>
      <c r="K52" s="82"/>
      <c r="L52" s="89">
        <v>65.224739999999997</v>
      </c>
      <c r="M52" s="90">
        <v>5.136765059585031E-5</v>
      </c>
      <c r="N52" s="90">
        <v>1.4700900891070714E-3</v>
      </c>
      <c r="O52" s="90">
        <f>L52/'סכום נכסי הקרן'!$C$42</f>
        <v>1.8560753428275693E-5</v>
      </c>
    </row>
    <row r="53" spans="2:15" s="137" customFormat="1">
      <c r="B53" s="88" t="s">
        <v>757</v>
      </c>
      <c r="C53" s="82" t="s">
        <v>758</v>
      </c>
      <c r="D53" s="95" t="s">
        <v>130</v>
      </c>
      <c r="E53" s="95" t="s">
        <v>302</v>
      </c>
      <c r="F53" s="82" t="s">
        <v>759</v>
      </c>
      <c r="G53" s="95" t="s">
        <v>760</v>
      </c>
      <c r="H53" s="95" t="s">
        <v>174</v>
      </c>
      <c r="I53" s="89">
        <v>432</v>
      </c>
      <c r="J53" s="91">
        <v>15100</v>
      </c>
      <c r="K53" s="82"/>
      <c r="L53" s="89">
        <v>65.231999999999999</v>
      </c>
      <c r="M53" s="90">
        <v>9.4322382111760238E-5</v>
      </c>
      <c r="N53" s="90">
        <v>1.4702537210977383E-3</v>
      </c>
      <c r="O53" s="90">
        <f>L53/'סכום נכסי הקרן'!$C$42</f>
        <v>1.8562819378556049E-5</v>
      </c>
    </row>
    <row r="54" spans="2:15" s="137" customFormat="1">
      <c r="B54" s="88" t="s">
        <v>761</v>
      </c>
      <c r="C54" s="82" t="s">
        <v>762</v>
      </c>
      <c r="D54" s="95" t="s">
        <v>130</v>
      </c>
      <c r="E54" s="95" t="s">
        <v>302</v>
      </c>
      <c r="F54" s="82" t="s">
        <v>763</v>
      </c>
      <c r="G54" s="95" t="s">
        <v>764</v>
      </c>
      <c r="H54" s="95" t="s">
        <v>174</v>
      </c>
      <c r="I54" s="89">
        <v>3309</v>
      </c>
      <c r="J54" s="91">
        <v>3641</v>
      </c>
      <c r="K54" s="82"/>
      <c r="L54" s="89">
        <v>120.48069</v>
      </c>
      <c r="M54" s="90">
        <v>1.3380115619726195E-4</v>
      </c>
      <c r="N54" s="90">
        <v>2.7154951985670079E-3</v>
      </c>
      <c r="O54" s="90">
        <f>L54/'סכום נכסי הקרן'!$C$42</f>
        <v>3.4284726623034771E-5</v>
      </c>
    </row>
    <row r="55" spans="2:15" s="137" customFormat="1">
      <c r="B55" s="88" t="s">
        <v>765</v>
      </c>
      <c r="C55" s="82" t="s">
        <v>766</v>
      </c>
      <c r="D55" s="95" t="s">
        <v>130</v>
      </c>
      <c r="E55" s="95" t="s">
        <v>302</v>
      </c>
      <c r="F55" s="82" t="s">
        <v>767</v>
      </c>
      <c r="G55" s="95" t="s">
        <v>363</v>
      </c>
      <c r="H55" s="95" t="s">
        <v>174</v>
      </c>
      <c r="I55" s="89">
        <v>688</v>
      </c>
      <c r="J55" s="91">
        <v>6329</v>
      </c>
      <c r="K55" s="82"/>
      <c r="L55" s="89">
        <v>43.543519999999994</v>
      </c>
      <c r="M55" s="90">
        <v>2.3018467134028537E-5</v>
      </c>
      <c r="N55" s="90">
        <v>9.8142050388910014E-4</v>
      </c>
      <c r="O55" s="90">
        <f>L55/'סכום נכסי הקרן'!$C$42</f>
        <v>1.2391012031925171E-5</v>
      </c>
    </row>
    <row r="56" spans="2:15" s="137" customFormat="1">
      <c r="B56" s="88" t="s">
        <v>768</v>
      </c>
      <c r="C56" s="82" t="s">
        <v>769</v>
      </c>
      <c r="D56" s="95" t="s">
        <v>130</v>
      </c>
      <c r="E56" s="95" t="s">
        <v>302</v>
      </c>
      <c r="F56" s="82" t="s">
        <v>423</v>
      </c>
      <c r="G56" s="95" t="s">
        <v>338</v>
      </c>
      <c r="H56" s="95" t="s">
        <v>174</v>
      </c>
      <c r="I56" s="89">
        <v>347</v>
      </c>
      <c r="J56" s="91">
        <v>175800</v>
      </c>
      <c r="K56" s="82"/>
      <c r="L56" s="89">
        <v>610.02599999999995</v>
      </c>
      <c r="M56" s="90">
        <v>1.6239578238965159E-4</v>
      </c>
      <c r="N56" s="90">
        <v>1.3749279440556303E-2</v>
      </c>
      <c r="O56" s="90">
        <f>L56/'סכום נכסי הקרן'!$C$42</f>
        <v>1.7359275285478036E-4</v>
      </c>
    </row>
    <row r="57" spans="2:15" s="137" customFormat="1">
      <c r="B57" s="88" t="s">
        <v>770</v>
      </c>
      <c r="C57" s="82" t="s">
        <v>771</v>
      </c>
      <c r="D57" s="95" t="s">
        <v>130</v>
      </c>
      <c r="E57" s="95" t="s">
        <v>302</v>
      </c>
      <c r="F57" s="82" t="s">
        <v>772</v>
      </c>
      <c r="G57" s="95" t="s">
        <v>197</v>
      </c>
      <c r="H57" s="95" t="s">
        <v>174</v>
      </c>
      <c r="I57" s="89">
        <v>1272</v>
      </c>
      <c r="J57" s="91">
        <v>11930</v>
      </c>
      <c r="K57" s="82"/>
      <c r="L57" s="89">
        <v>151.74960000000002</v>
      </c>
      <c r="M57" s="90">
        <v>5.0047234044394884E-5</v>
      </c>
      <c r="N57" s="90">
        <v>3.4202602108641981E-3</v>
      </c>
      <c r="O57" s="90">
        <f>L57/'סכום נכסי הקרן'!$C$42</f>
        <v>4.3182800091490823E-5</v>
      </c>
    </row>
    <row r="58" spans="2:15" s="137" customFormat="1">
      <c r="B58" s="88" t="s">
        <v>773</v>
      </c>
      <c r="C58" s="82" t="s">
        <v>774</v>
      </c>
      <c r="D58" s="95" t="s">
        <v>130</v>
      </c>
      <c r="E58" s="95" t="s">
        <v>302</v>
      </c>
      <c r="F58" s="82" t="s">
        <v>775</v>
      </c>
      <c r="G58" s="95" t="s">
        <v>338</v>
      </c>
      <c r="H58" s="95" t="s">
        <v>174</v>
      </c>
      <c r="I58" s="89">
        <v>1295</v>
      </c>
      <c r="J58" s="91">
        <v>5775</v>
      </c>
      <c r="K58" s="82"/>
      <c r="L58" s="89">
        <v>74.786249999999995</v>
      </c>
      <c r="M58" s="90">
        <v>7.2204360083980078E-5</v>
      </c>
      <c r="N58" s="90">
        <v>1.6855954493108555E-3</v>
      </c>
      <c r="O58" s="90">
        <f>L58/'סכום נכסי הקרן'!$C$42</f>
        <v>2.1281635558461143E-5</v>
      </c>
    </row>
    <row r="59" spans="2:15" s="137" customFormat="1">
      <c r="B59" s="88" t="s">
        <v>776</v>
      </c>
      <c r="C59" s="82" t="s">
        <v>777</v>
      </c>
      <c r="D59" s="95" t="s">
        <v>130</v>
      </c>
      <c r="E59" s="95" t="s">
        <v>302</v>
      </c>
      <c r="F59" s="82" t="s">
        <v>778</v>
      </c>
      <c r="G59" s="95" t="s">
        <v>388</v>
      </c>
      <c r="H59" s="95" t="s">
        <v>174</v>
      </c>
      <c r="I59" s="89">
        <v>907</v>
      </c>
      <c r="J59" s="91">
        <v>19590</v>
      </c>
      <c r="K59" s="82"/>
      <c r="L59" s="89">
        <v>177.68129999999999</v>
      </c>
      <c r="M59" s="90">
        <v>1.8696728752724115E-4</v>
      </c>
      <c r="N59" s="90">
        <v>4.0047306919070939E-3</v>
      </c>
      <c r="O59" s="90">
        <f>L59/'סכום נכסי הקרן'!$C$42</f>
        <v>5.0562084235452402E-5</v>
      </c>
    </row>
    <row r="60" spans="2:15" s="137" customFormat="1">
      <c r="B60" s="88" t="s">
        <v>779</v>
      </c>
      <c r="C60" s="82" t="s">
        <v>780</v>
      </c>
      <c r="D60" s="95" t="s">
        <v>130</v>
      </c>
      <c r="E60" s="95" t="s">
        <v>302</v>
      </c>
      <c r="F60" s="82" t="s">
        <v>781</v>
      </c>
      <c r="G60" s="95" t="s">
        <v>744</v>
      </c>
      <c r="H60" s="95" t="s">
        <v>174</v>
      </c>
      <c r="I60" s="89">
        <v>1293</v>
      </c>
      <c r="J60" s="91">
        <v>7710</v>
      </c>
      <c r="K60" s="82"/>
      <c r="L60" s="89">
        <v>99.690300000000008</v>
      </c>
      <c r="M60" s="90">
        <v>9.2507765322179938E-5</v>
      </c>
      <c r="N60" s="90">
        <v>2.2469038896914071E-3</v>
      </c>
      <c r="O60" s="90">
        <f>L60/'סכום נכסי הקרן'!$C$42</f>
        <v>2.836848529393651E-5</v>
      </c>
    </row>
    <row r="61" spans="2:15" s="137" customFormat="1">
      <c r="B61" s="88" t="s">
        <v>782</v>
      </c>
      <c r="C61" s="82" t="s">
        <v>783</v>
      </c>
      <c r="D61" s="95" t="s">
        <v>130</v>
      </c>
      <c r="E61" s="95" t="s">
        <v>302</v>
      </c>
      <c r="F61" s="82" t="s">
        <v>397</v>
      </c>
      <c r="G61" s="95" t="s">
        <v>381</v>
      </c>
      <c r="H61" s="95" t="s">
        <v>174</v>
      </c>
      <c r="I61" s="89">
        <v>13931</v>
      </c>
      <c r="J61" s="91">
        <v>1917</v>
      </c>
      <c r="K61" s="82"/>
      <c r="L61" s="89">
        <v>267.05727000000002</v>
      </c>
      <c r="M61" s="90">
        <v>5.5551307649908726E-5</v>
      </c>
      <c r="N61" s="90">
        <v>6.0191615305939328E-3</v>
      </c>
      <c r="O61" s="90">
        <f>L61/'סכום נכסי הקרן'!$C$42</f>
        <v>7.5995460306908807E-5</v>
      </c>
    </row>
    <row r="62" spans="2:15" s="137" customFormat="1">
      <c r="B62" s="88" t="s">
        <v>784</v>
      </c>
      <c r="C62" s="82" t="s">
        <v>785</v>
      </c>
      <c r="D62" s="95" t="s">
        <v>130</v>
      </c>
      <c r="E62" s="95" t="s">
        <v>302</v>
      </c>
      <c r="F62" s="82" t="s">
        <v>786</v>
      </c>
      <c r="G62" s="95" t="s">
        <v>787</v>
      </c>
      <c r="H62" s="95" t="s">
        <v>174</v>
      </c>
      <c r="I62" s="89">
        <v>431</v>
      </c>
      <c r="J62" s="91">
        <v>13960</v>
      </c>
      <c r="K62" s="82"/>
      <c r="L62" s="89">
        <v>60.1676</v>
      </c>
      <c r="M62" s="90">
        <v>6.3454056024484144E-5</v>
      </c>
      <c r="N62" s="90">
        <v>1.356108011244792E-3</v>
      </c>
      <c r="O62" s="90">
        <f>L62/'סכום נכסי הקרן'!$C$42</f>
        <v>1.7121662546621428E-5</v>
      </c>
    </row>
    <row r="63" spans="2:15" s="137" customFormat="1">
      <c r="B63" s="88" t="s">
        <v>788</v>
      </c>
      <c r="C63" s="82" t="s">
        <v>789</v>
      </c>
      <c r="D63" s="95" t="s">
        <v>130</v>
      </c>
      <c r="E63" s="95" t="s">
        <v>302</v>
      </c>
      <c r="F63" s="82" t="s">
        <v>790</v>
      </c>
      <c r="G63" s="95" t="s">
        <v>787</v>
      </c>
      <c r="H63" s="95" t="s">
        <v>174</v>
      </c>
      <c r="I63" s="89">
        <v>3640</v>
      </c>
      <c r="J63" s="91">
        <v>7786</v>
      </c>
      <c r="K63" s="82"/>
      <c r="L63" s="89">
        <v>283.41040000000004</v>
      </c>
      <c r="M63" s="90">
        <v>1.6190242825620809E-4</v>
      </c>
      <c r="N63" s="90">
        <v>6.3877421387938203E-3</v>
      </c>
      <c r="O63" s="90">
        <f>L63/'סכום נכסי הקרן'!$C$42</f>
        <v>8.0649007622092254E-5</v>
      </c>
    </row>
    <row r="64" spans="2:15" s="137" customFormat="1">
      <c r="B64" s="88" t="s">
        <v>791</v>
      </c>
      <c r="C64" s="82" t="s">
        <v>792</v>
      </c>
      <c r="D64" s="95" t="s">
        <v>130</v>
      </c>
      <c r="E64" s="95" t="s">
        <v>302</v>
      </c>
      <c r="F64" s="82" t="s">
        <v>793</v>
      </c>
      <c r="G64" s="95" t="s">
        <v>476</v>
      </c>
      <c r="H64" s="95" t="s">
        <v>174</v>
      </c>
      <c r="I64" s="89">
        <v>881</v>
      </c>
      <c r="J64" s="91">
        <v>21070</v>
      </c>
      <c r="K64" s="82"/>
      <c r="L64" s="89">
        <v>185.6267</v>
      </c>
      <c r="M64" s="90">
        <v>5.100634771391981E-5</v>
      </c>
      <c r="N64" s="90">
        <v>4.1838108046678554E-3</v>
      </c>
      <c r="O64" s="90">
        <f>L64/'סכום נכסי הקרן'!$C$42</f>
        <v>5.2823076157980901E-5</v>
      </c>
    </row>
    <row r="65" spans="2:15" s="137" customFormat="1">
      <c r="B65" s="88" t="s">
        <v>794</v>
      </c>
      <c r="C65" s="82" t="s">
        <v>795</v>
      </c>
      <c r="D65" s="95" t="s">
        <v>130</v>
      </c>
      <c r="E65" s="95" t="s">
        <v>302</v>
      </c>
      <c r="F65" s="82" t="s">
        <v>502</v>
      </c>
      <c r="G65" s="95" t="s">
        <v>338</v>
      </c>
      <c r="H65" s="95" t="s">
        <v>174</v>
      </c>
      <c r="I65" s="89">
        <v>274</v>
      </c>
      <c r="J65" s="91">
        <v>42670</v>
      </c>
      <c r="K65" s="82"/>
      <c r="L65" s="89">
        <v>116.9158</v>
      </c>
      <c r="M65" s="90">
        <v>5.0704158629255633E-5</v>
      </c>
      <c r="N65" s="90">
        <v>2.635146707216074E-3</v>
      </c>
      <c r="O65" s="90">
        <f>L65/'סכום נכסי הקרן'!$C$42</f>
        <v>3.327027958516347E-5</v>
      </c>
    </row>
    <row r="66" spans="2:15" s="137" customFormat="1">
      <c r="B66" s="88" t="s">
        <v>796</v>
      </c>
      <c r="C66" s="82" t="s">
        <v>797</v>
      </c>
      <c r="D66" s="95" t="s">
        <v>130</v>
      </c>
      <c r="E66" s="95" t="s">
        <v>302</v>
      </c>
      <c r="F66" s="82" t="s">
        <v>798</v>
      </c>
      <c r="G66" s="95" t="s">
        <v>381</v>
      </c>
      <c r="H66" s="95" t="s">
        <v>174</v>
      </c>
      <c r="I66" s="89">
        <v>4015</v>
      </c>
      <c r="J66" s="91">
        <v>6154</v>
      </c>
      <c r="K66" s="82"/>
      <c r="L66" s="89">
        <v>247.0831</v>
      </c>
      <c r="M66" s="90">
        <v>7.2259670769102237E-5</v>
      </c>
      <c r="N66" s="90">
        <v>5.5689668750822383E-3</v>
      </c>
      <c r="O66" s="90">
        <f>L66/'סכום נכסי הקרן'!$C$42</f>
        <v>7.031148756428903E-5</v>
      </c>
    </row>
    <row r="67" spans="2:15" s="137" customFormat="1">
      <c r="B67" s="88" t="s">
        <v>799</v>
      </c>
      <c r="C67" s="82" t="s">
        <v>800</v>
      </c>
      <c r="D67" s="95" t="s">
        <v>130</v>
      </c>
      <c r="E67" s="95" t="s">
        <v>302</v>
      </c>
      <c r="F67" s="82" t="s">
        <v>801</v>
      </c>
      <c r="G67" s="95" t="s">
        <v>802</v>
      </c>
      <c r="H67" s="95" t="s">
        <v>174</v>
      </c>
      <c r="I67" s="89">
        <v>3869</v>
      </c>
      <c r="J67" s="91">
        <v>8945</v>
      </c>
      <c r="K67" s="82"/>
      <c r="L67" s="89">
        <v>346.08204999999998</v>
      </c>
      <c r="M67" s="90">
        <v>7.4285653393586182E-5</v>
      </c>
      <c r="N67" s="90">
        <v>7.8002885365715214E-3</v>
      </c>
      <c r="O67" s="90">
        <f>L67/'סכום נכסי הקרן'!$C$42</f>
        <v>9.8483238047436891E-5</v>
      </c>
    </row>
    <row r="68" spans="2:15" s="137" customFormat="1">
      <c r="B68" s="88" t="s">
        <v>803</v>
      </c>
      <c r="C68" s="82" t="s">
        <v>804</v>
      </c>
      <c r="D68" s="95" t="s">
        <v>130</v>
      </c>
      <c r="E68" s="95" t="s">
        <v>302</v>
      </c>
      <c r="F68" s="82" t="s">
        <v>805</v>
      </c>
      <c r="G68" s="95" t="s">
        <v>787</v>
      </c>
      <c r="H68" s="95" t="s">
        <v>174</v>
      </c>
      <c r="I68" s="89">
        <v>10813</v>
      </c>
      <c r="J68" s="91">
        <v>4386</v>
      </c>
      <c r="K68" s="82"/>
      <c r="L68" s="89">
        <v>474.25817999999998</v>
      </c>
      <c r="M68" s="90">
        <v>1.7645099654098605E-4</v>
      </c>
      <c r="N68" s="90">
        <v>1.0689230039030551E-2</v>
      </c>
      <c r="O68" s="90">
        <f>L68/'סכום נכסי הקרן'!$C$42</f>
        <v>1.3495782643706652E-4</v>
      </c>
    </row>
    <row r="69" spans="2:15" s="137" customFormat="1">
      <c r="B69" s="88" t="s">
        <v>806</v>
      </c>
      <c r="C69" s="82" t="s">
        <v>807</v>
      </c>
      <c r="D69" s="95" t="s">
        <v>130</v>
      </c>
      <c r="E69" s="95" t="s">
        <v>302</v>
      </c>
      <c r="F69" s="82" t="s">
        <v>808</v>
      </c>
      <c r="G69" s="95" t="s">
        <v>764</v>
      </c>
      <c r="H69" s="95" t="s">
        <v>174</v>
      </c>
      <c r="I69" s="89">
        <v>18002</v>
      </c>
      <c r="J69" s="91">
        <v>1713</v>
      </c>
      <c r="K69" s="82"/>
      <c r="L69" s="89">
        <v>308.37425999999999</v>
      </c>
      <c r="M69" s="90">
        <v>1.6720563595008483E-4</v>
      </c>
      <c r="N69" s="90">
        <v>6.9503986272958273E-3</v>
      </c>
      <c r="O69" s="90">
        <f>L69/'סכום נכסי הקרן'!$C$42</f>
        <v>8.7752877259257448E-5</v>
      </c>
    </row>
    <row r="70" spans="2:15" s="137" customFormat="1">
      <c r="B70" s="88" t="s">
        <v>809</v>
      </c>
      <c r="C70" s="82" t="s">
        <v>810</v>
      </c>
      <c r="D70" s="95" t="s">
        <v>130</v>
      </c>
      <c r="E70" s="95" t="s">
        <v>302</v>
      </c>
      <c r="F70" s="82" t="s">
        <v>465</v>
      </c>
      <c r="G70" s="95" t="s">
        <v>381</v>
      </c>
      <c r="H70" s="95" t="s">
        <v>174</v>
      </c>
      <c r="I70" s="89">
        <v>4282</v>
      </c>
      <c r="J70" s="91">
        <v>4388</v>
      </c>
      <c r="K70" s="82"/>
      <c r="L70" s="89">
        <v>187.89416</v>
      </c>
      <c r="M70" s="90">
        <v>6.7676139044973988E-5</v>
      </c>
      <c r="N70" s="90">
        <v>4.2349167266454166E-3</v>
      </c>
      <c r="O70" s="90">
        <f>L70/'סכום נכסי הקרן'!$C$42</f>
        <v>5.3468318530253725E-5</v>
      </c>
    </row>
    <row r="71" spans="2:15" s="137" customFormat="1">
      <c r="B71" s="88" t="s">
        <v>811</v>
      </c>
      <c r="C71" s="82" t="s">
        <v>812</v>
      </c>
      <c r="D71" s="95" t="s">
        <v>130</v>
      </c>
      <c r="E71" s="95" t="s">
        <v>302</v>
      </c>
      <c r="F71" s="82" t="s">
        <v>813</v>
      </c>
      <c r="G71" s="95" t="s">
        <v>686</v>
      </c>
      <c r="H71" s="95" t="s">
        <v>174</v>
      </c>
      <c r="I71" s="89">
        <v>2046</v>
      </c>
      <c r="J71" s="91">
        <v>9023</v>
      </c>
      <c r="K71" s="82"/>
      <c r="L71" s="89">
        <v>184.61058</v>
      </c>
      <c r="M71" s="90">
        <v>7.351228436621147E-5</v>
      </c>
      <c r="N71" s="90">
        <v>4.1609086368501911E-3</v>
      </c>
      <c r="O71" s="90">
        <f>L71/'סכום נכסי הקרן'!$C$42</f>
        <v>5.2533922797253982E-5</v>
      </c>
    </row>
    <row r="72" spans="2:15" s="137" customFormat="1">
      <c r="B72" s="88" t="s">
        <v>814</v>
      </c>
      <c r="C72" s="82" t="s">
        <v>815</v>
      </c>
      <c r="D72" s="95" t="s">
        <v>130</v>
      </c>
      <c r="E72" s="95" t="s">
        <v>302</v>
      </c>
      <c r="F72" s="82" t="s">
        <v>816</v>
      </c>
      <c r="G72" s="95" t="s">
        <v>653</v>
      </c>
      <c r="H72" s="95" t="s">
        <v>174</v>
      </c>
      <c r="I72" s="89">
        <v>11161</v>
      </c>
      <c r="J72" s="91">
        <v>2463</v>
      </c>
      <c r="K72" s="82"/>
      <c r="L72" s="89">
        <v>274.89542999999998</v>
      </c>
      <c r="M72" s="90">
        <v>1.1400462147217444E-4</v>
      </c>
      <c r="N72" s="90">
        <v>6.1958245779718969E-3</v>
      </c>
      <c r="O72" s="90">
        <f>L72/'סכום נכסי הקרן'!$C$42</f>
        <v>7.8225935355048098E-5</v>
      </c>
    </row>
    <row r="73" spans="2:15" s="137" customFormat="1">
      <c r="B73" s="88" t="s">
        <v>817</v>
      </c>
      <c r="C73" s="82" t="s">
        <v>818</v>
      </c>
      <c r="D73" s="95" t="s">
        <v>130</v>
      </c>
      <c r="E73" s="95" t="s">
        <v>302</v>
      </c>
      <c r="F73" s="82" t="s">
        <v>819</v>
      </c>
      <c r="G73" s="95" t="s">
        <v>202</v>
      </c>
      <c r="H73" s="95" t="s">
        <v>174</v>
      </c>
      <c r="I73" s="89">
        <v>1474</v>
      </c>
      <c r="J73" s="91">
        <v>4031</v>
      </c>
      <c r="K73" s="82"/>
      <c r="L73" s="89">
        <v>59.416940000000004</v>
      </c>
      <c r="M73" s="90">
        <v>2.9949948231697352E-5</v>
      </c>
      <c r="N73" s="90">
        <v>1.3391890043420568E-3</v>
      </c>
      <c r="O73" s="90">
        <f>L73/'סכום נכסי הקרן'!$C$42</f>
        <v>1.6908050117220108E-5</v>
      </c>
    </row>
    <row r="74" spans="2:15" s="137" customFormat="1">
      <c r="B74" s="88" t="s">
        <v>820</v>
      </c>
      <c r="C74" s="82" t="s">
        <v>821</v>
      </c>
      <c r="D74" s="95" t="s">
        <v>130</v>
      </c>
      <c r="E74" s="95" t="s">
        <v>302</v>
      </c>
      <c r="F74" s="82" t="s">
        <v>822</v>
      </c>
      <c r="G74" s="95" t="s">
        <v>733</v>
      </c>
      <c r="H74" s="95" t="s">
        <v>174</v>
      </c>
      <c r="I74" s="89">
        <v>4618</v>
      </c>
      <c r="J74" s="91">
        <v>1246</v>
      </c>
      <c r="K74" s="82"/>
      <c r="L74" s="89">
        <v>57.540279999999996</v>
      </c>
      <c r="M74" s="90">
        <v>6.9692845309561344E-5</v>
      </c>
      <c r="N74" s="90">
        <v>1.2968912616968015E-3</v>
      </c>
      <c r="O74" s="90">
        <f>L74/'סכום נכסי הקרן'!$C$42</f>
        <v>1.6374016198055266E-5</v>
      </c>
    </row>
    <row r="75" spans="2:15" s="137" customFormat="1">
      <c r="B75" s="88" t="s">
        <v>823</v>
      </c>
      <c r="C75" s="82" t="s">
        <v>824</v>
      </c>
      <c r="D75" s="95" t="s">
        <v>130</v>
      </c>
      <c r="E75" s="95" t="s">
        <v>302</v>
      </c>
      <c r="F75" s="82" t="s">
        <v>825</v>
      </c>
      <c r="G75" s="95" t="s">
        <v>161</v>
      </c>
      <c r="H75" s="95" t="s">
        <v>174</v>
      </c>
      <c r="I75" s="89">
        <v>992</v>
      </c>
      <c r="J75" s="91">
        <v>10160</v>
      </c>
      <c r="K75" s="82"/>
      <c r="L75" s="89">
        <v>100.7872</v>
      </c>
      <c r="M75" s="90">
        <v>9.1060368618247023E-5</v>
      </c>
      <c r="N75" s="90">
        <v>2.2716267451407587E-3</v>
      </c>
      <c r="O75" s="90">
        <f>L75/'סכום נכסי הקרן'!$C$42</f>
        <v>2.8680625908609338E-5</v>
      </c>
    </row>
    <row r="76" spans="2:15" s="137" customFormat="1">
      <c r="B76" s="88" t="s">
        <v>826</v>
      </c>
      <c r="C76" s="82" t="s">
        <v>827</v>
      </c>
      <c r="D76" s="95" t="s">
        <v>130</v>
      </c>
      <c r="E76" s="95" t="s">
        <v>302</v>
      </c>
      <c r="F76" s="82" t="s">
        <v>828</v>
      </c>
      <c r="G76" s="95" t="s">
        <v>197</v>
      </c>
      <c r="H76" s="95" t="s">
        <v>174</v>
      </c>
      <c r="I76" s="89">
        <v>1163</v>
      </c>
      <c r="J76" s="91">
        <v>7304</v>
      </c>
      <c r="K76" s="82"/>
      <c r="L76" s="89">
        <v>84.945520000000002</v>
      </c>
      <c r="M76" s="90">
        <v>8.6300221924397001E-5</v>
      </c>
      <c r="N76" s="90">
        <v>1.9145736275230309E-3</v>
      </c>
      <c r="O76" s="90">
        <f>L76/'סכום נכסי הקרן'!$C$42</f>
        <v>2.4172619953052499E-5</v>
      </c>
    </row>
    <row r="77" spans="2:15" s="137" customFormat="1">
      <c r="B77" s="88" t="s">
        <v>829</v>
      </c>
      <c r="C77" s="82" t="s">
        <v>830</v>
      </c>
      <c r="D77" s="95" t="s">
        <v>130</v>
      </c>
      <c r="E77" s="95" t="s">
        <v>302</v>
      </c>
      <c r="F77" s="82" t="s">
        <v>831</v>
      </c>
      <c r="G77" s="95" t="s">
        <v>787</v>
      </c>
      <c r="H77" s="95" t="s">
        <v>174</v>
      </c>
      <c r="I77" s="89">
        <v>1023</v>
      </c>
      <c r="J77" s="91">
        <v>14630</v>
      </c>
      <c r="K77" s="82"/>
      <c r="L77" s="89">
        <v>149.66489999999999</v>
      </c>
      <c r="M77" s="90">
        <v>6.9455845025067245E-5</v>
      </c>
      <c r="N77" s="90">
        <v>3.3732734875938325E-3</v>
      </c>
      <c r="O77" s="90">
        <f>L77/'סכום נכסי הקרן'!$C$42</f>
        <v>4.2589565029581386E-5</v>
      </c>
    </row>
    <row r="78" spans="2:15" s="137" customFormat="1">
      <c r="B78" s="88" t="s">
        <v>832</v>
      </c>
      <c r="C78" s="82" t="s">
        <v>833</v>
      </c>
      <c r="D78" s="95" t="s">
        <v>130</v>
      </c>
      <c r="E78" s="95" t="s">
        <v>302</v>
      </c>
      <c r="F78" s="82" t="s">
        <v>834</v>
      </c>
      <c r="G78" s="95" t="s">
        <v>414</v>
      </c>
      <c r="H78" s="95" t="s">
        <v>174</v>
      </c>
      <c r="I78" s="89">
        <v>722</v>
      </c>
      <c r="J78" s="91">
        <v>17500</v>
      </c>
      <c r="K78" s="82"/>
      <c r="L78" s="89">
        <v>126.35</v>
      </c>
      <c r="M78" s="90">
        <v>7.5618286847811908E-5</v>
      </c>
      <c r="N78" s="90">
        <v>2.8477826474843514E-3</v>
      </c>
      <c r="O78" s="90">
        <f>L78/'סכום נכסי הקרן'!$C$42</f>
        <v>3.5954933598242532E-5</v>
      </c>
    </row>
    <row r="79" spans="2:15" s="137" customFormat="1">
      <c r="B79" s="88" t="s">
        <v>835</v>
      </c>
      <c r="C79" s="82" t="s">
        <v>836</v>
      </c>
      <c r="D79" s="95" t="s">
        <v>130</v>
      </c>
      <c r="E79" s="95" t="s">
        <v>302</v>
      </c>
      <c r="F79" s="82" t="s">
        <v>837</v>
      </c>
      <c r="G79" s="95" t="s">
        <v>414</v>
      </c>
      <c r="H79" s="95" t="s">
        <v>174</v>
      </c>
      <c r="I79" s="89">
        <v>2679</v>
      </c>
      <c r="J79" s="91">
        <v>2109</v>
      </c>
      <c r="K79" s="82"/>
      <c r="L79" s="89">
        <v>56.500109999999999</v>
      </c>
      <c r="M79" s="90">
        <v>1.04137970254946E-4</v>
      </c>
      <c r="N79" s="90">
        <v>1.2734470347365026E-3</v>
      </c>
      <c r="O79" s="90">
        <f>L79/'סכום נכסי הקרן'!$C$42</f>
        <v>1.6078019021316969E-5</v>
      </c>
    </row>
    <row r="80" spans="2:15" s="137" customFormat="1">
      <c r="B80" s="88" t="s">
        <v>838</v>
      </c>
      <c r="C80" s="82" t="s">
        <v>839</v>
      </c>
      <c r="D80" s="95" t="s">
        <v>130</v>
      </c>
      <c r="E80" s="95" t="s">
        <v>302</v>
      </c>
      <c r="F80" s="82" t="s">
        <v>840</v>
      </c>
      <c r="G80" s="95" t="s">
        <v>744</v>
      </c>
      <c r="H80" s="95" t="s">
        <v>174</v>
      </c>
      <c r="I80" s="89">
        <v>249</v>
      </c>
      <c r="J80" s="91">
        <v>31170</v>
      </c>
      <c r="K80" s="82"/>
      <c r="L80" s="89">
        <v>77.61330000000001</v>
      </c>
      <c r="M80" s="90">
        <v>1.0424869971727251E-4</v>
      </c>
      <c r="N80" s="90">
        <v>1.7493138817095152E-3</v>
      </c>
      <c r="O80" s="90">
        <f>L80/'סכום נכסי הקרן'!$C$42</f>
        <v>2.2086118305029501E-5</v>
      </c>
    </row>
    <row r="81" spans="2:15" s="137" customFormat="1">
      <c r="B81" s="88" t="s">
        <v>841</v>
      </c>
      <c r="C81" s="82" t="s">
        <v>842</v>
      </c>
      <c r="D81" s="95" t="s">
        <v>130</v>
      </c>
      <c r="E81" s="95" t="s">
        <v>302</v>
      </c>
      <c r="F81" s="82" t="s">
        <v>843</v>
      </c>
      <c r="G81" s="95" t="s">
        <v>844</v>
      </c>
      <c r="H81" s="95" t="s">
        <v>174</v>
      </c>
      <c r="I81" s="89">
        <v>1351</v>
      </c>
      <c r="J81" s="91">
        <v>1653</v>
      </c>
      <c r="K81" s="82"/>
      <c r="L81" s="89">
        <v>22.33203</v>
      </c>
      <c r="M81" s="90">
        <v>3.3554530794279458E-5</v>
      </c>
      <c r="N81" s="90">
        <v>5.0333808877799731E-4</v>
      </c>
      <c r="O81" s="90">
        <f>L81/'סכום נכסי הקרן'!$C$42</f>
        <v>6.3549398952430564E-6</v>
      </c>
    </row>
    <row r="82" spans="2:15" s="137" customFormat="1">
      <c r="B82" s="88" t="s">
        <v>845</v>
      </c>
      <c r="C82" s="82" t="s">
        <v>846</v>
      </c>
      <c r="D82" s="95" t="s">
        <v>130</v>
      </c>
      <c r="E82" s="95" t="s">
        <v>302</v>
      </c>
      <c r="F82" s="82" t="s">
        <v>847</v>
      </c>
      <c r="G82" s="95" t="s">
        <v>410</v>
      </c>
      <c r="H82" s="95" t="s">
        <v>174</v>
      </c>
      <c r="I82" s="89">
        <v>1247</v>
      </c>
      <c r="J82" s="91">
        <v>10690</v>
      </c>
      <c r="K82" s="82"/>
      <c r="L82" s="89">
        <v>133.30429999999998</v>
      </c>
      <c r="M82" s="90">
        <v>9.9145031132493854E-5</v>
      </c>
      <c r="N82" s="90">
        <v>3.0045245142465231E-3</v>
      </c>
      <c r="O82" s="90">
        <f>L82/'סכום נכסי הקרן'!$C$42</f>
        <v>3.7933892005225181E-5</v>
      </c>
    </row>
    <row r="83" spans="2:15" s="137" customFormat="1">
      <c r="B83" s="88" t="s">
        <v>848</v>
      </c>
      <c r="C83" s="82" t="s">
        <v>849</v>
      </c>
      <c r="D83" s="95" t="s">
        <v>130</v>
      </c>
      <c r="E83" s="95" t="s">
        <v>302</v>
      </c>
      <c r="F83" s="82" t="s">
        <v>400</v>
      </c>
      <c r="G83" s="95" t="s">
        <v>338</v>
      </c>
      <c r="H83" s="95" t="s">
        <v>174</v>
      </c>
      <c r="I83" s="89">
        <v>16096</v>
      </c>
      <c r="J83" s="91">
        <v>1510</v>
      </c>
      <c r="K83" s="82"/>
      <c r="L83" s="89">
        <v>243.0496</v>
      </c>
      <c r="M83" s="90">
        <v>9.3504698663390533E-5</v>
      </c>
      <c r="N83" s="90">
        <v>5.4780564571271281E-3</v>
      </c>
      <c r="O83" s="90">
        <f>L83/'סכום נכסי הקרן'!$C$42</f>
        <v>6.916368998084217E-5</v>
      </c>
    </row>
    <row r="84" spans="2:15" s="137" customFormat="1">
      <c r="B84" s="88" t="s">
        <v>850</v>
      </c>
      <c r="C84" s="82" t="s">
        <v>851</v>
      </c>
      <c r="D84" s="95" t="s">
        <v>130</v>
      </c>
      <c r="E84" s="95" t="s">
        <v>302</v>
      </c>
      <c r="F84" s="82" t="s">
        <v>852</v>
      </c>
      <c r="G84" s="95" t="s">
        <v>161</v>
      </c>
      <c r="H84" s="95" t="s">
        <v>174</v>
      </c>
      <c r="I84" s="89">
        <v>500</v>
      </c>
      <c r="J84" s="91">
        <v>18500</v>
      </c>
      <c r="K84" s="82"/>
      <c r="L84" s="89">
        <v>92.5</v>
      </c>
      <c r="M84" s="90">
        <v>3.7095375697884576E-5</v>
      </c>
      <c r="N84" s="90">
        <v>2.0848428562904829E-3</v>
      </c>
      <c r="O84" s="90">
        <f>L84/'סכום נכסי הקרן'!$C$42</f>
        <v>2.6322369274534501E-5</v>
      </c>
    </row>
    <row r="85" spans="2:15" s="137" customFormat="1">
      <c r="B85" s="88" t="s">
        <v>853</v>
      </c>
      <c r="C85" s="82" t="s">
        <v>854</v>
      </c>
      <c r="D85" s="95" t="s">
        <v>130</v>
      </c>
      <c r="E85" s="95" t="s">
        <v>302</v>
      </c>
      <c r="F85" s="82" t="s">
        <v>855</v>
      </c>
      <c r="G85" s="95" t="s">
        <v>653</v>
      </c>
      <c r="H85" s="95" t="s">
        <v>174</v>
      </c>
      <c r="I85" s="89">
        <v>47872.88</v>
      </c>
      <c r="J85" s="91">
        <v>224.8</v>
      </c>
      <c r="K85" s="82"/>
      <c r="L85" s="89">
        <v>107.61822000000001</v>
      </c>
      <c r="M85" s="90">
        <v>4.5833938192584581E-5</v>
      </c>
      <c r="N85" s="90">
        <v>2.4255900234994333E-3</v>
      </c>
      <c r="O85" s="90">
        <f>L85/'סכום נכסי הקרן'!$C$42</f>
        <v>3.0624503000087508E-5</v>
      </c>
    </row>
    <row r="86" spans="2:15" s="137" customFormat="1">
      <c r="B86" s="88" t="s">
        <v>856</v>
      </c>
      <c r="C86" s="82" t="s">
        <v>857</v>
      </c>
      <c r="D86" s="95" t="s">
        <v>130</v>
      </c>
      <c r="E86" s="95" t="s">
        <v>302</v>
      </c>
      <c r="F86" s="82" t="s">
        <v>559</v>
      </c>
      <c r="G86" s="95" t="s">
        <v>338</v>
      </c>
      <c r="H86" s="95" t="s">
        <v>174</v>
      </c>
      <c r="I86" s="89">
        <v>56394</v>
      </c>
      <c r="J86" s="91">
        <v>782</v>
      </c>
      <c r="K86" s="82"/>
      <c r="L86" s="89">
        <v>441.00108</v>
      </c>
      <c r="M86" s="90">
        <v>1.3916998334890894E-4</v>
      </c>
      <c r="N86" s="90">
        <v>9.9396535270744619E-3</v>
      </c>
      <c r="O86" s="90">
        <f>L86/'סכום נכסי הקרן'!$C$42</f>
        <v>1.2549398138625439E-4</v>
      </c>
    </row>
    <row r="87" spans="2:15" s="137" customFormat="1">
      <c r="B87" s="88" t="s">
        <v>858</v>
      </c>
      <c r="C87" s="82" t="s">
        <v>859</v>
      </c>
      <c r="D87" s="95" t="s">
        <v>130</v>
      </c>
      <c r="E87" s="95" t="s">
        <v>302</v>
      </c>
      <c r="F87" s="82" t="s">
        <v>860</v>
      </c>
      <c r="G87" s="95" t="s">
        <v>338</v>
      </c>
      <c r="H87" s="95" t="s">
        <v>174</v>
      </c>
      <c r="I87" s="89">
        <v>19228</v>
      </c>
      <c r="J87" s="91">
        <v>1415</v>
      </c>
      <c r="K87" s="82"/>
      <c r="L87" s="89">
        <v>272.07620000000003</v>
      </c>
      <c r="M87" s="90">
        <v>5.4921451013995998E-5</v>
      </c>
      <c r="N87" s="90">
        <v>6.1322823993152512E-3</v>
      </c>
      <c r="O87" s="90">
        <f>L87/'סכום נכסי הקרן'!$C$42</f>
        <v>7.7423677915806533E-5</v>
      </c>
    </row>
    <row r="88" spans="2:15" s="137" customFormat="1">
      <c r="B88" s="85"/>
      <c r="C88" s="82"/>
      <c r="D88" s="82"/>
      <c r="E88" s="82"/>
      <c r="F88" s="82"/>
      <c r="G88" s="82"/>
      <c r="H88" s="82"/>
      <c r="I88" s="89"/>
      <c r="J88" s="91"/>
      <c r="K88" s="82"/>
      <c r="L88" s="82"/>
      <c r="M88" s="82"/>
      <c r="N88" s="90"/>
      <c r="O88" s="82"/>
    </row>
    <row r="89" spans="2:15" s="137" customFormat="1">
      <c r="B89" s="101" t="s">
        <v>29</v>
      </c>
      <c r="C89" s="84"/>
      <c r="D89" s="84"/>
      <c r="E89" s="84"/>
      <c r="F89" s="84"/>
      <c r="G89" s="84"/>
      <c r="H89" s="84"/>
      <c r="I89" s="92"/>
      <c r="J89" s="94"/>
      <c r="K89" s="84"/>
      <c r="L89" s="92">
        <v>1100.4416299999998</v>
      </c>
      <c r="M89" s="84"/>
      <c r="N89" s="93">
        <v>2.4802679687244911E-2</v>
      </c>
      <c r="O89" s="93">
        <f>L89/'סכום נכסי הקרן'!$C$42</f>
        <v>3.1314844270195308E-4</v>
      </c>
    </row>
    <row r="90" spans="2:15" s="137" customFormat="1">
      <c r="B90" s="88" t="s">
        <v>861</v>
      </c>
      <c r="C90" s="82" t="s">
        <v>862</v>
      </c>
      <c r="D90" s="95" t="s">
        <v>130</v>
      </c>
      <c r="E90" s="95" t="s">
        <v>302</v>
      </c>
      <c r="F90" s="82" t="s">
        <v>863</v>
      </c>
      <c r="G90" s="95" t="s">
        <v>844</v>
      </c>
      <c r="H90" s="95" t="s">
        <v>174</v>
      </c>
      <c r="I90" s="89">
        <v>0.5</v>
      </c>
      <c r="J90" s="91">
        <v>1130</v>
      </c>
      <c r="K90" s="82"/>
      <c r="L90" s="89">
        <v>5.6500000000000005E-3</v>
      </c>
      <c r="M90" s="90">
        <v>1.9417063256947512E-8</v>
      </c>
      <c r="N90" s="90">
        <v>1.2734445554639167E-7</v>
      </c>
      <c r="O90" s="90">
        <f>L90/'סכום נכסי הקרן'!$C$42</f>
        <v>1.6077987719039994E-9</v>
      </c>
    </row>
    <row r="91" spans="2:15" s="137" customFormat="1">
      <c r="B91" s="88" t="s">
        <v>864</v>
      </c>
      <c r="C91" s="82" t="s">
        <v>865</v>
      </c>
      <c r="D91" s="95" t="s">
        <v>130</v>
      </c>
      <c r="E91" s="95" t="s">
        <v>302</v>
      </c>
      <c r="F91" s="82" t="s">
        <v>866</v>
      </c>
      <c r="G91" s="95" t="s">
        <v>161</v>
      </c>
      <c r="H91" s="95" t="s">
        <v>174</v>
      </c>
      <c r="I91" s="89">
        <v>5213</v>
      </c>
      <c r="J91" s="91">
        <v>620</v>
      </c>
      <c r="K91" s="82"/>
      <c r="L91" s="89">
        <v>32.320599999999999</v>
      </c>
      <c r="M91" s="90">
        <v>9.4811382094598594E-5</v>
      </c>
      <c r="N91" s="90">
        <v>7.2846888671375333E-4</v>
      </c>
      <c r="O91" s="90">
        <f>L91/'סכום נכסי הקרן'!$C$42</f>
        <v>9.1973488472921059E-6</v>
      </c>
    </row>
    <row r="92" spans="2:15" s="137" customFormat="1">
      <c r="B92" s="88" t="s">
        <v>867</v>
      </c>
      <c r="C92" s="82" t="s">
        <v>868</v>
      </c>
      <c r="D92" s="95" t="s">
        <v>130</v>
      </c>
      <c r="E92" s="95" t="s">
        <v>302</v>
      </c>
      <c r="F92" s="82" t="s">
        <v>869</v>
      </c>
      <c r="G92" s="95" t="s">
        <v>388</v>
      </c>
      <c r="H92" s="95" t="s">
        <v>174</v>
      </c>
      <c r="I92" s="89">
        <v>413</v>
      </c>
      <c r="J92" s="91">
        <v>2699</v>
      </c>
      <c r="K92" s="82"/>
      <c r="L92" s="89">
        <v>11.146870000000002</v>
      </c>
      <c r="M92" s="90">
        <v>3.1111701706126548E-5</v>
      </c>
      <c r="N92" s="90">
        <v>2.5123753826485079E-4</v>
      </c>
      <c r="O92" s="90">
        <f>L92/'סכום נכסי הקרן'!$C$42</f>
        <v>3.172021928597086E-6</v>
      </c>
    </row>
    <row r="93" spans="2:15" s="137" customFormat="1">
      <c r="B93" s="88" t="s">
        <v>870</v>
      </c>
      <c r="C93" s="82" t="s">
        <v>871</v>
      </c>
      <c r="D93" s="95" t="s">
        <v>130</v>
      </c>
      <c r="E93" s="95" t="s">
        <v>302</v>
      </c>
      <c r="F93" s="82" t="s">
        <v>872</v>
      </c>
      <c r="G93" s="95" t="s">
        <v>802</v>
      </c>
      <c r="H93" s="95" t="s">
        <v>174</v>
      </c>
      <c r="I93" s="89">
        <v>0.9</v>
      </c>
      <c r="J93" s="91">
        <v>62.9</v>
      </c>
      <c r="K93" s="82"/>
      <c r="L93" s="89">
        <v>5.6999999999999998E-4</v>
      </c>
      <c r="M93" s="90">
        <v>2.0508949638473933E-8</v>
      </c>
      <c r="N93" s="90">
        <v>1.2847139763087301E-8</v>
      </c>
      <c r="O93" s="90">
        <f>L93/'סכום נכסי הקרן'!$C$42</f>
        <v>1.6220270796199638E-10</v>
      </c>
    </row>
    <row r="94" spans="2:15" s="137" customFormat="1">
      <c r="B94" s="88" t="s">
        <v>873</v>
      </c>
      <c r="C94" s="82" t="s">
        <v>874</v>
      </c>
      <c r="D94" s="95" t="s">
        <v>130</v>
      </c>
      <c r="E94" s="95" t="s">
        <v>302</v>
      </c>
      <c r="F94" s="82" t="s">
        <v>875</v>
      </c>
      <c r="G94" s="95" t="s">
        <v>202</v>
      </c>
      <c r="H94" s="95" t="s">
        <v>174</v>
      </c>
      <c r="I94" s="89">
        <v>5209</v>
      </c>
      <c r="J94" s="91">
        <v>1827</v>
      </c>
      <c r="K94" s="82"/>
      <c r="L94" s="89">
        <v>95.168429999999987</v>
      </c>
      <c r="M94" s="90">
        <v>1.5664344109644275E-4</v>
      </c>
      <c r="N94" s="90">
        <v>2.1449861776203336E-3</v>
      </c>
      <c r="O94" s="90">
        <f>L94/'סכום נכסי הקרן'!$C$42</f>
        <v>2.7081714137704725E-5</v>
      </c>
    </row>
    <row r="95" spans="2:15" s="137" customFormat="1">
      <c r="B95" s="88" t="s">
        <v>876</v>
      </c>
      <c r="C95" s="82" t="s">
        <v>877</v>
      </c>
      <c r="D95" s="95" t="s">
        <v>130</v>
      </c>
      <c r="E95" s="95" t="s">
        <v>302</v>
      </c>
      <c r="F95" s="82" t="s">
        <v>878</v>
      </c>
      <c r="G95" s="95" t="s">
        <v>476</v>
      </c>
      <c r="H95" s="95" t="s">
        <v>174</v>
      </c>
      <c r="I95" s="89">
        <v>3200</v>
      </c>
      <c r="J95" s="91">
        <v>2994</v>
      </c>
      <c r="K95" s="82"/>
      <c r="L95" s="89">
        <v>95.808000000000007</v>
      </c>
      <c r="M95" s="90">
        <v>1.1431113218246315E-4</v>
      </c>
      <c r="N95" s="90">
        <v>2.1594013445997689E-3</v>
      </c>
      <c r="O95" s="90">
        <f>L95/'סכום נכסי הקרן'!$C$42</f>
        <v>2.7263714113022723E-5</v>
      </c>
    </row>
    <row r="96" spans="2:15" s="137" customFormat="1">
      <c r="B96" s="88" t="s">
        <v>879</v>
      </c>
      <c r="C96" s="82" t="s">
        <v>880</v>
      </c>
      <c r="D96" s="95" t="s">
        <v>130</v>
      </c>
      <c r="E96" s="95" t="s">
        <v>302</v>
      </c>
      <c r="F96" s="82" t="s">
        <v>881</v>
      </c>
      <c r="G96" s="95" t="s">
        <v>388</v>
      </c>
      <c r="H96" s="95" t="s">
        <v>174</v>
      </c>
      <c r="I96" s="89">
        <v>1855</v>
      </c>
      <c r="J96" s="91">
        <v>2318</v>
      </c>
      <c r="K96" s="82"/>
      <c r="L96" s="89">
        <v>42.998899999999999</v>
      </c>
      <c r="M96" s="90">
        <v>2.7884631284000837E-4</v>
      </c>
      <c r="N96" s="90">
        <v>9.6914539992809566E-4</v>
      </c>
      <c r="O96" s="90">
        <f>L96/'סכום נכסי הקרן'!$C$42</f>
        <v>1.2236031612959801E-5</v>
      </c>
    </row>
    <row r="97" spans="2:15" s="137" customFormat="1">
      <c r="B97" s="88" t="s">
        <v>882</v>
      </c>
      <c r="C97" s="82" t="s">
        <v>883</v>
      </c>
      <c r="D97" s="95" t="s">
        <v>130</v>
      </c>
      <c r="E97" s="95" t="s">
        <v>302</v>
      </c>
      <c r="F97" s="82" t="s">
        <v>884</v>
      </c>
      <c r="G97" s="95" t="s">
        <v>744</v>
      </c>
      <c r="H97" s="95" t="s">
        <v>174</v>
      </c>
      <c r="I97" s="89">
        <v>832</v>
      </c>
      <c r="J97" s="91">
        <v>1274</v>
      </c>
      <c r="K97" s="82"/>
      <c r="L97" s="89">
        <v>10.599680000000001</v>
      </c>
      <c r="M97" s="90">
        <v>5.2627217759661866E-4</v>
      </c>
      <c r="N97" s="90">
        <v>2.3890450948070387E-4</v>
      </c>
      <c r="O97" s="90">
        <f>L97/'סכום נכסי הקרן'!$C$42</f>
        <v>3.0163101746151125E-6</v>
      </c>
    </row>
    <row r="98" spans="2:15" s="137" customFormat="1">
      <c r="B98" s="88" t="s">
        <v>885</v>
      </c>
      <c r="C98" s="82" t="s">
        <v>886</v>
      </c>
      <c r="D98" s="95" t="s">
        <v>130</v>
      </c>
      <c r="E98" s="95" t="s">
        <v>302</v>
      </c>
      <c r="F98" s="82" t="s">
        <v>887</v>
      </c>
      <c r="G98" s="95" t="s">
        <v>802</v>
      </c>
      <c r="H98" s="95" t="s">
        <v>174</v>
      </c>
      <c r="I98" s="89">
        <v>6369.6</v>
      </c>
      <c r="J98" s="91">
        <v>1363</v>
      </c>
      <c r="K98" s="82"/>
      <c r="L98" s="89">
        <v>86.81765</v>
      </c>
      <c r="M98" s="90">
        <v>2.4939319647090773E-4</v>
      </c>
      <c r="N98" s="90">
        <v>1.9567692692154318E-3</v>
      </c>
      <c r="O98" s="90">
        <f>L98/'סכום נכסי הקרן'!$C$42</f>
        <v>2.4705364787538272E-5</v>
      </c>
    </row>
    <row r="99" spans="2:15" s="137" customFormat="1">
      <c r="B99" s="88" t="s">
        <v>888</v>
      </c>
      <c r="C99" s="82" t="s">
        <v>889</v>
      </c>
      <c r="D99" s="95" t="s">
        <v>130</v>
      </c>
      <c r="E99" s="95" t="s">
        <v>302</v>
      </c>
      <c r="F99" s="82" t="s">
        <v>890</v>
      </c>
      <c r="G99" s="95" t="s">
        <v>197</v>
      </c>
      <c r="H99" s="95" t="s">
        <v>174</v>
      </c>
      <c r="I99" s="89">
        <v>2128</v>
      </c>
      <c r="J99" s="91">
        <v>1014</v>
      </c>
      <c r="K99" s="82"/>
      <c r="L99" s="89">
        <v>21.577919999999999</v>
      </c>
      <c r="M99" s="90">
        <v>3.5275333259069476E-4</v>
      </c>
      <c r="N99" s="90">
        <v>4.8634132287143282E-4</v>
      </c>
      <c r="O99" s="90">
        <f>L99/'סכום נכסי הקרן'!$C$42</f>
        <v>6.1403457126093353E-6</v>
      </c>
    </row>
    <row r="100" spans="2:15" s="137" customFormat="1">
      <c r="B100" s="88" t="s">
        <v>891</v>
      </c>
      <c r="C100" s="82" t="s">
        <v>892</v>
      </c>
      <c r="D100" s="95" t="s">
        <v>130</v>
      </c>
      <c r="E100" s="95" t="s">
        <v>302</v>
      </c>
      <c r="F100" s="82" t="s">
        <v>893</v>
      </c>
      <c r="G100" s="95" t="s">
        <v>737</v>
      </c>
      <c r="H100" s="95" t="s">
        <v>174</v>
      </c>
      <c r="I100" s="89">
        <v>2500</v>
      </c>
      <c r="J100" s="91">
        <v>1699</v>
      </c>
      <c r="K100" s="82"/>
      <c r="L100" s="89">
        <v>42.475000000000001</v>
      </c>
      <c r="M100" s="90">
        <v>2.1454069283428079E-4</v>
      </c>
      <c r="N100" s="90">
        <v>9.5733730076690015E-4</v>
      </c>
      <c r="O100" s="90">
        <f>L100/'סכום נכסי הקרן'!$C$42</f>
        <v>1.2086947404711925E-5</v>
      </c>
    </row>
    <row r="101" spans="2:15" s="137" customFormat="1">
      <c r="B101" s="88" t="s">
        <v>894</v>
      </c>
      <c r="C101" s="82" t="s">
        <v>895</v>
      </c>
      <c r="D101" s="95" t="s">
        <v>130</v>
      </c>
      <c r="E101" s="95" t="s">
        <v>302</v>
      </c>
      <c r="F101" s="82" t="s">
        <v>896</v>
      </c>
      <c r="G101" s="95" t="s">
        <v>414</v>
      </c>
      <c r="H101" s="95" t="s">
        <v>174</v>
      </c>
      <c r="I101" s="89">
        <v>5662.69</v>
      </c>
      <c r="J101" s="91">
        <v>983.8</v>
      </c>
      <c r="K101" s="82"/>
      <c r="L101" s="89">
        <v>55.709510000000002</v>
      </c>
      <c r="M101" s="90">
        <v>2.1504991269171553E-4</v>
      </c>
      <c r="N101" s="90">
        <v>1.2556278264966836E-3</v>
      </c>
      <c r="O101" s="90">
        <f>L101/'סכום נכסי הקרן'!$C$42</f>
        <v>1.5853041019712135E-5</v>
      </c>
    </row>
    <row r="102" spans="2:15" s="137" customFormat="1">
      <c r="B102" s="88" t="s">
        <v>897</v>
      </c>
      <c r="C102" s="82" t="s">
        <v>898</v>
      </c>
      <c r="D102" s="95" t="s">
        <v>130</v>
      </c>
      <c r="E102" s="95" t="s">
        <v>302</v>
      </c>
      <c r="F102" s="82" t="s">
        <v>899</v>
      </c>
      <c r="G102" s="95" t="s">
        <v>844</v>
      </c>
      <c r="H102" s="95" t="s">
        <v>174</v>
      </c>
      <c r="I102" s="89">
        <v>0.8</v>
      </c>
      <c r="J102" s="91">
        <v>9.4</v>
      </c>
      <c r="K102" s="82"/>
      <c r="L102" s="89">
        <v>8.0000000000000007E-5</v>
      </c>
      <c r="M102" s="90">
        <v>4.1713206438700377E-9</v>
      </c>
      <c r="N102" s="90">
        <v>1.8031073351701475E-9</v>
      </c>
      <c r="O102" s="90">
        <f>L102/'סכום נכסי הקרן'!$C$42</f>
        <v>2.2765292345543355E-11</v>
      </c>
    </row>
    <row r="103" spans="2:15" s="137" customFormat="1">
      <c r="B103" s="88" t="s">
        <v>900</v>
      </c>
      <c r="C103" s="82" t="s">
        <v>901</v>
      </c>
      <c r="D103" s="95" t="s">
        <v>130</v>
      </c>
      <c r="E103" s="95" t="s">
        <v>302</v>
      </c>
      <c r="F103" s="82" t="s">
        <v>902</v>
      </c>
      <c r="G103" s="95" t="s">
        <v>802</v>
      </c>
      <c r="H103" s="95" t="s">
        <v>174</v>
      </c>
      <c r="I103" s="89">
        <v>728.77</v>
      </c>
      <c r="J103" s="91">
        <v>474</v>
      </c>
      <c r="K103" s="82"/>
      <c r="L103" s="89">
        <v>3.4543699999999999</v>
      </c>
      <c r="M103" s="90">
        <v>4.0213635455672132E-4</v>
      </c>
      <c r="N103" s="90">
        <v>7.7857498567396281E-5</v>
      </c>
      <c r="O103" s="90">
        <f>L103/'סכום נכסי הקרן'!$C$42</f>
        <v>9.8299678649593243E-7</v>
      </c>
    </row>
    <row r="104" spans="2:15" s="137" customFormat="1">
      <c r="B104" s="88" t="s">
        <v>903</v>
      </c>
      <c r="C104" s="82" t="s">
        <v>904</v>
      </c>
      <c r="D104" s="95" t="s">
        <v>130</v>
      </c>
      <c r="E104" s="95" t="s">
        <v>302</v>
      </c>
      <c r="F104" s="82" t="s">
        <v>905</v>
      </c>
      <c r="G104" s="95" t="s">
        <v>161</v>
      </c>
      <c r="H104" s="95" t="s">
        <v>174</v>
      </c>
      <c r="I104" s="89">
        <v>168049</v>
      </c>
      <c r="J104" s="91">
        <v>162.80000000000001</v>
      </c>
      <c r="K104" s="82"/>
      <c r="L104" s="89">
        <v>273.58377000000002</v>
      </c>
      <c r="M104" s="90">
        <v>4.8013999999999999E-4</v>
      </c>
      <c r="N104" s="90">
        <v>6.1662612808812819E-3</v>
      </c>
      <c r="O104" s="90">
        <f>L104/'סכום נכסי הקרן'!$C$42</f>
        <v>7.7852681313073666E-5</v>
      </c>
    </row>
    <row r="105" spans="2:15" s="137" customFormat="1">
      <c r="B105" s="88" t="s">
        <v>906</v>
      </c>
      <c r="C105" s="82" t="s">
        <v>907</v>
      </c>
      <c r="D105" s="95" t="s">
        <v>130</v>
      </c>
      <c r="E105" s="95" t="s">
        <v>302</v>
      </c>
      <c r="F105" s="82" t="s">
        <v>908</v>
      </c>
      <c r="G105" s="95" t="s">
        <v>733</v>
      </c>
      <c r="H105" s="95" t="s">
        <v>174</v>
      </c>
      <c r="I105" s="89">
        <v>1692</v>
      </c>
      <c r="J105" s="91">
        <v>5071</v>
      </c>
      <c r="K105" s="82"/>
      <c r="L105" s="89">
        <v>85.801320000000004</v>
      </c>
      <c r="M105" s="90">
        <v>1.6067240833126319E-4</v>
      </c>
      <c r="N105" s="90">
        <v>1.9338623682410136E-3</v>
      </c>
      <c r="O105" s="90">
        <f>L105/'סכום נכסי הקרן'!$C$42</f>
        <v>2.4416151667918948E-5</v>
      </c>
    </row>
    <row r="106" spans="2:15" s="137" customFormat="1">
      <c r="B106" s="88" t="s">
        <v>909</v>
      </c>
      <c r="C106" s="82" t="s">
        <v>910</v>
      </c>
      <c r="D106" s="95" t="s">
        <v>130</v>
      </c>
      <c r="E106" s="95" t="s">
        <v>302</v>
      </c>
      <c r="F106" s="82" t="s">
        <v>911</v>
      </c>
      <c r="G106" s="95" t="s">
        <v>414</v>
      </c>
      <c r="H106" s="95" t="s">
        <v>174</v>
      </c>
      <c r="I106" s="89">
        <v>0.28999999999999998</v>
      </c>
      <c r="J106" s="91">
        <v>456</v>
      </c>
      <c r="K106" s="82"/>
      <c r="L106" s="89">
        <v>1.32E-3</v>
      </c>
      <c r="M106" s="90">
        <v>5.1346018160555454E-8</v>
      </c>
      <c r="N106" s="90">
        <v>2.9751271030307434E-8</v>
      </c>
      <c r="O106" s="90">
        <f>L106/'סכום נכסי הקרן'!$C$42</f>
        <v>3.756273237014653E-10</v>
      </c>
    </row>
    <row r="107" spans="2:15" s="137" customFormat="1">
      <c r="B107" s="88" t="s">
        <v>912</v>
      </c>
      <c r="C107" s="82" t="s">
        <v>913</v>
      </c>
      <c r="D107" s="95" t="s">
        <v>130</v>
      </c>
      <c r="E107" s="95" t="s">
        <v>302</v>
      </c>
      <c r="F107" s="82" t="s">
        <v>914</v>
      </c>
      <c r="G107" s="95" t="s">
        <v>338</v>
      </c>
      <c r="H107" s="95" t="s">
        <v>174</v>
      </c>
      <c r="I107" s="89">
        <v>165.24</v>
      </c>
      <c r="J107" s="91">
        <v>254.6</v>
      </c>
      <c r="K107" s="82"/>
      <c r="L107" s="89">
        <v>0.42069999999999996</v>
      </c>
      <c r="M107" s="90">
        <v>2.4102912610313055E-5</v>
      </c>
      <c r="N107" s="90">
        <v>9.4820906988260114E-6</v>
      </c>
      <c r="O107" s="90">
        <f>L107/'סכום נכסי הקרן'!$C$42</f>
        <v>1.1971698112212611E-7</v>
      </c>
    </row>
    <row r="108" spans="2:15" s="137" customFormat="1">
      <c r="B108" s="88" t="s">
        <v>915</v>
      </c>
      <c r="C108" s="82" t="s">
        <v>916</v>
      </c>
      <c r="D108" s="95" t="s">
        <v>130</v>
      </c>
      <c r="E108" s="95" t="s">
        <v>302</v>
      </c>
      <c r="F108" s="82" t="s">
        <v>917</v>
      </c>
      <c r="G108" s="95" t="s">
        <v>414</v>
      </c>
      <c r="H108" s="95" t="s">
        <v>174</v>
      </c>
      <c r="I108" s="89">
        <v>1400</v>
      </c>
      <c r="J108" s="91">
        <v>504.3</v>
      </c>
      <c r="K108" s="82"/>
      <c r="L108" s="89">
        <v>7.0602</v>
      </c>
      <c r="M108" s="90">
        <v>1.0666363538773336E-4</v>
      </c>
      <c r="N108" s="90">
        <v>1.5912873009710343E-4</v>
      </c>
      <c r="O108" s="90">
        <f>L108/'סכום נכסי הקרן'!$C$42</f>
        <v>2.0090939627250647E-6</v>
      </c>
    </row>
    <row r="109" spans="2:15" s="137" customFormat="1">
      <c r="B109" s="88" t="s">
        <v>918</v>
      </c>
      <c r="C109" s="82" t="s">
        <v>919</v>
      </c>
      <c r="D109" s="95" t="s">
        <v>130</v>
      </c>
      <c r="E109" s="95" t="s">
        <v>302</v>
      </c>
      <c r="F109" s="82" t="s">
        <v>920</v>
      </c>
      <c r="G109" s="95" t="s">
        <v>202</v>
      </c>
      <c r="H109" s="95" t="s">
        <v>174</v>
      </c>
      <c r="I109" s="89">
        <v>4542</v>
      </c>
      <c r="J109" s="91">
        <v>354.5</v>
      </c>
      <c r="K109" s="82"/>
      <c r="L109" s="89">
        <v>16.101389999999999</v>
      </c>
      <c r="M109" s="90">
        <v>5.8568613265837329E-5</v>
      </c>
      <c r="N109" s="90">
        <v>3.6290668019294073E-4</v>
      </c>
      <c r="O109" s="90">
        <f>L109/'סכום נכסי הקרן'!$C$42</f>
        <v>4.5819106314951029E-6</v>
      </c>
    </row>
    <row r="110" spans="2:15" s="137" customFormat="1">
      <c r="B110" s="88" t="s">
        <v>921</v>
      </c>
      <c r="C110" s="82" t="s">
        <v>922</v>
      </c>
      <c r="D110" s="95" t="s">
        <v>130</v>
      </c>
      <c r="E110" s="95" t="s">
        <v>302</v>
      </c>
      <c r="F110" s="82" t="s">
        <v>923</v>
      </c>
      <c r="G110" s="95" t="s">
        <v>197</v>
      </c>
      <c r="H110" s="95" t="s">
        <v>174</v>
      </c>
      <c r="I110" s="89">
        <v>472</v>
      </c>
      <c r="J110" s="91">
        <v>11430</v>
      </c>
      <c r="K110" s="82"/>
      <c r="L110" s="89">
        <v>53.949599999999997</v>
      </c>
      <c r="M110" s="90">
        <v>8.8546293108865984E-5</v>
      </c>
      <c r="N110" s="90">
        <v>1.2159614936186924E-3</v>
      </c>
      <c r="O110" s="90">
        <f>L110/'סכום נכסי הקרן'!$C$42</f>
        <v>1.535223019906407E-5</v>
      </c>
    </row>
    <row r="111" spans="2:15" s="137" customFormat="1">
      <c r="B111" s="88" t="s">
        <v>924</v>
      </c>
      <c r="C111" s="82" t="s">
        <v>925</v>
      </c>
      <c r="D111" s="95" t="s">
        <v>130</v>
      </c>
      <c r="E111" s="95" t="s">
        <v>302</v>
      </c>
      <c r="F111" s="82" t="s">
        <v>926</v>
      </c>
      <c r="G111" s="95" t="s">
        <v>414</v>
      </c>
      <c r="H111" s="95" t="s">
        <v>174</v>
      </c>
      <c r="I111" s="89">
        <v>14595</v>
      </c>
      <c r="J111" s="91">
        <v>754.7</v>
      </c>
      <c r="K111" s="82"/>
      <c r="L111" s="89">
        <v>110.14847</v>
      </c>
      <c r="M111" s="90">
        <v>1.8705111337321135E-4</v>
      </c>
      <c r="N111" s="90">
        <v>2.4826189276846117E-3</v>
      </c>
      <c r="O111" s="90">
        <f>L111/'סכום נכסי הקרן'!$C$42</f>
        <v>3.1344526512053896E-5</v>
      </c>
    </row>
    <row r="112" spans="2:15" s="137" customFormat="1">
      <c r="B112" s="88" t="s">
        <v>927</v>
      </c>
      <c r="C112" s="82" t="s">
        <v>928</v>
      </c>
      <c r="D112" s="95" t="s">
        <v>130</v>
      </c>
      <c r="E112" s="95" t="s">
        <v>302</v>
      </c>
      <c r="F112" s="82" t="s">
        <v>929</v>
      </c>
      <c r="G112" s="95" t="s">
        <v>844</v>
      </c>
      <c r="H112" s="95" t="s">
        <v>174</v>
      </c>
      <c r="I112" s="89">
        <v>23029</v>
      </c>
      <c r="J112" s="91">
        <v>175.3</v>
      </c>
      <c r="K112" s="82"/>
      <c r="L112" s="89">
        <v>40.369839999999996</v>
      </c>
      <c r="M112" s="90">
        <v>1.0825488305487618E-4</v>
      </c>
      <c r="N112" s="90">
        <v>9.0988943279556522E-4</v>
      </c>
      <c r="O112" s="90">
        <f>L112/'סכום נכסי הקרן'!$C$42</f>
        <v>1.1487890119285122E-5</v>
      </c>
    </row>
    <row r="113" spans="2:15" s="137" customFormat="1">
      <c r="B113" s="88" t="s">
        <v>930</v>
      </c>
      <c r="C113" s="82" t="s">
        <v>931</v>
      </c>
      <c r="D113" s="95" t="s">
        <v>130</v>
      </c>
      <c r="E113" s="95" t="s">
        <v>302</v>
      </c>
      <c r="F113" s="82" t="s">
        <v>932</v>
      </c>
      <c r="G113" s="95" t="s">
        <v>744</v>
      </c>
      <c r="H113" s="95" t="s">
        <v>174</v>
      </c>
      <c r="I113" s="89">
        <v>33086</v>
      </c>
      <c r="J113" s="91">
        <v>45.1</v>
      </c>
      <c r="K113" s="82"/>
      <c r="L113" s="89">
        <v>14.921790000000001</v>
      </c>
      <c r="M113" s="90">
        <v>8.0353723863473497E-5</v>
      </c>
      <c r="N113" s="90">
        <v>3.3631986253585699E-4</v>
      </c>
      <c r="O113" s="90">
        <f>L113/'סכום נכסי הקרן'!$C$42</f>
        <v>4.2462363958600672E-6</v>
      </c>
    </row>
    <row r="114" spans="2:15" s="137" customFormat="1">
      <c r="B114" s="85"/>
      <c r="C114" s="82"/>
      <c r="D114" s="82"/>
      <c r="E114" s="82"/>
      <c r="F114" s="82"/>
      <c r="G114" s="82"/>
      <c r="H114" s="82"/>
      <c r="I114" s="89"/>
      <c r="J114" s="91"/>
      <c r="K114" s="82"/>
      <c r="L114" s="82"/>
      <c r="M114" s="82"/>
      <c r="N114" s="90"/>
      <c r="O114" s="82"/>
    </row>
    <row r="115" spans="2:15" s="137" customFormat="1">
      <c r="B115" s="83" t="s">
        <v>243</v>
      </c>
      <c r="C115" s="84"/>
      <c r="D115" s="84"/>
      <c r="E115" s="84"/>
      <c r="F115" s="84"/>
      <c r="G115" s="84"/>
      <c r="H115" s="84"/>
      <c r="I115" s="92"/>
      <c r="J115" s="94"/>
      <c r="K115" s="92">
        <f>K116+K138</f>
        <v>4.7057400000000005</v>
      </c>
      <c r="L115" s="92">
        <v>9315.2913400000016</v>
      </c>
      <c r="M115" s="84"/>
      <c r="N115" s="93">
        <v>0.20995587680501193</v>
      </c>
      <c r="O115" s="93">
        <f>L115/'סכום נכסי הקרן'!$C$42</f>
        <v>2.650816632987604E-3</v>
      </c>
    </row>
    <row r="116" spans="2:15" s="137" customFormat="1">
      <c r="B116" s="101" t="s">
        <v>68</v>
      </c>
      <c r="C116" s="84"/>
      <c r="D116" s="84"/>
      <c r="E116" s="84"/>
      <c r="F116" s="84"/>
      <c r="G116" s="84"/>
      <c r="H116" s="84"/>
      <c r="I116" s="92"/>
      <c r="J116" s="94"/>
      <c r="K116" s="92">
        <f>SUM(K117:K136)</f>
        <v>1.3728500000000001</v>
      </c>
      <c r="L116" s="92">
        <v>3445.2988</v>
      </c>
      <c r="M116" s="84"/>
      <c r="N116" s="93">
        <v>7.7653044226661333E-2</v>
      </c>
      <c r="O116" s="93">
        <f>L116/'סכום נכסי הקרן'!$C$42</f>
        <v>9.8041542999687133E-4</v>
      </c>
    </row>
    <row r="117" spans="2:15" s="137" customFormat="1">
      <c r="B117" s="88" t="s">
        <v>933</v>
      </c>
      <c r="C117" s="82" t="s">
        <v>934</v>
      </c>
      <c r="D117" s="95" t="s">
        <v>935</v>
      </c>
      <c r="E117" s="95" t="s">
        <v>936</v>
      </c>
      <c r="F117" s="82" t="s">
        <v>937</v>
      </c>
      <c r="G117" s="95" t="s">
        <v>938</v>
      </c>
      <c r="H117" s="95" t="s">
        <v>173</v>
      </c>
      <c r="I117" s="89">
        <v>1129</v>
      </c>
      <c r="J117" s="91">
        <v>6548</v>
      </c>
      <c r="K117" s="89">
        <v>0.86112999999999995</v>
      </c>
      <c r="L117" s="89">
        <v>257.16576000000003</v>
      </c>
      <c r="M117" s="90">
        <v>7.8449449207389917E-6</v>
      </c>
      <c r="N117" s="90">
        <v>5.7962183526325721E-3</v>
      </c>
      <c r="O117" s="90">
        <f>L117/'סכום נכסי הקרן'!$C$42</f>
        <v>7.3180671345797992E-5</v>
      </c>
    </row>
    <row r="118" spans="2:15" s="137" customFormat="1">
      <c r="B118" s="88" t="s">
        <v>939</v>
      </c>
      <c r="C118" s="82" t="s">
        <v>940</v>
      </c>
      <c r="D118" s="95" t="s">
        <v>941</v>
      </c>
      <c r="E118" s="95" t="s">
        <v>936</v>
      </c>
      <c r="F118" s="82" t="s">
        <v>942</v>
      </c>
      <c r="G118" s="95" t="s">
        <v>943</v>
      </c>
      <c r="H118" s="95" t="s">
        <v>173</v>
      </c>
      <c r="I118" s="89">
        <v>1117</v>
      </c>
      <c r="J118" s="91">
        <v>2200</v>
      </c>
      <c r="K118" s="82"/>
      <c r="L118" s="89">
        <v>85.198059999999998</v>
      </c>
      <c r="M118" s="90">
        <v>3.2528649673723372E-5</v>
      </c>
      <c r="N118" s="90">
        <v>1.9202655866033291E-3</v>
      </c>
      <c r="O118" s="90">
        <f>L118/'סכום נכסי הקרן'!$C$42</f>
        <v>2.424448428966429E-5</v>
      </c>
    </row>
    <row r="119" spans="2:15" s="137" customFormat="1">
      <c r="B119" s="88" t="s">
        <v>944</v>
      </c>
      <c r="C119" s="82" t="s">
        <v>945</v>
      </c>
      <c r="D119" s="95" t="s">
        <v>941</v>
      </c>
      <c r="E119" s="95" t="s">
        <v>936</v>
      </c>
      <c r="F119" s="82" t="s">
        <v>946</v>
      </c>
      <c r="G119" s="95" t="s">
        <v>938</v>
      </c>
      <c r="H119" s="95" t="s">
        <v>173</v>
      </c>
      <c r="I119" s="89">
        <v>689</v>
      </c>
      <c r="J119" s="91">
        <v>10362</v>
      </c>
      <c r="K119" s="82"/>
      <c r="L119" s="89">
        <v>247.52361999999999</v>
      </c>
      <c r="M119" s="90">
        <v>4.2155381788230195E-6</v>
      </c>
      <c r="N119" s="90">
        <v>5.5788956856233527E-3</v>
      </c>
      <c r="O119" s="90">
        <f>L119/'סכום נכסי הקרן'!$C$42</f>
        <v>7.0436844646589773E-5</v>
      </c>
    </row>
    <row r="120" spans="2:15" s="137" customFormat="1">
      <c r="B120" s="88" t="s">
        <v>947</v>
      </c>
      <c r="C120" s="82" t="s">
        <v>948</v>
      </c>
      <c r="D120" s="95" t="s">
        <v>941</v>
      </c>
      <c r="E120" s="95" t="s">
        <v>936</v>
      </c>
      <c r="F120" s="82" t="s">
        <v>949</v>
      </c>
      <c r="G120" s="95" t="s">
        <v>844</v>
      </c>
      <c r="H120" s="95" t="s">
        <v>173</v>
      </c>
      <c r="I120" s="89">
        <v>3820</v>
      </c>
      <c r="J120" s="91">
        <v>515</v>
      </c>
      <c r="K120" s="82"/>
      <c r="L120" s="89">
        <v>68.206289999999996</v>
      </c>
      <c r="M120" s="90">
        <v>1.4649615332548184E-4</v>
      </c>
      <c r="N120" s="90">
        <v>1.5372907725467785E-3</v>
      </c>
      <c r="O120" s="90">
        <f>L120/'סכום נכסי הקרן'!$C$42</f>
        <v>1.9409201645686375E-5</v>
      </c>
    </row>
    <row r="121" spans="2:15" s="137" customFormat="1">
      <c r="B121" s="88" t="s">
        <v>950</v>
      </c>
      <c r="C121" s="82" t="s">
        <v>951</v>
      </c>
      <c r="D121" s="95" t="s">
        <v>941</v>
      </c>
      <c r="E121" s="95" t="s">
        <v>936</v>
      </c>
      <c r="F121" s="82" t="s">
        <v>952</v>
      </c>
      <c r="G121" s="95" t="s">
        <v>388</v>
      </c>
      <c r="H121" s="95" t="s">
        <v>173</v>
      </c>
      <c r="I121" s="89">
        <v>615</v>
      </c>
      <c r="J121" s="91">
        <v>3420</v>
      </c>
      <c r="K121" s="89">
        <v>0.51172000000000006</v>
      </c>
      <c r="L121" s="89">
        <v>73.433130000000006</v>
      </c>
      <c r="M121" s="90">
        <v>2.9330244580378867E-5</v>
      </c>
      <c r="N121" s="90">
        <v>1.6550976918437877E-3</v>
      </c>
      <c r="O121" s="90">
        <f>L121/'סכום נכסי הקרן'!$C$42</f>
        <v>2.0896583403728625E-5</v>
      </c>
    </row>
    <row r="122" spans="2:15" s="137" customFormat="1">
      <c r="B122" s="88" t="s">
        <v>953</v>
      </c>
      <c r="C122" s="82" t="s">
        <v>954</v>
      </c>
      <c r="D122" s="95" t="s">
        <v>941</v>
      </c>
      <c r="E122" s="95" t="s">
        <v>936</v>
      </c>
      <c r="F122" s="82" t="s">
        <v>843</v>
      </c>
      <c r="G122" s="95" t="s">
        <v>844</v>
      </c>
      <c r="H122" s="95" t="s">
        <v>173</v>
      </c>
      <c r="I122" s="89">
        <v>2802</v>
      </c>
      <c r="J122" s="91">
        <v>475</v>
      </c>
      <c r="K122" s="82"/>
      <c r="L122" s="89">
        <v>46.144040000000004</v>
      </c>
      <c r="M122" s="90">
        <v>6.9592742624404916E-5</v>
      </c>
      <c r="N122" s="90">
        <v>1.0400332124798088E-3</v>
      </c>
      <c r="O122" s="90">
        <f>L122/'סכום נכסי הקרן'!$C$42</f>
        <v>1.3131032007555579E-5</v>
      </c>
    </row>
    <row r="123" spans="2:15" s="137" customFormat="1">
      <c r="B123" s="88" t="s">
        <v>955</v>
      </c>
      <c r="C123" s="82" t="s">
        <v>956</v>
      </c>
      <c r="D123" s="95" t="s">
        <v>941</v>
      </c>
      <c r="E123" s="95" t="s">
        <v>936</v>
      </c>
      <c r="F123" s="82" t="s">
        <v>957</v>
      </c>
      <c r="G123" s="95" t="s">
        <v>28</v>
      </c>
      <c r="H123" s="95" t="s">
        <v>173</v>
      </c>
      <c r="I123" s="89">
        <v>1369</v>
      </c>
      <c r="J123" s="91">
        <v>1615</v>
      </c>
      <c r="K123" s="82"/>
      <c r="L123" s="89">
        <v>76.653109999999998</v>
      </c>
      <c r="M123" s="90">
        <v>4.0582886454686448E-5</v>
      </c>
      <c r="N123" s="90">
        <v>1.7276723113075522E-3</v>
      </c>
      <c r="O123" s="90">
        <f>L123/'סכום נכסי הקרן'!$C$42</f>
        <v>2.1812880729313658E-5</v>
      </c>
    </row>
    <row r="124" spans="2:15" s="137" customFormat="1">
      <c r="B124" s="88" t="s">
        <v>958</v>
      </c>
      <c r="C124" s="82" t="s">
        <v>959</v>
      </c>
      <c r="D124" s="95" t="s">
        <v>941</v>
      </c>
      <c r="E124" s="95" t="s">
        <v>936</v>
      </c>
      <c r="F124" s="82" t="s">
        <v>801</v>
      </c>
      <c r="G124" s="95" t="s">
        <v>802</v>
      </c>
      <c r="H124" s="95" t="s">
        <v>173</v>
      </c>
      <c r="I124" s="89">
        <v>20</v>
      </c>
      <c r="J124" s="91">
        <v>5160</v>
      </c>
      <c r="K124" s="82"/>
      <c r="L124" s="89">
        <v>3.57795</v>
      </c>
      <c r="M124" s="90">
        <v>7.6800880813941884E-7</v>
      </c>
      <c r="N124" s="90">
        <v>8.0642848623400357E-5</v>
      </c>
      <c r="O124" s="90">
        <f>L124/'סכום נכסי הקרן'!$C$42</f>
        <v>1.0181634718467104E-6</v>
      </c>
    </row>
    <row r="125" spans="2:15" s="137" customFormat="1">
      <c r="B125" s="88" t="s">
        <v>960</v>
      </c>
      <c r="C125" s="82" t="s">
        <v>961</v>
      </c>
      <c r="D125" s="95" t="s">
        <v>941</v>
      </c>
      <c r="E125" s="95" t="s">
        <v>936</v>
      </c>
      <c r="F125" s="82" t="s">
        <v>962</v>
      </c>
      <c r="G125" s="95" t="s">
        <v>963</v>
      </c>
      <c r="H125" s="95" t="s">
        <v>173</v>
      </c>
      <c r="I125" s="89">
        <v>3661</v>
      </c>
      <c r="J125" s="91">
        <v>445</v>
      </c>
      <c r="K125" s="82"/>
      <c r="L125" s="89">
        <v>56.482459999999996</v>
      </c>
      <c r="M125" s="90">
        <v>1.3535328297520786E-4</v>
      </c>
      <c r="N125" s="90">
        <v>1.2730492241806806E-3</v>
      </c>
      <c r="O125" s="90">
        <f>L125/'סכום נכסי הקרן'!$C$42</f>
        <v>1.607299642869323E-5</v>
      </c>
    </row>
    <row r="126" spans="2:15" s="137" customFormat="1">
      <c r="B126" s="88" t="s">
        <v>964</v>
      </c>
      <c r="C126" s="82" t="s">
        <v>965</v>
      </c>
      <c r="D126" s="95" t="s">
        <v>941</v>
      </c>
      <c r="E126" s="95" t="s">
        <v>936</v>
      </c>
      <c r="F126" s="82" t="s">
        <v>966</v>
      </c>
      <c r="G126" s="95" t="s">
        <v>686</v>
      </c>
      <c r="H126" s="95" t="s">
        <v>173</v>
      </c>
      <c r="I126" s="89">
        <v>523</v>
      </c>
      <c r="J126" s="91">
        <v>6470</v>
      </c>
      <c r="K126" s="82"/>
      <c r="L126" s="89">
        <v>117.3167</v>
      </c>
      <c r="M126" s="90">
        <v>1.0269234792191038E-5</v>
      </c>
      <c r="N126" s="90">
        <v>2.6441825288494453E-3</v>
      </c>
      <c r="O126" s="90">
        <f>L126/'סכום נכסי הקרן'!$C$42</f>
        <v>3.3384362156430073E-5</v>
      </c>
    </row>
    <row r="127" spans="2:15" s="137" customFormat="1">
      <c r="B127" s="88" t="s">
        <v>967</v>
      </c>
      <c r="C127" s="82" t="s">
        <v>968</v>
      </c>
      <c r="D127" s="95" t="s">
        <v>941</v>
      </c>
      <c r="E127" s="95" t="s">
        <v>936</v>
      </c>
      <c r="F127" s="82" t="s">
        <v>813</v>
      </c>
      <c r="G127" s="95" t="s">
        <v>686</v>
      </c>
      <c r="H127" s="95" t="s">
        <v>173</v>
      </c>
      <c r="I127" s="89">
        <v>70</v>
      </c>
      <c r="J127" s="91">
        <v>2591</v>
      </c>
      <c r="K127" s="82"/>
      <c r="L127" s="89">
        <v>6.2881</v>
      </c>
      <c r="M127" s="90">
        <v>2.5150830428322594E-6</v>
      </c>
      <c r="N127" s="90">
        <v>1.4172649042854256E-4</v>
      </c>
      <c r="O127" s="90">
        <f>L127/'סכום נכסי הקרן'!$C$42</f>
        <v>1.7893804349751394E-6</v>
      </c>
    </row>
    <row r="128" spans="2:15" s="137" customFormat="1">
      <c r="B128" s="88" t="s">
        <v>969</v>
      </c>
      <c r="C128" s="82" t="s">
        <v>970</v>
      </c>
      <c r="D128" s="95" t="s">
        <v>941</v>
      </c>
      <c r="E128" s="95" t="s">
        <v>936</v>
      </c>
      <c r="F128" s="82" t="s">
        <v>971</v>
      </c>
      <c r="G128" s="95" t="s">
        <v>972</v>
      </c>
      <c r="H128" s="95" t="s">
        <v>173</v>
      </c>
      <c r="I128" s="89">
        <v>700</v>
      </c>
      <c r="J128" s="91">
        <v>5024</v>
      </c>
      <c r="K128" s="82"/>
      <c r="L128" s="89">
        <v>121.92746000000001</v>
      </c>
      <c r="M128" s="90">
        <v>1.4633481665271818E-5</v>
      </c>
      <c r="N128" s="90">
        <v>2.7481037185583096E-3</v>
      </c>
      <c r="O128" s="90">
        <f>L128/'סכום נכסי הקרן'!$C$42</f>
        <v>3.4696428398119294E-5</v>
      </c>
    </row>
    <row r="129" spans="2:15" s="137" customFormat="1">
      <c r="B129" s="88" t="s">
        <v>973</v>
      </c>
      <c r="C129" s="82" t="s">
        <v>974</v>
      </c>
      <c r="D129" s="95" t="s">
        <v>935</v>
      </c>
      <c r="E129" s="95" t="s">
        <v>936</v>
      </c>
      <c r="F129" s="82" t="s">
        <v>657</v>
      </c>
      <c r="G129" s="95" t="s">
        <v>658</v>
      </c>
      <c r="H129" s="95" t="s">
        <v>173</v>
      </c>
      <c r="I129" s="89">
        <v>6259</v>
      </c>
      <c r="J129" s="91">
        <v>6396</v>
      </c>
      <c r="K129" s="82"/>
      <c r="L129" s="89">
        <v>1387.9289899999999</v>
      </c>
      <c r="M129" s="90">
        <v>1.2370268318017444E-4</v>
      </c>
      <c r="N129" s="90">
        <v>3.1282311782053672E-2</v>
      </c>
      <c r="O129" s="90">
        <f>L129/'סכום נכסי הקרן'!$C$42</f>
        <v>3.9495761515255892E-4</v>
      </c>
    </row>
    <row r="130" spans="2:15" s="137" customFormat="1">
      <c r="B130" s="88" t="s">
        <v>975</v>
      </c>
      <c r="C130" s="82" t="s">
        <v>976</v>
      </c>
      <c r="D130" s="95" t="s">
        <v>941</v>
      </c>
      <c r="E130" s="95" t="s">
        <v>936</v>
      </c>
      <c r="F130" s="82" t="s">
        <v>929</v>
      </c>
      <c r="G130" s="95" t="s">
        <v>844</v>
      </c>
      <c r="H130" s="95" t="s">
        <v>173</v>
      </c>
      <c r="I130" s="89">
        <v>4091</v>
      </c>
      <c r="J130" s="91">
        <v>514</v>
      </c>
      <c r="K130" s="82"/>
      <c r="L130" s="89">
        <v>72.903179999999992</v>
      </c>
      <c r="M130" s="90">
        <v>1.9231001559116668E-4</v>
      </c>
      <c r="N130" s="90">
        <v>1.6431532326903696E-3</v>
      </c>
      <c r="O130" s="90">
        <f>L130/'סכום נכסי הקרן'!$C$42</f>
        <v>2.0745777570247114E-5</v>
      </c>
    </row>
    <row r="131" spans="2:15" s="137" customFormat="1">
      <c r="B131" s="88" t="s">
        <v>977</v>
      </c>
      <c r="C131" s="82" t="s">
        <v>978</v>
      </c>
      <c r="D131" s="95" t="s">
        <v>941</v>
      </c>
      <c r="E131" s="95" t="s">
        <v>936</v>
      </c>
      <c r="F131" s="82" t="s">
        <v>819</v>
      </c>
      <c r="G131" s="95" t="s">
        <v>202</v>
      </c>
      <c r="H131" s="95" t="s">
        <v>173</v>
      </c>
      <c r="I131" s="89">
        <v>2479</v>
      </c>
      <c r="J131" s="91">
        <v>1152</v>
      </c>
      <c r="K131" s="82"/>
      <c r="L131" s="89">
        <v>99.010859999999994</v>
      </c>
      <c r="M131" s="90">
        <v>5.0370367480581908E-5</v>
      </c>
      <c r="N131" s="90">
        <v>2.2315900990938068E-3</v>
      </c>
      <c r="O131" s="90">
        <f>L131/'סכום נכסי הקרן'!$C$42</f>
        <v>2.8175139666045805E-5</v>
      </c>
    </row>
    <row r="132" spans="2:15" s="137" customFormat="1">
      <c r="B132" s="88" t="s">
        <v>979</v>
      </c>
      <c r="C132" s="82" t="s">
        <v>980</v>
      </c>
      <c r="D132" s="95" t="s">
        <v>941</v>
      </c>
      <c r="E132" s="95" t="s">
        <v>936</v>
      </c>
      <c r="F132" s="82" t="s">
        <v>981</v>
      </c>
      <c r="G132" s="95" t="s">
        <v>982</v>
      </c>
      <c r="H132" s="95" t="s">
        <v>173</v>
      </c>
      <c r="I132" s="89">
        <v>560</v>
      </c>
      <c r="J132" s="91">
        <v>3755</v>
      </c>
      <c r="K132" s="82"/>
      <c r="L132" s="89">
        <v>72.904080000000008</v>
      </c>
      <c r="M132" s="90">
        <v>1.3019366051263708E-5</v>
      </c>
      <c r="N132" s="90">
        <v>1.6431735176478906E-3</v>
      </c>
      <c r="O132" s="90">
        <f>L132/'סכום נכסי הקרן'!$C$42</f>
        <v>2.0746033679786005E-5</v>
      </c>
    </row>
    <row r="133" spans="2:15" s="137" customFormat="1">
      <c r="B133" s="88" t="s">
        <v>983</v>
      </c>
      <c r="C133" s="82" t="s">
        <v>984</v>
      </c>
      <c r="D133" s="95" t="s">
        <v>941</v>
      </c>
      <c r="E133" s="95" t="s">
        <v>936</v>
      </c>
      <c r="F133" s="82" t="s">
        <v>689</v>
      </c>
      <c r="G133" s="95" t="s">
        <v>414</v>
      </c>
      <c r="H133" s="95" t="s">
        <v>173</v>
      </c>
      <c r="I133" s="89">
        <v>3312</v>
      </c>
      <c r="J133" s="91">
        <v>1895</v>
      </c>
      <c r="K133" s="82"/>
      <c r="L133" s="89">
        <v>217.59724</v>
      </c>
      <c r="M133" s="90">
        <v>3.2630541871921182E-6</v>
      </c>
      <c r="N133" s="90">
        <v>4.9043897444597381E-3</v>
      </c>
      <c r="O133" s="90">
        <f>L133/'סכום נכסי הקרן'!$C$42</f>
        <v>6.1920809777292005E-5</v>
      </c>
    </row>
    <row r="134" spans="2:15" s="137" customFormat="1">
      <c r="B134" s="88" t="s">
        <v>985</v>
      </c>
      <c r="C134" s="82" t="s">
        <v>986</v>
      </c>
      <c r="D134" s="95" t="s">
        <v>941</v>
      </c>
      <c r="E134" s="95" t="s">
        <v>936</v>
      </c>
      <c r="F134" s="82" t="s">
        <v>685</v>
      </c>
      <c r="G134" s="95" t="s">
        <v>686</v>
      </c>
      <c r="H134" s="95" t="s">
        <v>173</v>
      </c>
      <c r="I134" s="89">
        <v>1795</v>
      </c>
      <c r="J134" s="91">
        <v>3408</v>
      </c>
      <c r="K134" s="82"/>
      <c r="L134" s="89">
        <v>212.08886999999999</v>
      </c>
      <c r="M134" s="90">
        <v>1.8285053677939737E-5</v>
      </c>
      <c r="N134" s="90">
        <v>4.7802374650618472E-3</v>
      </c>
      <c r="O134" s="90">
        <f>L134/'סכום נכסי הקרן'!$C$42</f>
        <v>6.0353314109824234E-5</v>
      </c>
    </row>
    <row r="135" spans="2:15" s="137" customFormat="1">
      <c r="B135" s="88" t="s">
        <v>987</v>
      </c>
      <c r="C135" s="82" t="s">
        <v>988</v>
      </c>
      <c r="D135" s="95" t="s">
        <v>941</v>
      </c>
      <c r="E135" s="95" t="s">
        <v>936</v>
      </c>
      <c r="F135" s="82" t="s">
        <v>989</v>
      </c>
      <c r="G135" s="95" t="s">
        <v>938</v>
      </c>
      <c r="H135" s="95" t="s">
        <v>173</v>
      </c>
      <c r="I135" s="89">
        <v>772</v>
      </c>
      <c r="J135" s="91">
        <v>4185</v>
      </c>
      <c r="K135" s="82"/>
      <c r="L135" s="89">
        <v>112.01253</v>
      </c>
      <c r="M135" s="90">
        <v>1.2103878052738761E-5</v>
      </c>
      <c r="N135" s="90">
        <v>2.5246326809245773E-3</v>
      </c>
      <c r="O135" s="90">
        <f>L135/'סכום נכסי הקרן'!$C$42</f>
        <v>3.1874974897674314E-5</v>
      </c>
    </row>
    <row r="136" spans="2:15" s="137" customFormat="1">
      <c r="B136" s="88" t="s">
        <v>990</v>
      </c>
      <c r="C136" s="82" t="s">
        <v>991</v>
      </c>
      <c r="D136" s="95" t="s">
        <v>941</v>
      </c>
      <c r="E136" s="95" t="s">
        <v>936</v>
      </c>
      <c r="F136" s="82" t="s">
        <v>992</v>
      </c>
      <c r="G136" s="95" t="s">
        <v>938</v>
      </c>
      <c r="H136" s="95" t="s">
        <v>173</v>
      </c>
      <c r="I136" s="89">
        <v>556</v>
      </c>
      <c r="J136" s="91">
        <v>5755</v>
      </c>
      <c r="K136" s="82"/>
      <c r="L136" s="89">
        <v>110.93637</v>
      </c>
      <c r="M136" s="90">
        <v>1.2399825135703373E-5</v>
      </c>
      <c r="N136" s="90">
        <v>2.5003772810518687E-3</v>
      </c>
      <c r="O136" s="90">
        <f>L136/'סכום נכסי הקרן'!$C$42</f>
        <v>3.1568736185042065E-5</v>
      </c>
    </row>
    <row r="137" spans="2:15" s="137" customFormat="1">
      <c r="B137" s="85"/>
      <c r="C137" s="82"/>
      <c r="D137" s="82"/>
      <c r="E137" s="82"/>
      <c r="F137" s="82"/>
      <c r="G137" s="82"/>
      <c r="H137" s="82"/>
      <c r="I137" s="89"/>
      <c r="J137" s="91"/>
      <c r="K137" s="82"/>
      <c r="L137" s="82"/>
      <c r="M137" s="82"/>
      <c r="N137" s="90"/>
      <c r="O137" s="82"/>
    </row>
    <row r="138" spans="2:15" s="137" customFormat="1">
      <c r="B138" s="101" t="s">
        <v>67</v>
      </c>
      <c r="C138" s="84"/>
      <c r="D138" s="84"/>
      <c r="E138" s="84"/>
      <c r="F138" s="84"/>
      <c r="G138" s="84"/>
      <c r="H138" s="84"/>
      <c r="I138" s="92"/>
      <c r="J138" s="94"/>
      <c r="K138" s="92">
        <f>SUM(K139:K207)</f>
        <v>3.3328900000000004</v>
      </c>
      <c r="L138" s="92">
        <v>5869.9925400000002</v>
      </c>
      <c r="M138" s="84"/>
      <c r="N138" s="93">
        <v>0.13230283257835057</v>
      </c>
      <c r="O138" s="93">
        <f>L138/'סכום נכסי הקרן'!$C$42</f>
        <v>1.6704012029907323E-3</v>
      </c>
    </row>
    <row r="139" spans="2:15" s="137" customFormat="1">
      <c r="B139" s="88" t="s">
        <v>993</v>
      </c>
      <c r="C139" s="82" t="s">
        <v>994</v>
      </c>
      <c r="D139" s="95" t="s">
        <v>149</v>
      </c>
      <c r="E139" s="95" t="s">
        <v>936</v>
      </c>
      <c r="F139" s="82"/>
      <c r="G139" s="95" t="s">
        <v>995</v>
      </c>
      <c r="H139" s="95" t="s">
        <v>996</v>
      </c>
      <c r="I139" s="89">
        <v>518</v>
      </c>
      <c r="J139" s="91">
        <v>2612</v>
      </c>
      <c r="K139" s="82"/>
      <c r="L139" s="89">
        <v>48.09431</v>
      </c>
      <c r="M139" s="90">
        <v>2.3891355060947067E-7</v>
      </c>
      <c r="N139" s="90">
        <v>1.0839900392618372E-3</v>
      </c>
      <c r="O139" s="90">
        <f>L139/'סכום נכסי הקרן'!$C$42</f>
        <v>1.3686012841339865E-5</v>
      </c>
    </row>
    <row r="140" spans="2:15" s="137" customFormat="1">
      <c r="B140" s="88" t="s">
        <v>997</v>
      </c>
      <c r="C140" s="82" t="s">
        <v>998</v>
      </c>
      <c r="D140" s="95" t="s">
        <v>28</v>
      </c>
      <c r="E140" s="95" t="s">
        <v>936</v>
      </c>
      <c r="F140" s="82"/>
      <c r="G140" s="95" t="s">
        <v>999</v>
      </c>
      <c r="H140" s="95" t="s">
        <v>175</v>
      </c>
      <c r="I140" s="89">
        <v>140</v>
      </c>
      <c r="J140" s="91">
        <v>16715</v>
      </c>
      <c r="K140" s="82"/>
      <c r="L140" s="89">
        <v>97.174990000000008</v>
      </c>
      <c r="M140" s="90">
        <v>6.6916428731761695E-7</v>
      </c>
      <c r="N140" s="90">
        <v>2.1902117158010717E-3</v>
      </c>
      <c r="O140" s="90">
        <f>L140/'סכום נכסי הקרן'!$C$42</f>
        <v>2.7652713200315651E-5</v>
      </c>
    </row>
    <row r="141" spans="2:15" s="137" customFormat="1">
      <c r="B141" s="88" t="s">
        <v>1000</v>
      </c>
      <c r="C141" s="82" t="s">
        <v>1001</v>
      </c>
      <c r="D141" s="95" t="s">
        <v>935</v>
      </c>
      <c r="E141" s="95" t="s">
        <v>936</v>
      </c>
      <c r="F141" s="82"/>
      <c r="G141" s="95" t="s">
        <v>1002</v>
      </c>
      <c r="H141" s="95" t="s">
        <v>173</v>
      </c>
      <c r="I141" s="89">
        <v>132</v>
      </c>
      <c r="J141" s="91">
        <v>13059</v>
      </c>
      <c r="K141" s="89">
        <v>0.41187999999999997</v>
      </c>
      <c r="L141" s="89">
        <v>60.175609999999999</v>
      </c>
      <c r="M141" s="90">
        <v>1.3790534690998937E-6</v>
      </c>
      <c r="N141" s="90">
        <v>1.3562885473667259E-3</v>
      </c>
      <c r="O141" s="90">
        <f>L141/'סכום נכסי הקרן'!$C$42</f>
        <v>1.7123941921517524E-5</v>
      </c>
    </row>
    <row r="142" spans="2:15" s="137" customFormat="1">
      <c r="B142" s="88" t="s">
        <v>1003</v>
      </c>
      <c r="C142" s="82" t="s">
        <v>1004</v>
      </c>
      <c r="D142" s="95" t="s">
        <v>941</v>
      </c>
      <c r="E142" s="95" t="s">
        <v>936</v>
      </c>
      <c r="F142" s="82"/>
      <c r="G142" s="95" t="s">
        <v>938</v>
      </c>
      <c r="H142" s="95" t="s">
        <v>173</v>
      </c>
      <c r="I142" s="89">
        <v>68</v>
      </c>
      <c r="J142" s="91">
        <v>104640</v>
      </c>
      <c r="K142" s="82"/>
      <c r="L142" s="89">
        <v>246.69507999999999</v>
      </c>
      <c r="M142" s="90">
        <v>1.9457527008406654E-7</v>
      </c>
      <c r="N142" s="90">
        <v>5.560221353729829E-3</v>
      </c>
      <c r="O142" s="90">
        <f>L142/'סכום נכסי הקרן'!$C$42</f>
        <v>7.020107020509006E-5</v>
      </c>
    </row>
    <row r="143" spans="2:15" s="137" customFormat="1">
      <c r="B143" s="88" t="s">
        <v>1005</v>
      </c>
      <c r="C143" s="82" t="s">
        <v>1006</v>
      </c>
      <c r="D143" s="95" t="s">
        <v>941</v>
      </c>
      <c r="E143" s="95" t="s">
        <v>936</v>
      </c>
      <c r="F143" s="82"/>
      <c r="G143" s="95" t="s">
        <v>1007</v>
      </c>
      <c r="H143" s="95" t="s">
        <v>173</v>
      </c>
      <c r="I143" s="89">
        <v>31</v>
      </c>
      <c r="J143" s="91">
        <v>116947</v>
      </c>
      <c r="K143" s="82"/>
      <c r="L143" s="89">
        <v>125.69113</v>
      </c>
      <c r="M143" s="90">
        <v>6.4332413466289069E-8</v>
      </c>
      <c r="N143" s="90">
        <v>2.8329324808603071E-3</v>
      </c>
      <c r="O143" s="90">
        <f>L143/'סכום נכסי הקרן'!$C$42</f>
        <v>3.5767441496146179E-5</v>
      </c>
    </row>
    <row r="144" spans="2:15" s="137" customFormat="1">
      <c r="B144" s="88" t="s">
        <v>1008</v>
      </c>
      <c r="C144" s="82" t="s">
        <v>1009</v>
      </c>
      <c r="D144" s="95" t="s">
        <v>935</v>
      </c>
      <c r="E144" s="95" t="s">
        <v>936</v>
      </c>
      <c r="F144" s="82"/>
      <c r="G144" s="95" t="s">
        <v>1010</v>
      </c>
      <c r="H144" s="95" t="s">
        <v>173</v>
      </c>
      <c r="I144" s="89">
        <v>185</v>
      </c>
      <c r="J144" s="91">
        <v>9931</v>
      </c>
      <c r="K144" s="82"/>
      <c r="L144" s="89">
        <v>63.696940000000005</v>
      </c>
      <c r="M144" s="90">
        <v>2.1313456135323164E-7</v>
      </c>
      <c r="N144" s="90">
        <v>1.4356552467736598E-3</v>
      </c>
      <c r="O144" s="90">
        <f>L144/'סכום נכסי הקרן'!$C$42</f>
        <v>1.8125993257706681E-5</v>
      </c>
    </row>
    <row r="145" spans="2:15" s="137" customFormat="1">
      <c r="B145" s="88" t="s">
        <v>1011</v>
      </c>
      <c r="C145" s="82" t="s">
        <v>1012</v>
      </c>
      <c r="D145" s="95" t="s">
        <v>28</v>
      </c>
      <c r="E145" s="95" t="s">
        <v>936</v>
      </c>
      <c r="F145" s="82"/>
      <c r="G145" s="95" t="s">
        <v>1013</v>
      </c>
      <c r="H145" s="95" t="s">
        <v>181</v>
      </c>
      <c r="I145" s="89">
        <v>7</v>
      </c>
      <c r="J145" s="91">
        <v>1084000</v>
      </c>
      <c r="K145" s="82"/>
      <c r="L145" s="89">
        <v>42.318280000000001</v>
      </c>
      <c r="M145" s="90">
        <v>6.9579157424235254E-7</v>
      </c>
      <c r="N145" s="90">
        <v>9.5380501349730186E-4</v>
      </c>
      <c r="O145" s="90">
        <f>L145/'סכום נכסי הקרן'!$C$42</f>
        <v>1.2042350197007006E-5</v>
      </c>
    </row>
    <row r="146" spans="2:15" s="137" customFormat="1">
      <c r="B146" s="88" t="s">
        <v>1014</v>
      </c>
      <c r="C146" s="82" t="s">
        <v>1015</v>
      </c>
      <c r="D146" s="95" t="s">
        <v>941</v>
      </c>
      <c r="E146" s="95" t="s">
        <v>936</v>
      </c>
      <c r="F146" s="82"/>
      <c r="G146" s="95" t="s">
        <v>972</v>
      </c>
      <c r="H146" s="95" t="s">
        <v>173</v>
      </c>
      <c r="I146" s="89">
        <v>320</v>
      </c>
      <c r="J146" s="91">
        <v>16923</v>
      </c>
      <c r="K146" s="82"/>
      <c r="L146" s="89">
        <v>187.75053</v>
      </c>
      <c r="M146" s="90">
        <v>6.2904752768595427E-8</v>
      </c>
      <c r="N146" s="90">
        <v>4.2316794728135352E-3</v>
      </c>
      <c r="O146" s="90">
        <f>L146/'סכום נכסי הקרן'!$C$42</f>
        <v>5.3427446293508844E-5</v>
      </c>
    </row>
    <row r="147" spans="2:15" s="137" customFormat="1">
      <c r="B147" s="88" t="s">
        <v>1016</v>
      </c>
      <c r="C147" s="82" t="s">
        <v>1017</v>
      </c>
      <c r="D147" s="95" t="s">
        <v>935</v>
      </c>
      <c r="E147" s="95" t="s">
        <v>936</v>
      </c>
      <c r="F147" s="82"/>
      <c r="G147" s="95" t="s">
        <v>632</v>
      </c>
      <c r="H147" s="95" t="s">
        <v>173</v>
      </c>
      <c r="I147" s="89">
        <v>297</v>
      </c>
      <c r="J147" s="91">
        <v>8483</v>
      </c>
      <c r="K147" s="82"/>
      <c r="L147" s="89">
        <v>87.349360000000004</v>
      </c>
      <c r="M147" s="90">
        <v>1.1172142271521622E-6</v>
      </c>
      <c r="N147" s="90">
        <v>1.9687533967302235E-3</v>
      </c>
      <c r="O147" s="90">
        <f>L147/'סכום נכסי הקרן'!$C$42</f>
        <v>2.4856671457451384E-5</v>
      </c>
    </row>
    <row r="148" spans="2:15" s="137" customFormat="1">
      <c r="B148" s="88" t="s">
        <v>1018</v>
      </c>
      <c r="C148" s="82" t="s">
        <v>1019</v>
      </c>
      <c r="D148" s="95" t="s">
        <v>28</v>
      </c>
      <c r="E148" s="95" t="s">
        <v>936</v>
      </c>
      <c r="F148" s="82"/>
      <c r="G148" s="95" t="s">
        <v>161</v>
      </c>
      <c r="H148" s="95" t="s">
        <v>175</v>
      </c>
      <c r="I148" s="89">
        <v>53</v>
      </c>
      <c r="J148" s="91">
        <v>14515</v>
      </c>
      <c r="K148" s="82"/>
      <c r="L148" s="89">
        <v>31.94575</v>
      </c>
      <c r="M148" s="90">
        <v>1.2283739408070469E-7</v>
      </c>
      <c r="N148" s="90">
        <v>7.2002020190639669E-4</v>
      </c>
      <c r="O148" s="90">
        <f>L148/'סכום נכסי הקרן'!$C$42</f>
        <v>9.0906792243455192E-6</v>
      </c>
    </row>
    <row r="149" spans="2:15" s="137" customFormat="1">
      <c r="B149" s="88" t="s">
        <v>1020</v>
      </c>
      <c r="C149" s="82" t="s">
        <v>1021</v>
      </c>
      <c r="D149" s="95" t="s">
        <v>133</v>
      </c>
      <c r="E149" s="95" t="s">
        <v>936</v>
      </c>
      <c r="F149" s="82"/>
      <c r="G149" s="95" t="s">
        <v>1007</v>
      </c>
      <c r="H149" s="95" t="s">
        <v>176</v>
      </c>
      <c r="I149" s="89">
        <v>141</v>
      </c>
      <c r="J149" s="91">
        <v>6715</v>
      </c>
      <c r="K149" s="82"/>
      <c r="L149" s="89">
        <v>44.32893</v>
      </c>
      <c r="M149" s="90">
        <v>1.6860026659648113E-6</v>
      </c>
      <c r="N149" s="90">
        <v>9.9912273554054998E-4</v>
      </c>
      <c r="O149" s="90">
        <f>L149/'סכום נכסי הקרן'!$C$42</f>
        <v>1.2614513135189089E-5</v>
      </c>
    </row>
    <row r="150" spans="2:15" s="137" customFormat="1">
      <c r="B150" s="88" t="s">
        <v>1022</v>
      </c>
      <c r="C150" s="82" t="s">
        <v>1023</v>
      </c>
      <c r="D150" s="95" t="s">
        <v>28</v>
      </c>
      <c r="E150" s="95" t="s">
        <v>936</v>
      </c>
      <c r="F150" s="82"/>
      <c r="G150" s="95" t="s">
        <v>1024</v>
      </c>
      <c r="H150" s="95" t="s">
        <v>175</v>
      </c>
      <c r="I150" s="89">
        <v>217</v>
      </c>
      <c r="J150" s="91">
        <v>6513</v>
      </c>
      <c r="K150" s="82"/>
      <c r="L150" s="89">
        <v>58.689569999999996</v>
      </c>
      <c r="M150" s="90">
        <v>2.0112088096210225E-6</v>
      </c>
      <c r="N150" s="90">
        <v>1.3227949270622728E-3</v>
      </c>
      <c r="O150" s="90">
        <f>L150/'סכום נכסי הקרן'!$C$42</f>
        <v>1.6701065233552885E-5</v>
      </c>
    </row>
    <row r="151" spans="2:15" s="137" customFormat="1">
      <c r="B151" s="88" t="s">
        <v>1025</v>
      </c>
      <c r="C151" s="82" t="s">
        <v>1026</v>
      </c>
      <c r="D151" s="95" t="s">
        <v>935</v>
      </c>
      <c r="E151" s="95" t="s">
        <v>936</v>
      </c>
      <c r="F151" s="82"/>
      <c r="G151" s="95" t="s">
        <v>1027</v>
      </c>
      <c r="H151" s="95" t="s">
        <v>173</v>
      </c>
      <c r="I151" s="89">
        <v>720</v>
      </c>
      <c r="J151" s="91">
        <v>1024</v>
      </c>
      <c r="K151" s="89">
        <v>0.63661000000000001</v>
      </c>
      <c r="L151" s="89">
        <v>26.19811</v>
      </c>
      <c r="M151" s="90">
        <v>2.3571927564581022E-7</v>
      </c>
      <c r="N151" s="90">
        <v>5.9047505385742994E-4</v>
      </c>
      <c r="O151" s="90">
        <f>L151/'סכום נכסי הקרן'!$C$42</f>
        <v>7.4550954131337848E-6</v>
      </c>
    </row>
    <row r="152" spans="2:15" s="137" customFormat="1">
      <c r="B152" s="88" t="s">
        <v>1028</v>
      </c>
      <c r="C152" s="82" t="s">
        <v>1029</v>
      </c>
      <c r="D152" s="95" t="s">
        <v>935</v>
      </c>
      <c r="E152" s="95" t="s">
        <v>936</v>
      </c>
      <c r="F152" s="82"/>
      <c r="G152" s="95" t="s">
        <v>1027</v>
      </c>
      <c r="H152" s="95" t="s">
        <v>173</v>
      </c>
      <c r="I152" s="89">
        <v>2622</v>
      </c>
      <c r="J152" s="91">
        <v>2952</v>
      </c>
      <c r="K152" s="82"/>
      <c r="L152" s="89">
        <v>268.35078999999996</v>
      </c>
      <c r="M152" s="90">
        <v>2.5137543021887444E-7</v>
      </c>
      <c r="N152" s="90">
        <v>6.0483159730962974E-3</v>
      </c>
      <c r="O152" s="90">
        <f>L152/'סכום נכסי הקרן'!$C$42</f>
        <v>7.6363552318843886E-5</v>
      </c>
    </row>
    <row r="153" spans="2:15" s="137" customFormat="1">
      <c r="B153" s="88" t="s">
        <v>1030</v>
      </c>
      <c r="C153" s="82" t="s">
        <v>1031</v>
      </c>
      <c r="D153" s="95" t="s">
        <v>133</v>
      </c>
      <c r="E153" s="95" t="s">
        <v>936</v>
      </c>
      <c r="F153" s="82"/>
      <c r="G153" s="95" t="s">
        <v>1027</v>
      </c>
      <c r="H153" s="95" t="s">
        <v>176</v>
      </c>
      <c r="I153" s="89">
        <v>4314</v>
      </c>
      <c r="J153" s="91">
        <v>203.1</v>
      </c>
      <c r="K153" s="82"/>
      <c r="L153" s="89">
        <v>41.021540000000002</v>
      </c>
      <c r="M153" s="90">
        <v>2.5293003039927162E-7</v>
      </c>
      <c r="N153" s="90">
        <v>9.2457799592469514E-4</v>
      </c>
      <c r="O153" s="90">
        <f>L153/'סכום נכסי הקרן'!$C$42</f>
        <v>1.1673341882055006E-5</v>
      </c>
    </row>
    <row r="154" spans="2:15" s="137" customFormat="1">
      <c r="B154" s="88" t="s">
        <v>1032</v>
      </c>
      <c r="C154" s="82" t="s">
        <v>1033</v>
      </c>
      <c r="D154" s="95" t="s">
        <v>133</v>
      </c>
      <c r="E154" s="95" t="s">
        <v>936</v>
      </c>
      <c r="F154" s="82"/>
      <c r="G154" s="95" t="s">
        <v>737</v>
      </c>
      <c r="H154" s="95" t="s">
        <v>176</v>
      </c>
      <c r="I154" s="89">
        <v>1670</v>
      </c>
      <c r="J154" s="91">
        <v>1522.5</v>
      </c>
      <c r="K154" s="82"/>
      <c r="L154" s="89">
        <v>119.04082000000001</v>
      </c>
      <c r="M154" s="90">
        <v>7.9069281790646099E-7</v>
      </c>
      <c r="N154" s="90">
        <v>2.6830421965833651E-3</v>
      </c>
      <c r="O154" s="90">
        <f>L154/'סכום נכסי הקרן'!$C$42</f>
        <v>3.3874988354415055E-5</v>
      </c>
    </row>
    <row r="155" spans="2:15" s="137" customFormat="1">
      <c r="B155" s="88" t="s">
        <v>1034</v>
      </c>
      <c r="C155" s="82" t="s">
        <v>1035</v>
      </c>
      <c r="D155" s="95" t="s">
        <v>935</v>
      </c>
      <c r="E155" s="95" t="s">
        <v>936</v>
      </c>
      <c r="F155" s="82"/>
      <c r="G155" s="95" t="s">
        <v>1010</v>
      </c>
      <c r="H155" s="95" t="s">
        <v>173</v>
      </c>
      <c r="I155" s="89">
        <v>31</v>
      </c>
      <c r="J155" s="91">
        <v>51371</v>
      </c>
      <c r="K155" s="82"/>
      <c r="L155" s="89">
        <v>55.212009999999999</v>
      </c>
      <c r="M155" s="90">
        <v>1.9334860708326635E-7</v>
      </c>
      <c r="N155" s="90">
        <v>1.2444147527560941E-3</v>
      </c>
      <c r="O155" s="90">
        <f>L155/'סכום נכסי הקרן'!$C$42</f>
        <v>1.5711469357938287E-5</v>
      </c>
    </row>
    <row r="156" spans="2:15" s="137" customFormat="1">
      <c r="B156" s="88" t="s">
        <v>1036</v>
      </c>
      <c r="C156" s="82" t="s">
        <v>1037</v>
      </c>
      <c r="D156" s="95" t="s">
        <v>28</v>
      </c>
      <c r="E156" s="95" t="s">
        <v>936</v>
      </c>
      <c r="F156" s="82"/>
      <c r="G156" s="95" t="s">
        <v>1027</v>
      </c>
      <c r="H156" s="95" t="s">
        <v>175</v>
      </c>
      <c r="I156" s="89">
        <v>149</v>
      </c>
      <c r="J156" s="91">
        <v>6225</v>
      </c>
      <c r="K156" s="82"/>
      <c r="L156" s="89">
        <v>38.516400000000004</v>
      </c>
      <c r="M156" s="90">
        <v>1.1931874362728299E-7</v>
      </c>
      <c r="N156" s="90">
        <v>8.6811504205434344E-4</v>
      </c>
      <c r="O156" s="90">
        <f>L156/'סכום נכסי הקרן'!$C$42</f>
        <v>1.0960463826223575E-5</v>
      </c>
    </row>
    <row r="157" spans="2:15" s="137" customFormat="1">
      <c r="B157" s="88" t="s">
        <v>1038</v>
      </c>
      <c r="C157" s="82" t="s">
        <v>1039</v>
      </c>
      <c r="D157" s="95" t="s">
        <v>935</v>
      </c>
      <c r="E157" s="95" t="s">
        <v>936</v>
      </c>
      <c r="F157" s="82"/>
      <c r="G157" s="95" t="s">
        <v>1002</v>
      </c>
      <c r="H157" s="95" t="s">
        <v>173</v>
      </c>
      <c r="I157" s="89">
        <v>106</v>
      </c>
      <c r="J157" s="91">
        <v>13003</v>
      </c>
      <c r="K157" s="89">
        <v>0.29399999999999998</v>
      </c>
      <c r="L157" s="89">
        <v>48.080280000000002</v>
      </c>
      <c r="M157" s="90">
        <v>6.8687431015301452E-7</v>
      </c>
      <c r="N157" s="90">
        <v>1.0836738193129318E-3</v>
      </c>
      <c r="O157" s="90">
        <f>L157/'סכום נכסי הקרן'!$C$42</f>
        <v>1.3682020378194765E-5</v>
      </c>
    </row>
    <row r="158" spans="2:15" s="137" customFormat="1">
      <c r="B158" s="88" t="s">
        <v>1040</v>
      </c>
      <c r="C158" s="82" t="s">
        <v>1041</v>
      </c>
      <c r="D158" s="95" t="s">
        <v>935</v>
      </c>
      <c r="E158" s="95" t="s">
        <v>936</v>
      </c>
      <c r="F158" s="82"/>
      <c r="G158" s="95" t="s">
        <v>737</v>
      </c>
      <c r="H158" s="95" t="s">
        <v>173</v>
      </c>
      <c r="I158" s="89">
        <v>425</v>
      </c>
      <c r="J158" s="91">
        <v>12519</v>
      </c>
      <c r="K158" s="82"/>
      <c r="L158" s="89">
        <v>184.46432999999999</v>
      </c>
      <c r="M158" s="90">
        <v>2.2375794135887498E-7</v>
      </c>
      <c r="N158" s="90">
        <v>4.1576123312530838E-3</v>
      </c>
      <c r="O158" s="90">
        <f>L158/'סכום נכסי הקרן'!$C$42</f>
        <v>5.2492304997184787E-5</v>
      </c>
    </row>
    <row r="159" spans="2:15" s="137" customFormat="1">
      <c r="B159" s="88" t="s">
        <v>1042</v>
      </c>
      <c r="C159" s="82" t="s">
        <v>1043</v>
      </c>
      <c r="D159" s="95" t="s">
        <v>1044</v>
      </c>
      <c r="E159" s="95" t="s">
        <v>936</v>
      </c>
      <c r="F159" s="82"/>
      <c r="G159" s="95" t="s">
        <v>304</v>
      </c>
      <c r="H159" s="95" t="s">
        <v>178</v>
      </c>
      <c r="I159" s="89">
        <v>12331</v>
      </c>
      <c r="J159" s="91">
        <v>720</v>
      </c>
      <c r="K159" s="82"/>
      <c r="L159" s="89">
        <v>39.397550000000003</v>
      </c>
      <c r="M159" s="90">
        <v>9.9158829371773463E-6</v>
      </c>
      <c r="N159" s="90">
        <v>8.8797514240915808E-4</v>
      </c>
      <c r="O159" s="90">
        <f>L159/'סכום נכסי הקרן'!$C$42</f>
        <v>1.1211209293102019E-5</v>
      </c>
    </row>
    <row r="160" spans="2:15" s="137" customFormat="1">
      <c r="B160" s="88" t="s">
        <v>1045</v>
      </c>
      <c r="C160" s="82" t="s">
        <v>1046</v>
      </c>
      <c r="D160" s="95" t="s">
        <v>941</v>
      </c>
      <c r="E160" s="95" t="s">
        <v>936</v>
      </c>
      <c r="F160" s="82"/>
      <c r="G160" s="95" t="s">
        <v>972</v>
      </c>
      <c r="H160" s="95" t="s">
        <v>173</v>
      </c>
      <c r="I160" s="89">
        <v>485</v>
      </c>
      <c r="J160" s="91">
        <v>3830</v>
      </c>
      <c r="K160" s="82"/>
      <c r="L160" s="89">
        <v>64.401260000000008</v>
      </c>
      <c r="M160" s="90">
        <v>9.8106203879429033E-8</v>
      </c>
      <c r="N160" s="90">
        <v>1.4515298037524977E-3</v>
      </c>
      <c r="O160" s="90">
        <f>L160/'סכום נכסי הקרן'!$C$42</f>
        <v>1.8326418891516845E-5</v>
      </c>
    </row>
    <row r="161" spans="2:15" s="137" customFormat="1">
      <c r="B161" s="88" t="s">
        <v>1047</v>
      </c>
      <c r="C161" s="82" t="s">
        <v>1048</v>
      </c>
      <c r="D161" s="95" t="s">
        <v>935</v>
      </c>
      <c r="E161" s="95" t="s">
        <v>936</v>
      </c>
      <c r="F161" s="82"/>
      <c r="G161" s="95" t="s">
        <v>1027</v>
      </c>
      <c r="H161" s="95" t="s">
        <v>173</v>
      </c>
      <c r="I161" s="89">
        <v>460</v>
      </c>
      <c r="J161" s="91">
        <v>7441</v>
      </c>
      <c r="K161" s="82"/>
      <c r="L161" s="89">
        <v>118.67055000000001</v>
      </c>
      <c r="M161" s="90">
        <v>1.7397868843290539E-7</v>
      </c>
      <c r="N161" s="90">
        <v>2.6746967396709467E-3</v>
      </c>
      <c r="O161" s="90">
        <f>L161/'סכום נכסי הקרן'!$C$42</f>
        <v>3.3769622044455246E-5</v>
      </c>
    </row>
    <row r="162" spans="2:15" s="137" customFormat="1">
      <c r="B162" s="88" t="s">
        <v>1049</v>
      </c>
      <c r="C162" s="82" t="s">
        <v>1050</v>
      </c>
      <c r="D162" s="95" t="s">
        <v>28</v>
      </c>
      <c r="E162" s="95" t="s">
        <v>936</v>
      </c>
      <c r="F162" s="82"/>
      <c r="G162" s="95" t="s">
        <v>995</v>
      </c>
      <c r="H162" s="95" t="s">
        <v>175</v>
      </c>
      <c r="I162" s="89">
        <v>358</v>
      </c>
      <c r="J162" s="91">
        <v>4598</v>
      </c>
      <c r="K162" s="82"/>
      <c r="L162" s="89">
        <v>68.355289999999997</v>
      </c>
      <c r="M162" s="90">
        <v>6.4684943445619676E-7</v>
      </c>
      <c r="N162" s="90">
        <v>1.5406490599585328E-3</v>
      </c>
      <c r="O162" s="90">
        <f>L162/'סכום נכסי הקרן'!$C$42</f>
        <v>1.9451602002679949E-5</v>
      </c>
    </row>
    <row r="163" spans="2:15" s="137" customFormat="1">
      <c r="B163" s="88" t="s">
        <v>1051</v>
      </c>
      <c r="C163" s="82" t="s">
        <v>1052</v>
      </c>
      <c r="D163" s="95" t="s">
        <v>28</v>
      </c>
      <c r="E163" s="95" t="s">
        <v>936</v>
      </c>
      <c r="F163" s="82"/>
      <c r="G163" s="95" t="s">
        <v>1053</v>
      </c>
      <c r="H163" s="95" t="s">
        <v>175</v>
      </c>
      <c r="I163" s="89">
        <v>201</v>
      </c>
      <c r="J163" s="91">
        <v>6995</v>
      </c>
      <c r="K163" s="82"/>
      <c r="L163" s="89">
        <v>58.385339999999999</v>
      </c>
      <c r="M163" s="90">
        <v>2.9968224736041071E-7</v>
      </c>
      <c r="N163" s="90">
        <v>1.3159379352550378E-3</v>
      </c>
      <c r="O163" s="90">
        <f>L163/'סכום נכסי הקרן'!$C$42</f>
        <v>1.6614491672424326E-5</v>
      </c>
    </row>
    <row r="164" spans="2:15" s="137" customFormat="1">
      <c r="B164" s="88" t="s">
        <v>1054</v>
      </c>
      <c r="C164" s="82" t="s">
        <v>1055</v>
      </c>
      <c r="D164" s="95" t="s">
        <v>28</v>
      </c>
      <c r="E164" s="95" t="s">
        <v>936</v>
      </c>
      <c r="F164" s="82"/>
      <c r="G164" s="95" t="s">
        <v>938</v>
      </c>
      <c r="H164" s="95" t="s">
        <v>175</v>
      </c>
      <c r="I164" s="89">
        <v>86</v>
      </c>
      <c r="J164" s="91">
        <v>3300</v>
      </c>
      <c r="K164" s="82"/>
      <c r="L164" s="89">
        <v>11.785080000000001</v>
      </c>
      <c r="M164" s="90">
        <v>4.7123571703719857E-7</v>
      </c>
      <c r="N164" s="90">
        <v>2.6562205241958752E-4</v>
      </c>
      <c r="O164" s="90">
        <f>L164/'סכום נכסי הקרן'!$C$42</f>
        <v>3.3536348939452009E-6</v>
      </c>
    </row>
    <row r="165" spans="2:15" s="137" customFormat="1">
      <c r="B165" s="88" t="s">
        <v>1056</v>
      </c>
      <c r="C165" s="82" t="s">
        <v>1057</v>
      </c>
      <c r="D165" s="95" t="s">
        <v>935</v>
      </c>
      <c r="E165" s="95" t="s">
        <v>936</v>
      </c>
      <c r="F165" s="82"/>
      <c r="G165" s="95" t="s">
        <v>1013</v>
      </c>
      <c r="H165" s="95" t="s">
        <v>173</v>
      </c>
      <c r="I165" s="89">
        <v>172</v>
      </c>
      <c r="J165" s="91">
        <v>5600</v>
      </c>
      <c r="K165" s="82"/>
      <c r="L165" s="89">
        <v>33.394150000000003</v>
      </c>
      <c r="M165" s="90">
        <v>2.4124331000918676E-7</v>
      </c>
      <c r="N165" s="90">
        <v>7.5266546020965231E-4</v>
      </c>
      <c r="O165" s="90">
        <f>L165/'סכום נכסי הקרן'!$C$42</f>
        <v>9.5028448422615821E-6</v>
      </c>
    </row>
    <row r="166" spans="2:15" s="137" customFormat="1">
      <c r="B166" s="88" t="s">
        <v>1058</v>
      </c>
      <c r="C166" s="82" t="s">
        <v>1059</v>
      </c>
      <c r="D166" s="95" t="s">
        <v>28</v>
      </c>
      <c r="E166" s="95" t="s">
        <v>936</v>
      </c>
      <c r="F166" s="82"/>
      <c r="G166" s="95" t="s">
        <v>152</v>
      </c>
      <c r="H166" s="95" t="s">
        <v>175</v>
      </c>
      <c r="I166" s="89">
        <v>483</v>
      </c>
      <c r="J166" s="91">
        <v>3975</v>
      </c>
      <c r="K166" s="82"/>
      <c r="L166" s="89">
        <v>79.726799999999997</v>
      </c>
      <c r="M166" s="90">
        <v>3.9309598281989875E-7</v>
      </c>
      <c r="N166" s="90">
        <v>1.7969497236205413E-3</v>
      </c>
      <c r="O166" s="90">
        <f>L166/'סכום נכסי הקרן'!$C$42</f>
        <v>2.2687548872183321E-5</v>
      </c>
    </row>
    <row r="167" spans="2:15" s="137" customFormat="1">
      <c r="B167" s="88" t="s">
        <v>1060</v>
      </c>
      <c r="C167" s="82" t="s">
        <v>1061</v>
      </c>
      <c r="D167" s="95" t="s">
        <v>28</v>
      </c>
      <c r="E167" s="95" t="s">
        <v>936</v>
      </c>
      <c r="F167" s="82"/>
      <c r="G167" s="95" t="s">
        <v>995</v>
      </c>
      <c r="H167" s="95" t="s">
        <v>175</v>
      </c>
      <c r="I167" s="89">
        <v>143</v>
      </c>
      <c r="J167" s="91">
        <v>9134</v>
      </c>
      <c r="K167" s="82"/>
      <c r="L167" s="89">
        <v>54.23968</v>
      </c>
      <c r="M167" s="90">
        <v>1.4591276012801386E-6</v>
      </c>
      <c r="N167" s="90">
        <v>1.2224995608160192E-3</v>
      </c>
      <c r="O167" s="90">
        <f>L167/'סכום נכסי הקרן'!$C$42</f>
        <v>1.5434777149109011E-5</v>
      </c>
    </row>
    <row r="168" spans="2:15" s="137" customFormat="1">
      <c r="B168" s="88" t="s">
        <v>1062</v>
      </c>
      <c r="C168" s="82" t="s">
        <v>1063</v>
      </c>
      <c r="D168" s="95" t="s">
        <v>28</v>
      </c>
      <c r="E168" s="95" t="s">
        <v>936</v>
      </c>
      <c r="F168" s="82"/>
      <c r="G168" s="95" t="s">
        <v>737</v>
      </c>
      <c r="H168" s="95" t="s">
        <v>175</v>
      </c>
      <c r="I168" s="89">
        <v>990</v>
      </c>
      <c r="J168" s="91">
        <v>1380</v>
      </c>
      <c r="K168" s="82"/>
      <c r="L168" s="89">
        <v>56.732819999999997</v>
      </c>
      <c r="M168" s="90">
        <v>2.7241318482786348E-7</v>
      </c>
      <c r="N168" s="90">
        <v>1.2786920485860955E-3</v>
      </c>
      <c r="O168" s="90">
        <f>L168/'סכום נכסי הקרן'!$C$42</f>
        <v>1.6144240411088609E-5</v>
      </c>
    </row>
    <row r="169" spans="2:15" s="137" customFormat="1">
      <c r="B169" s="88" t="s">
        <v>1064</v>
      </c>
      <c r="C169" s="82" t="s">
        <v>1065</v>
      </c>
      <c r="D169" s="95" t="s">
        <v>28</v>
      </c>
      <c r="E169" s="95" t="s">
        <v>936</v>
      </c>
      <c r="F169" s="82"/>
      <c r="G169" s="95" t="s">
        <v>972</v>
      </c>
      <c r="H169" s="95" t="s">
        <v>180</v>
      </c>
      <c r="I169" s="89">
        <v>1725</v>
      </c>
      <c r="J169" s="91">
        <v>5385</v>
      </c>
      <c r="K169" s="82"/>
      <c r="L169" s="89">
        <v>39.209400000000002</v>
      </c>
      <c r="M169" s="90">
        <v>5.614511082685549E-7</v>
      </c>
      <c r="N169" s="90">
        <v>8.8373445934525482E-4</v>
      </c>
      <c r="O169" s="90">
        <f>L169/'סכום נכסי הקרן'!$C$42</f>
        <v>1.1157668171166845E-5</v>
      </c>
    </row>
    <row r="170" spans="2:15" s="137" customFormat="1">
      <c r="B170" s="88" t="s">
        <v>1066</v>
      </c>
      <c r="C170" s="82" t="s">
        <v>1067</v>
      </c>
      <c r="D170" s="95" t="s">
        <v>941</v>
      </c>
      <c r="E170" s="95" t="s">
        <v>936</v>
      </c>
      <c r="F170" s="82"/>
      <c r="G170" s="95" t="s">
        <v>1007</v>
      </c>
      <c r="H170" s="95" t="s">
        <v>173</v>
      </c>
      <c r="I170" s="89">
        <v>70</v>
      </c>
      <c r="J170" s="91">
        <v>11977</v>
      </c>
      <c r="K170" s="82"/>
      <c r="L170" s="89">
        <v>29.066980000000001</v>
      </c>
      <c r="M170" s="90">
        <v>5.0196483377793077E-7</v>
      </c>
      <c r="N170" s="90">
        <v>6.5513606061554965E-4</v>
      </c>
      <c r="O170" s="90">
        <f>L170/'סכום נכסי הקרן'!$C$42</f>
        <v>8.2714787162757717E-6</v>
      </c>
    </row>
    <row r="171" spans="2:15" s="137" customFormat="1">
      <c r="B171" s="88" t="s">
        <v>1068</v>
      </c>
      <c r="C171" s="82" t="s">
        <v>1069</v>
      </c>
      <c r="D171" s="95" t="s">
        <v>935</v>
      </c>
      <c r="E171" s="95" t="s">
        <v>936</v>
      </c>
      <c r="F171" s="82"/>
      <c r="G171" s="95" t="s">
        <v>737</v>
      </c>
      <c r="H171" s="95" t="s">
        <v>173</v>
      </c>
      <c r="I171" s="89">
        <v>578</v>
      </c>
      <c r="J171" s="91">
        <v>8364</v>
      </c>
      <c r="K171" s="82"/>
      <c r="L171" s="89">
        <v>167.60837000000001</v>
      </c>
      <c r="M171" s="90">
        <v>1.3641386113449432E-7</v>
      </c>
      <c r="N171" s="90">
        <v>3.7776985172864011E-3</v>
      </c>
      <c r="O171" s="90">
        <f>L171/'סכום נכסי הקרן'!$C$42</f>
        <v>4.7695669282624977E-5</v>
      </c>
    </row>
    <row r="172" spans="2:15" s="137" customFormat="1">
      <c r="B172" s="88" t="s">
        <v>1070</v>
      </c>
      <c r="C172" s="82" t="s">
        <v>1071</v>
      </c>
      <c r="D172" s="95" t="s">
        <v>941</v>
      </c>
      <c r="E172" s="95" t="s">
        <v>936</v>
      </c>
      <c r="F172" s="82"/>
      <c r="G172" s="95" t="s">
        <v>972</v>
      </c>
      <c r="H172" s="95" t="s">
        <v>173</v>
      </c>
      <c r="I172" s="89">
        <v>815</v>
      </c>
      <c r="J172" s="91">
        <v>17646</v>
      </c>
      <c r="K172" s="82"/>
      <c r="L172" s="89">
        <v>498.60626000000002</v>
      </c>
      <c r="M172" s="90">
        <v>3.417480165322511E-7</v>
      </c>
      <c r="N172" s="90">
        <v>1.1238007559596922E-2</v>
      </c>
      <c r="O172" s="90">
        <f>L172/'סכום נכסי הקרן'!$C$42</f>
        <v>1.4188646592772498E-4</v>
      </c>
    </row>
    <row r="173" spans="2:15" s="137" customFormat="1">
      <c r="B173" s="88" t="s">
        <v>1072</v>
      </c>
      <c r="C173" s="82" t="s">
        <v>1073</v>
      </c>
      <c r="D173" s="95" t="s">
        <v>935</v>
      </c>
      <c r="E173" s="95" t="s">
        <v>936</v>
      </c>
      <c r="F173" s="82"/>
      <c r="G173" s="95" t="s">
        <v>1010</v>
      </c>
      <c r="H173" s="95" t="s">
        <v>173</v>
      </c>
      <c r="I173" s="89">
        <v>305</v>
      </c>
      <c r="J173" s="91">
        <v>25476</v>
      </c>
      <c r="K173" s="82"/>
      <c r="L173" s="89">
        <v>269.39214000000004</v>
      </c>
      <c r="M173" s="90">
        <v>8.0858643717035898E-7</v>
      </c>
      <c r="N173" s="90">
        <v>6.0717867958897916E-3</v>
      </c>
      <c r="O173" s="90">
        <f>L173/'סכום נכסי הקרן'!$C$42</f>
        <v>7.6659885283644297E-5</v>
      </c>
    </row>
    <row r="174" spans="2:15" s="137" customFormat="1">
      <c r="B174" s="88" t="s">
        <v>1074</v>
      </c>
      <c r="C174" s="82" t="s">
        <v>1075</v>
      </c>
      <c r="D174" s="95" t="s">
        <v>1044</v>
      </c>
      <c r="E174" s="95" t="s">
        <v>936</v>
      </c>
      <c r="F174" s="82"/>
      <c r="G174" s="95" t="s">
        <v>1027</v>
      </c>
      <c r="H174" s="95" t="s">
        <v>178</v>
      </c>
      <c r="I174" s="89">
        <v>15611</v>
      </c>
      <c r="J174" s="91">
        <v>629</v>
      </c>
      <c r="K174" s="82"/>
      <c r="L174" s="89">
        <v>43.573230000000002</v>
      </c>
      <c r="M174" s="90">
        <v>1.7986257099710191E-7</v>
      </c>
      <c r="N174" s="90">
        <v>9.8209013287569908E-4</v>
      </c>
      <c r="O174" s="90">
        <f>L174/'סכום נכסי הקרן'!$C$42</f>
        <v>1.2399466492370001E-5</v>
      </c>
    </row>
    <row r="175" spans="2:15" s="137" customFormat="1">
      <c r="B175" s="88" t="s">
        <v>1076</v>
      </c>
      <c r="C175" s="82" t="s">
        <v>1077</v>
      </c>
      <c r="D175" s="95" t="s">
        <v>935</v>
      </c>
      <c r="E175" s="95" t="s">
        <v>936</v>
      </c>
      <c r="F175" s="82"/>
      <c r="G175" s="95" t="s">
        <v>310</v>
      </c>
      <c r="H175" s="95" t="s">
        <v>173</v>
      </c>
      <c r="I175" s="89">
        <v>600</v>
      </c>
      <c r="J175" s="91">
        <v>1300</v>
      </c>
      <c r="K175" s="89">
        <v>0.10251</v>
      </c>
      <c r="L175" s="89">
        <v>27.145109999999999</v>
      </c>
      <c r="M175" s="90">
        <v>1.8572612249112124E-7</v>
      </c>
      <c r="N175" s="90">
        <v>6.1181933693750653E-4</v>
      </c>
      <c r="O175" s="90">
        <f>L175/'סכום נכסי הקרן'!$C$42</f>
        <v>7.7245795612741545E-6</v>
      </c>
    </row>
    <row r="176" spans="2:15" s="137" customFormat="1">
      <c r="B176" s="88" t="s">
        <v>1078</v>
      </c>
      <c r="C176" s="82" t="s">
        <v>1079</v>
      </c>
      <c r="D176" s="95" t="s">
        <v>935</v>
      </c>
      <c r="E176" s="95" t="s">
        <v>936</v>
      </c>
      <c r="F176" s="82"/>
      <c r="G176" s="95" t="s">
        <v>310</v>
      </c>
      <c r="H176" s="95" t="s">
        <v>173</v>
      </c>
      <c r="I176" s="89">
        <v>167</v>
      </c>
      <c r="J176" s="91">
        <v>10694</v>
      </c>
      <c r="K176" s="82"/>
      <c r="L176" s="89">
        <v>61.917079999999999</v>
      </c>
      <c r="M176" s="90">
        <v>4.8130607534787182E-8</v>
      </c>
      <c r="N176" s="90">
        <v>1.3955392640039603E-3</v>
      </c>
      <c r="O176" s="90">
        <f>L176/'סכום נכסי הקרן'!$C$42</f>
        <v>1.7619505342279942E-5</v>
      </c>
    </row>
    <row r="177" spans="2:15" s="137" customFormat="1">
      <c r="B177" s="88" t="s">
        <v>1080</v>
      </c>
      <c r="C177" s="82" t="s">
        <v>1081</v>
      </c>
      <c r="D177" s="95" t="s">
        <v>133</v>
      </c>
      <c r="E177" s="95" t="s">
        <v>936</v>
      </c>
      <c r="F177" s="82"/>
      <c r="G177" s="95" t="s">
        <v>938</v>
      </c>
      <c r="H177" s="95" t="s">
        <v>176</v>
      </c>
      <c r="I177" s="89">
        <v>721</v>
      </c>
      <c r="J177" s="91">
        <v>781</v>
      </c>
      <c r="K177" s="82"/>
      <c r="L177" s="89">
        <v>26.36383</v>
      </c>
      <c r="M177" s="90">
        <v>1.0603655519793178E-6</v>
      </c>
      <c r="N177" s="90">
        <v>5.9421019070223489E-4</v>
      </c>
      <c r="O177" s="90">
        <f>L177/'סכום נכסי הקרן'!$C$42</f>
        <v>7.5022537162275778E-6</v>
      </c>
    </row>
    <row r="178" spans="2:15" s="137" customFormat="1">
      <c r="B178" s="88" t="s">
        <v>1082</v>
      </c>
      <c r="C178" s="82" t="s">
        <v>1083</v>
      </c>
      <c r="D178" s="95" t="s">
        <v>28</v>
      </c>
      <c r="E178" s="95" t="s">
        <v>936</v>
      </c>
      <c r="F178" s="82"/>
      <c r="G178" s="95" t="s">
        <v>476</v>
      </c>
      <c r="H178" s="95" t="s">
        <v>175</v>
      </c>
      <c r="I178" s="89">
        <v>587</v>
      </c>
      <c r="J178" s="91">
        <v>3154</v>
      </c>
      <c r="K178" s="82"/>
      <c r="L178" s="89">
        <v>76.881160000000008</v>
      </c>
      <c r="M178" s="90">
        <v>6.2386477667410026E-7</v>
      </c>
      <c r="N178" s="90">
        <v>1.7328122941548719E-3</v>
      </c>
      <c r="O178" s="90">
        <f>L178/'סכום נכסי הקרן'!$C$42</f>
        <v>2.1877776040806175E-5</v>
      </c>
    </row>
    <row r="179" spans="2:15" s="137" customFormat="1">
      <c r="B179" s="88" t="s">
        <v>1084</v>
      </c>
      <c r="C179" s="82" t="s">
        <v>1085</v>
      </c>
      <c r="D179" s="95" t="s">
        <v>133</v>
      </c>
      <c r="E179" s="95" t="s">
        <v>936</v>
      </c>
      <c r="F179" s="82"/>
      <c r="G179" s="95" t="s">
        <v>310</v>
      </c>
      <c r="H179" s="95" t="s">
        <v>176</v>
      </c>
      <c r="I179" s="89">
        <v>12690</v>
      </c>
      <c r="J179" s="91">
        <v>68.06</v>
      </c>
      <c r="K179" s="82"/>
      <c r="L179" s="89">
        <v>40.436680000000003</v>
      </c>
      <c r="M179" s="90">
        <v>1.7631624203907128E-7</v>
      </c>
      <c r="N179" s="90">
        <v>9.1139592897410008E-4</v>
      </c>
      <c r="O179" s="90">
        <f>L179/'סכום נכסי הקרן'!$C$42</f>
        <v>1.1506910521039826E-5</v>
      </c>
    </row>
    <row r="180" spans="2:15" s="137" customFormat="1">
      <c r="B180" s="88" t="s">
        <v>1086</v>
      </c>
      <c r="C180" s="82" t="s">
        <v>1087</v>
      </c>
      <c r="D180" s="95" t="s">
        <v>935</v>
      </c>
      <c r="E180" s="95" t="s">
        <v>936</v>
      </c>
      <c r="F180" s="82"/>
      <c r="G180" s="95" t="s">
        <v>938</v>
      </c>
      <c r="H180" s="95" t="s">
        <v>173</v>
      </c>
      <c r="I180" s="89">
        <v>201</v>
      </c>
      <c r="J180" s="91">
        <v>15136</v>
      </c>
      <c r="K180" s="82"/>
      <c r="L180" s="89">
        <v>105.47779</v>
      </c>
      <c r="M180" s="90">
        <v>1.9260199818536338E-7</v>
      </c>
      <c r="N180" s="90">
        <v>2.3773472105817054E-3</v>
      </c>
      <c r="O180" s="90">
        <f>L180/'סכום נכסי הקרן'!$C$42</f>
        <v>3.0015409066397864E-5</v>
      </c>
    </row>
    <row r="181" spans="2:15" s="137" customFormat="1">
      <c r="B181" s="88" t="s">
        <v>1088</v>
      </c>
      <c r="C181" s="82" t="s">
        <v>1089</v>
      </c>
      <c r="D181" s="95" t="s">
        <v>935</v>
      </c>
      <c r="E181" s="95" t="s">
        <v>936</v>
      </c>
      <c r="F181" s="82"/>
      <c r="G181" s="95" t="s">
        <v>963</v>
      </c>
      <c r="H181" s="95" t="s">
        <v>173</v>
      </c>
      <c r="I181" s="89">
        <v>209</v>
      </c>
      <c r="J181" s="91">
        <v>5627</v>
      </c>
      <c r="K181" s="89">
        <v>0.34781000000000001</v>
      </c>
      <c r="L181" s="89">
        <v>41.121220000000001</v>
      </c>
      <c r="M181" s="90">
        <v>7.6713101700520801E-8</v>
      </c>
      <c r="N181" s="90">
        <v>9.268246676643172E-4</v>
      </c>
      <c r="O181" s="90">
        <f>L181/'סכום נכסי הקרן'!$C$42</f>
        <v>1.1701707436317553E-5</v>
      </c>
    </row>
    <row r="182" spans="2:15" s="137" customFormat="1">
      <c r="B182" s="88" t="s">
        <v>1090</v>
      </c>
      <c r="C182" s="82" t="s">
        <v>1091</v>
      </c>
      <c r="D182" s="95" t="s">
        <v>941</v>
      </c>
      <c r="E182" s="95" t="s">
        <v>936</v>
      </c>
      <c r="F182" s="82"/>
      <c r="G182" s="95" t="s">
        <v>1092</v>
      </c>
      <c r="H182" s="95" t="s">
        <v>173</v>
      </c>
      <c r="I182" s="89">
        <v>475</v>
      </c>
      <c r="J182" s="91">
        <v>8554</v>
      </c>
      <c r="K182" s="82"/>
      <c r="L182" s="89">
        <v>140.86941000000002</v>
      </c>
      <c r="M182" s="90">
        <v>6.1571643858394219E-8</v>
      </c>
      <c r="N182" s="90">
        <v>3.1750333309011371E-3</v>
      </c>
      <c r="O182" s="90">
        <f>L182/'סכום נכסי הקרן'!$C$42</f>
        <v>4.008666626492761E-5</v>
      </c>
    </row>
    <row r="183" spans="2:15" s="137" customFormat="1">
      <c r="B183" s="88" t="s">
        <v>1093</v>
      </c>
      <c r="C183" s="82" t="s">
        <v>1094</v>
      </c>
      <c r="D183" s="95" t="s">
        <v>935</v>
      </c>
      <c r="E183" s="95" t="s">
        <v>936</v>
      </c>
      <c r="F183" s="82"/>
      <c r="G183" s="95" t="s">
        <v>1010</v>
      </c>
      <c r="H183" s="95" t="s">
        <v>173</v>
      </c>
      <c r="I183" s="89">
        <v>77</v>
      </c>
      <c r="J183" s="91">
        <v>14761</v>
      </c>
      <c r="K183" s="82"/>
      <c r="L183" s="89">
        <v>39.405809999999995</v>
      </c>
      <c r="M183" s="90">
        <v>4.029304029304029E-7</v>
      </c>
      <c r="N183" s="90">
        <v>8.8816131324151427E-4</v>
      </c>
      <c r="O183" s="90">
        <f>L183/'סכום נכסי הקרן'!$C$42</f>
        <v>1.1213559809536694E-5</v>
      </c>
    </row>
    <row r="184" spans="2:15" s="137" customFormat="1">
      <c r="B184" s="88" t="s">
        <v>1095</v>
      </c>
      <c r="C184" s="82" t="s">
        <v>1096</v>
      </c>
      <c r="D184" s="95" t="s">
        <v>935</v>
      </c>
      <c r="E184" s="95" t="s">
        <v>936</v>
      </c>
      <c r="F184" s="82"/>
      <c r="G184" s="95" t="s">
        <v>999</v>
      </c>
      <c r="H184" s="95" t="s">
        <v>173</v>
      </c>
      <c r="I184" s="89">
        <v>140</v>
      </c>
      <c r="J184" s="91">
        <v>6255</v>
      </c>
      <c r="K184" s="89">
        <v>9.708E-2</v>
      </c>
      <c r="L184" s="89">
        <v>30.457599999999999</v>
      </c>
      <c r="M184" s="90">
        <v>1.0750436525314552E-7</v>
      </c>
      <c r="N184" s="90">
        <v>6.8647902464597855E-4</v>
      </c>
      <c r="O184" s="90">
        <f>L184/'סכום נכסי הקרן'!$C$42</f>
        <v>8.6672021017952654E-6</v>
      </c>
    </row>
    <row r="185" spans="2:15" s="137" customFormat="1">
      <c r="B185" s="88" t="s">
        <v>1097</v>
      </c>
      <c r="C185" s="82" t="s">
        <v>1098</v>
      </c>
      <c r="D185" s="95" t="s">
        <v>941</v>
      </c>
      <c r="E185" s="95" t="s">
        <v>936</v>
      </c>
      <c r="F185" s="82"/>
      <c r="G185" s="95" t="s">
        <v>938</v>
      </c>
      <c r="H185" s="95" t="s">
        <v>173</v>
      </c>
      <c r="I185" s="89">
        <v>577</v>
      </c>
      <c r="J185" s="91">
        <v>4728</v>
      </c>
      <c r="K185" s="82"/>
      <c r="L185" s="89">
        <v>94.581699999999998</v>
      </c>
      <c r="M185" s="90">
        <v>1.3938538052692022E-7</v>
      </c>
      <c r="N185" s="90">
        <v>2.131761963035779E-3</v>
      </c>
      <c r="O185" s="90">
        <f>L185/'סכום נכסי הקרן'!$C$42</f>
        <v>2.6914750637980972E-5</v>
      </c>
    </row>
    <row r="186" spans="2:15" s="137" customFormat="1">
      <c r="B186" s="88" t="s">
        <v>1099</v>
      </c>
      <c r="C186" s="82" t="s">
        <v>1100</v>
      </c>
      <c r="D186" s="95" t="s">
        <v>941</v>
      </c>
      <c r="E186" s="95" t="s">
        <v>936</v>
      </c>
      <c r="F186" s="82"/>
      <c r="G186" s="95" t="s">
        <v>972</v>
      </c>
      <c r="H186" s="95" t="s">
        <v>173</v>
      </c>
      <c r="I186" s="89">
        <v>198</v>
      </c>
      <c r="J186" s="91">
        <v>7362</v>
      </c>
      <c r="K186" s="82"/>
      <c r="L186" s="89">
        <v>50.53763</v>
      </c>
      <c r="M186" s="90">
        <v>1.6473774930930495E-7</v>
      </c>
      <c r="N186" s="90">
        <v>1.1390596419389362E-3</v>
      </c>
      <c r="O186" s="90">
        <f>L186/'סכום נכסי הקרן'!$C$42</f>
        <v>1.4381299017511276E-5</v>
      </c>
    </row>
    <row r="187" spans="2:15" s="137" customFormat="1">
      <c r="B187" s="88" t="s">
        <v>1101</v>
      </c>
      <c r="C187" s="82" t="s">
        <v>1102</v>
      </c>
      <c r="D187" s="95" t="s">
        <v>935</v>
      </c>
      <c r="E187" s="95" t="s">
        <v>936</v>
      </c>
      <c r="F187" s="82"/>
      <c r="G187" s="95" t="s">
        <v>963</v>
      </c>
      <c r="H187" s="95" t="s">
        <v>173</v>
      </c>
      <c r="I187" s="89">
        <v>946</v>
      </c>
      <c r="J187" s="91">
        <v>3622</v>
      </c>
      <c r="K187" s="82"/>
      <c r="L187" s="89">
        <v>118.7937</v>
      </c>
      <c r="M187" s="90">
        <v>1.5870599740772342E-7</v>
      </c>
      <c r="N187" s="90">
        <v>2.6774723980250241E-3</v>
      </c>
      <c r="O187" s="90">
        <f>L187/'סכום נכסי הקרן'!$C$42</f>
        <v>3.3804666366359665E-5</v>
      </c>
    </row>
    <row r="188" spans="2:15" s="137" customFormat="1">
      <c r="B188" s="88" t="s">
        <v>1103</v>
      </c>
      <c r="C188" s="82" t="s">
        <v>1104</v>
      </c>
      <c r="D188" s="95" t="s">
        <v>941</v>
      </c>
      <c r="E188" s="95" t="s">
        <v>936</v>
      </c>
      <c r="F188" s="82"/>
      <c r="G188" s="95" t="s">
        <v>1007</v>
      </c>
      <c r="H188" s="95" t="s">
        <v>173</v>
      </c>
      <c r="I188" s="89">
        <v>6</v>
      </c>
      <c r="J188" s="91">
        <v>173774</v>
      </c>
      <c r="K188" s="82"/>
      <c r="L188" s="89">
        <v>36.148470000000003</v>
      </c>
      <c r="M188" s="90">
        <v>1.2302759595096497E-7</v>
      </c>
      <c r="N188" s="90">
        <v>8.1474464265222533E-4</v>
      </c>
      <c r="O188" s="90">
        <f>L188/'סכום נכסי הקרן'!$C$42</f>
        <v>1.0286631092426294E-5</v>
      </c>
    </row>
    <row r="189" spans="2:15" s="137" customFormat="1">
      <c r="B189" s="88" t="s">
        <v>1105</v>
      </c>
      <c r="C189" s="82" t="s">
        <v>1106</v>
      </c>
      <c r="D189" s="95" t="s">
        <v>935</v>
      </c>
      <c r="E189" s="95" t="s">
        <v>936</v>
      </c>
      <c r="F189" s="82"/>
      <c r="G189" s="95" t="s">
        <v>304</v>
      </c>
      <c r="H189" s="95" t="s">
        <v>173</v>
      </c>
      <c r="I189" s="89">
        <v>719</v>
      </c>
      <c r="J189" s="91">
        <v>6451</v>
      </c>
      <c r="K189" s="82"/>
      <c r="L189" s="89">
        <v>160.80879000000002</v>
      </c>
      <c r="M189" s="90">
        <v>1.357731482298285E-6</v>
      </c>
      <c r="N189" s="90">
        <v>3.6244438601104488E-3</v>
      </c>
      <c r="O189" s="90">
        <f>L189/'סכום נכסי הקרן'!$C$42</f>
        <v>4.5760738951038613E-5</v>
      </c>
    </row>
    <row r="190" spans="2:15" s="137" customFormat="1">
      <c r="B190" s="88" t="s">
        <v>1107</v>
      </c>
      <c r="C190" s="82" t="s">
        <v>1108</v>
      </c>
      <c r="D190" s="95" t="s">
        <v>133</v>
      </c>
      <c r="E190" s="95" t="s">
        <v>936</v>
      </c>
      <c r="F190" s="82"/>
      <c r="G190" s="95" t="s">
        <v>1024</v>
      </c>
      <c r="H190" s="95" t="s">
        <v>176</v>
      </c>
      <c r="I190" s="89">
        <v>653</v>
      </c>
      <c r="J190" s="91">
        <v>1739</v>
      </c>
      <c r="K190" s="82"/>
      <c r="L190" s="89">
        <v>53.166110000000003</v>
      </c>
      <c r="M190" s="90">
        <v>6.1395192915852949E-7</v>
      </c>
      <c r="N190" s="90">
        <v>1.1983025365432866E-3</v>
      </c>
      <c r="O190" s="90">
        <f>L190/'סכום נכסי הקרן'!$C$42</f>
        <v>1.512927546281645E-5</v>
      </c>
    </row>
    <row r="191" spans="2:15" s="137" customFormat="1">
      <c r="B191" s="88" t="s">
        <v>1109</v>
      </c>
      <c r="C191" s="82" t="s">
        <v>1110</v>
      </c>
      <c r="D191" s="95" t="s">
        <v>133</v>
      </c>
      <c r="E191" s="95" t="s">
        <v>936</v>
      </c>
      <c r="F191" s="82"/>
      <c r="G191" s="95" t="s">
        <v>943</v>
      </c>
      <c r="H191" s="95" t="s">
        <v>176</v>
      </c>
      <c r="I191" s="89">
        <v>321</v>
      </c>
      <c r="J191" s="91">
        <v>3942</v>
      </c>
      <c r="K191" s="82"/>
      <c r="L191" s="89">
        <v>59.243910000000007</v>
      </c>
      <c r="M191" s="90">
        <v>2.3923153679079427E-7</v>
      </c>
      <c r="N191" s="90">
        <v>1.3352891085645008E-3</v>
      </c>
      <c r="O191" s="90">
        <f>L191/'סכום נכסי הקרן'!$C$42</f>
        <v>1.6858811635538245E-5</v>
      </c>
    </row>
    <row r="192" spans="2:15" s="137" customFormat="1">
      <c r="B192" s="88" t="s">
        <v>1111</v>
      </c>
      <c r="C192" s="82" t="s">
        <v>1112</v>
      </c>
      <c r="D192" s="95" t="s">
        <v>149</v>
      </c>
      <c r="E192" s="95" t="s">
        <v>936</v>
      </c>
      <c r="F192" s="82"/>
      <c r="G192" s="95" t="s">
        <v>963</v>
      </c>
      <c r="H192" s="95" t="s">
        <v>996</v>
      </c>
      <c r="I192" s="89">
        <v>65</v>
      </c>
      <c r="J192" s="91">
        <v>24650</v>
      </c>
      <c r="K192" s="82"/>
      <c r="L192" s="89">
        <v>56.953580000000002</v>
      </c>
      <c r="M192" s="90">
        <v>9.2518432874389716E-8</v>
      </c>
      <c r="N192" s="90">
        <v>1.2836677232774976E-3</v>
      </c>
      <c r="O192" s="90">
        <f>L192/'סכום נכסי הקרן'!$C$42</f>
        <v>1.6207061235316137E-5</v>
      </c>
    </row>
    <row r="193" spans="2:15" s="137" customFormat="1">
      <c r="B193" s="88" t="s">
        <v>1113</v>
      </c>
      <c r="C193" s="82" t="s">
        <v>1114</v>
      </c>
      <c r="D193" s="95" t="s">
        <v>133</v>
      </c>
      <c r="E193" s="95" t="s">
        <v>936</v>
      </c>
      <c r="F193" s="82"/>
      <c r="G193" s="95" t="s">
        <v>737</v>
      </c>
      <c r="H193" s="95" t="s">
        <v>176</v>
      </c>
      <c r="I193" s="89">
        <v>581</v>
      </c>
      <c r="J193" s="91">
        <v>2480</v>
      </c>
      <c r="K193" s="82"/>
      <c r="L193" s="89">
        <v>67.460560000000001</v>
      </c>
      <c r="M193" s="90">
        <v>1.2638303362807807E-7</v>
      </c>
      <c r="N193" s="90">
        <v>1.5204828821335731E-3</v>
      </c>
      <c r="O193" s="90">
        <f>L193/'סכום נכסי הקרן'!$C$42</f>
        <v>1.9196992127425852E-5</v>
      </c>
    </row>
    <row r="194" spans="2:15" s="137" customFormat="1">
      <c r="B194" s="88" t="s">
        <v>1115</v>
      </c>
      <c r="C194" s="82" t="s">
        <v>1116</v>
      </c>
      <c r="D194" s="95" t="s">
        <v>935</v>
      </c>
      <c r="E194" s="95" t="s">
        <v>936</v>
      </c>
      <c r="F194" s="82"/>
      <c r="G194" s="95" t="s">
        <v>1010</v>
      </c>
      <c r="H194" s="95" t="s">
        <v>173</v>
      </c>
      <c r="I194" s="89">
        <v>71</v>
      </c>
      <c r="J194" s="91">
        <v>16940</v>
      </c>
      <c r="K194" s="82"/>
      <c r="L194" s="89">
        <v>41.698989999999995</v>
      </c>
      <c r="M194" s="90">
        <v>2.7843137254901958E-7</v>
      </c>
      <c r="N194" s="90">
        <v>9.3984693422733269E-4</v>
      </c>
      <c r="O194" s="90">
        <f>L194/'סכום נכסי הקרן'!$C$42</f>
        <v>1.1866121223298609E-5</v>
      </c>
    </row>
    <row r="195" spans="2:15" s="137" customFormat="1">
      <c r="B195" s="88" t="s">
        <v>1117</v>
      </c>
      <c r="C195" s="82" t="s">
        <v>1118</v>
      </c>
      <c r="D195" s="95" t="s">
        <v>28</v>
      </c>
      <c r="E195" s="95" t="s">
        <v>936</v>
      </c>
      <c r="F195" s="82"/>
      <c r="G195" s="95" t="s">
        <v>938</v>
      </c>
      <c r="H195" s="95" t="s">
        <v>175</v>
      </c>
      <c r="I195" s="89">
        <v>72</v>
      </c>
      <c r="J195" s="91">
        <v>9345</v>
      </c>
      <c r="K195" s="82"/>
      <c r="L195" s="89">
        <v>27.940349999999999</v>
      </c>
      <c r="M195" s="90">
        <v>5.8607854804431648E-8</v>
      </c>
      <c r="N195" s="90">
        <v>6.2974312540276531E-4</v>
      </c>
      <c r="O195" s="90">
        <f>L195/'סכום נכסי הקרן'!$C$42</f>
        <v>7.9508779498350279E-6</v>
      </c>
    </row>
    <row r="196" spans="2:15" s="137" customFormat="1">
      <c r="B196" s="88" t="s">
        <v>1119</v>
      </c>
      <c r="C196" s="82" t="s">
        <v>1120</v>
      </c>
      <c r="D196" s="95" t="s">
        <v>28</v>
      </c>
      <c r="E196" s="95" t="s">
        <v>936</v>
      </c>
      <c r="F196" s="82"/>
      <c r="G196" s="95" t="s">
        <v>995</v>
      </c>
      <c r="H196" s="95" t="s">
        <v>175</v>
      </c>
      <c r="I196" s="89">
        <v>152</v>
      </c>
      <c r="J196" s="91">
        <v>11615</v>
      </c>
      <c r="K196" s="82"/>
      <c r="L196" s="89">
        <v>73.313320000000004</v>
      </c>
      <c r="M196" s="90">
        <v>1.7882352941176471E-7</v>
      </c>
      <c r="N196" s="90">
        <v>1.6523973132209536E-3</v>
      </c>
      <c r="O196" s="90">
        <f>L196/'סכום נכסי הקרן'!$C$42</f>
        <v>2.086248953277963E-5</v>
      </c>
    </row>
    <row r="197" spans="2:15" s="137" customFormat="1">
      <c r="B197" s="88" t="s">
        <v>1121</v>
      </c>
      <c r="C197" s="82" t="s">
        <v>1122</v>
      </c>
      <c r="D197" s="95" t="s">
        <v>935</v>
      </c>
      <c r="E197" s="95" t="s">
        <v>936</v>
      </c>
      <c r="F197" s="82"/>
      <c r="G197" s="95" t="s">
        <v>1002</v>
      </c>
      <c r="H197" s="95" t="s">
        <v>173</v>
      </c>
      <c r="I197" s="89">
        <v>186</v>
      </c>
      <c r="J197" s="91">
        <v>10093</v>
      </c>
      <c r="K197" s="89">
        <v>0.52397000000000005</v>
      </c>
      <c r="L197" s="89">
        <v>65.609889999999993</v>
      </c>
      <c r="M197" s="90">
        <v>1.8928270149970415E-6</v>
      </c>
      <c r="N197" s="90">
        <v>1.4787709239838312E-3</v>
      </c>
      <c r="O197" s="90">
        <f>L197/'סכום נכסי הקרן'!$C$42</f>
        <v>1.8670354082611765E-5</v>
      </c>
    </row>
    <row r="198" spans="2:15" s="137" customFormat="1">
      <c r="B198" s="88" t="s">
        <v>1123</v>
      </c>
      <c r="C198" s="82" t="s">
        <v>1124</v>
      </c>
      <c r="D198" s="95" t="s">
        <v>935</v>
      </c>
      <c r="E198" s="95" t="s">
        <v>936</v>
      </c>
      <c r="F198" s="82"/>
      <c r="G198" s="95" t="s">
        <v>1013</v>
      </c>
      <c r="H198" s="95" t="s">
        <v>173</v>
      </c>
      <c r="I198" s="89">
        <v>155</v>
      </c>
      <c r="J198" s="91">
        <v>6545</v>
      </c>
      <c r="K198" s="89">
        <v>6.719E-2</v>
      </c>
      <c r="L198" s="89">
        <v>35.23903</v>
      </c>
      <c r="M198" s="90">
        <v>2.6121203801238471E-7</v>
      </c>
      <c r="N198" s="90">
        <v>7.9424691846601101E-4</v>
      </c>
      <c r="O198" s="90">
        <f>L198/'סכום נכסי הקרן'!$C$42</f>
        <v>1.0027835249042157E-5</v>
      </c>
    </row>
    <row r="199" spans="2:15" s="137" customFormat="1">
      <c r="B199" s="88" t="s">
        <v>1125</v>
      </c>
      <c r="C199" s="82" t="s">
        <v>1126</v>
      </c>
      <c r="D199" s="95" t="s">
        <v>941</v>
      </c>
      <c r="E199" s="95" t="s">
        <v>936</v>
      </c>
      <c r="F199" s="82"/>
      <c r="G199" s="95" t="s">
        <v>1127</v>
      </c>
      <c r="H199" s="95" t="s">
        <v>173</v>
      </c>
      <c r="I199" s="89">
        <v>264</v>
      </c>
      <c r="J199" s="91">
        <v>5743</v>
      </c>
      <c r="K199" s="82"/>
      <c r="L199" s="89">
        <v>52.564989999999995</v>
      </c>
      <c r="M199" s="90">
        <v>1.8554962046668542E-7</v>
      </c>
      <c r="N199" s="90">
        <v>1.1847539880268179E-3</v>
      </c>
      <c r="O199" s="90">
        <f>L199/'סכום נכסי הקרן'!$C$42</f>
        <v>1.4958217056132035E-5</v>
      </c>
    </row>
    <row r="200" spans="2:15" s="137" customFormat="1">
      <c r="B200" s="88" t="s">
        <v>1128</v>
      </c>
      <c r="C200" s="82" t="s">
        <v>1129</v>
      </c>
      <c r="D200" s="95" t="s">
        <v>935</v>
      </c>
      <c r="E200" s="95" t="s">
        <v>936</v>
      </c>
      <c r="F200" s="82"/>
      <c r="G200" s="95" t="s">
        <v>1010</v>
      </c>
      <c r="H200" s="95" t="s">
        <v>173</v>
      </c>
      <c r="I200" s="89">
        <v>548</v>
      </c>
      <c r="J200" s="91">
        <v>3861</v>
      </c>
      <c r="K200" s="82"/>
      <c r="L200" s="89">
        <v>73.355759999999989</v>
      </c>
      <c r="M200" s="90">
        <v>7.0023754625958661E-7</v>
      </c>
      <c r="N200" s="90">
        <v>1.6533538616622611E-3</v>
      </c>
      <c r="O200" s="90">
        <f>L200/'סכום נכסי הקרן'!$C$42</f>
        <v>2.0874566520368937E-5</v>
      </c>
    </row>
    <row r="201" spans="2:15" s="137" customFormat="1">
      <c r="B201" s="88" t="s">
        <v>1130</v>
      </c>
      <c r="C201" s="82" t="s">
        <v>1131</v>
      </c>
      <c r="D201" s="95" t="s">
        <v>935</v>
      </c>
      <c r="E201" s="95" t="s">
        <v>936</v>
      </c>
      <c r="F201" s="82"/>
      <c r="G201" s="95" t="s">
        <v>1013</v>
      </c>
      <c r="H201" s="95" t="s">
        <v>173</v>
      </c>
      <c r="I201" s="89">
        <v>113</v>
      </c>
      <c r="J201" s="91">
        <v>6740</v>
      </c>
      <c r="K201" s="82"/>
      <c r="L201" s="89">
        <v>26.405360000000002</v>
      </c>
      <c r="M201" s="90">
        <v>3.7143513770683262E-7</v>
      </c>
      <c r="N201" s="90">
        <v>5.9514622879760506E-4</v>
      </c>
      <c r="O201" s="90">
        <f>L201/'סכום נכסי הקרן'!$C$42</f>
        <v>7.5140717486164581E-6</v>
      </c>
    </row>
    <row r="202" spans="2:15" s="137" customFormat="1">
      <c r="B202" s="88" t="s">
        <v>1132</v>
      </c>
      <c r="C202" s="82" t="s">
        <v>1133</v>
      </c>
      <c r="D202" s="95" t="s">
        <v>935</v>
      </c>
      <c r="E202" s="95" t="s">
        <v>936</v>
      </c>
      <c r="F202" s="82"/>
      <c r="G202" s="95" t="s">
        <v>1027</v>
      </c>
      <c r="H202" s="95" t="s">
        <v>173</v>
      </c>
      <c r="I202" s="89">
        <v>819</v>
      </c>
      <c r="J202" s="91">
        <v>5358</v>
      </c>
      <c r="K202" s="89">
        <v>0.85184000000000004</v>
      </c>
      <c r="L202" s="89">
        <v>152.99079999999998</v>
      </c>
      <c r="M202" s="90">
        <v>4.9352477240002368E-7</v>
      </c>
      <c r="N202" s="90">
        <v>3.448235421169362E-3</v>
      </c>
      <c r="O202" s="90">
        <f>L202/'סכום נכסי הקרן'!$C$42</f>
        <v>4.3536003602231921E-5</v>
      </c>
    </row>
    <row r="203" spans="2:15" s="137" customFormat="1">
      <c r="B203" s="88" t="s">
        <v>1134</v>
      </c>
      <c r="C203" s="82" t="s">
        <v>1135</v>
      </c>
      <c r="D203" s="95" t="s">
        <v>28</v>
      </c>
      <c r="E203" s="95" t="s">
        <v>936</v>
      </c>
      <c r="F203" s="82"/>
      <c r="G203" s="95" t="s">
        <v>995</v>
      </c>
      <c r="H203" s="95" t="s">
        <v>175</v>
      </c>
      <c r="I203" s="89">
        <v>227</v>
      </c>
      <c r="J203" s="91">
        <v>8515</v>
      </c>
      <c r="K203" s="82"/>
      <c r="L203" s="89">
        <v>80.265810000000002</v>
      </c>
      <c r="M203" s="90">
        <v>3.8399865557841624E-7</v>
      </c>
      <c r="N203" s="90">
        <v>1.8090983846796671E-3</v>
      </c>
      <c r="O203" s="90">
        <f>L203/'סכום נכסי הקרן'!$C$42</f>
        <v>2.2840932875022966E-5</v>
      </c>
    </row>
    <row r="204" spans="2:15" s="137" customFormat="1">
      <c r="B204" s="88" t="s">
        <v>1136</v>
      </c>
      <c r="C204" s="82" t="s">
        <v>1137</v>
      </c>
      <c r="D204" s="95" t="s">
        <v>935</v>
      </c>
      <c r="E204" s="95" t="s">
        <v>936</v>
      </c>
      <c r="F204" s="82"/>
      <c r="G204" s="95" t="s">
        <v>938</v>
      </c>
      <c r="H204" s="95" t="s">
        <v>173</v>
      </c>
      <c r="I204" s="89">
        <v>273</v>
      </c>
      <c r="J204" s="91">
        <v>11402</v>
      </c>
      <c r="K204" s="82"/>
      <c r="L204" s="89">
        <v>107.91891</v>
      </c>
      <c r="M204" s="90">
        <v>1.5075768434820693E-7</v>
      </c>
      <c r="N204" s="90">
        <v>2.4323672278070869E-3</v>
      </c>
      <c r="O204" s="90">
        <f>L204/'סכום נכסי הקרן'!$C$42</f>
        <v>3.0710069197029775E-5</v>
      </c>
    </row>
    <row r="205" spans="2:15" s="137" customFormat="1">
      <c r="B205" s="88" t="s">
        <v>1138</v>
      </c>
      <c r="C205" s="82" t="s">
        <v>1139</v>
      </c>
      <c r="D205" s="95" t="s">
        <v>28</v>
      </c>
      <c r="E205" s="95" t="s">
        <v>936</v>
      </c>
      <c r="F205" s="82"/>
      <c r="G205" s="95" t="s">
        <v>632</v>
      </c>
      <c r="H205" s="95" t="s">
        <v>175</v>
      </c>
      <c r="I205" s="89">
        <v>82</v>
      </c>
      <c r="J205" s="91">
        <v>16645</v>
      </c>
      <c r="K205" s="82"/>
      <c r="L205" s="89">
        <v>56.678419999999996</v>
      </c>
      <c r="M205" s="90">
        <v>3.9766166213506149E-7</v>
      </c>
      <c r="N205" s="90">
        <v>1.2774659355981799E-3</v>
      </c>
      <c r="O205" s="90">
        <f>L205/'סכום נכסי הקרן'!$C$42</f>
        <v>1.6128760012293641E-5</v>
      </c>
    </row>
    <row r="206" spans="2:15" s="137" customFormat="1">
      <c r="B206" s="88" t="s">
        <v>1140</v>
      </c>
      <c r="C206" s="82" t="s">
        <v>1141</v>
      </c>
      <c r="D206" s="95" t="s">
        <v>935</v>
      </c>
      <c r="E206" s="95" t="s">
        <v>936</v>
      </c>
      <c r="F206" s="82"/>
      <c r="G206" s="95" t="s">
        <v>1027</v>
      </c>
      <c r="H206" s="95" t="s">
        <v>173</v>
      </c>
      <c r="I206" s="89">
        <v>1190</v>
      </c>
      <c r="J206" s="91">
        <v>6067</v>
      </c>
      <c r="K206" s="82"/>
      <c r="L206" s="89">
        <v>250.30804000000001</v>
      </c>
      <c r="M206" s="90">
        <v>2.416606048083943E-7</v>
      </c>
      <c r="N206" s="90">
        <v>5.6416532872007839E-3</v>
      </c>
      <c r="O206" s="90">
        <f>L206/'סכום נכסי הקרן'!$C$42</f>
        <v>7.1229196337999493E-5</v>
      </c>
    </row>
    <row r="207" spans="2:15" s="137" customFormat="1">
      <c r="B207" s="88" t="s">
        <v>1142</v>
      </c>
      <c r="C207" s="82" t="s">
        <v>1143</v>
      </c>
      <c r="D207" s="95" t="s">
        <v>28</v>
      </c>
      <c r="E207" s="95" t="s">
        <v>936</v>
      </c>
      <c r="F207" s="82"/>
      <c r="G207" s="95" t="s">
        <v>1007</v>
      </c>
      <c r="H207" s="95" t="s">
        <v>175</v>
      </c>
      <c r="I207" s="89">
        <v>167</v>
      </c>
      <c r="J207" s="91">
        <v>4411.5</v>
      </c>
      <c r="K207" s="82"/>
      <c r="L207" s="89">
        <v>30.593070000000001</v>
      </c>
      <c r="M207" s="90">
        <v>6.7506141785583046E-7</v>
      </c>
      <c r="N207" s="90">
        <v>6.8953236152967227E-4</v>
      </c>
      <c r="O207" s="90">
        <f>L207/'סכום נכסי הקרן'!$C$42</f>
        <v>8.7057522787209E-6</v>
      </c>
    </row>
    <row r="208" spans="2:15">
      <c r="E208" s="1"/>
      <c r="F208" s="1"/>
      <c r="G208" s="1"/>
    </row>
    <row r="209" spans="2:7">
      <c r="E209" s="1"/>
      <c r="F209" s="1"/>
      <c r="G209" s="1"/>
    </row>
    <row r="210" spans="2:7">
      <c r="E210" s="1"/>
      <c r="F210" s="1"/>
      <c r="G210" s="1"/>
    </row>
    <row r="211" spans="2:7">
      <c r="B211" s="97" t="s">
        <v>265</v>
      </c>
      <c r="E211" s="1"/>
      <c r="F211" s="1"/>
      <c r="G211" s="1"/>
    </row>
    <row r="212" spans="2:7">
      <c r="B212" s="97" t="s">
        <v>122</v>
      </c>
      <c r="E212" s="1"/>
      <c r="F212" s="1"/>
      <c r="G212" s="1"/>
    </row>
    <row r="213" spans="2:7">
      <c r="B213" s="97" t="s">
        <v>248</v>
      </c>
      <c r="E213" s="1"/>
      <c r="F213" s="1"/>
      <c r="G213" s="1"/>
    </row>
    <row r="214" spans="2:7">
      <c r="B214" s="97" t="s">
        <v>256</v>
      </c>
      <c r="E214" s="1"/>
      <c r="F214" s="1"/>
      <c r="G214" s="1"/>
    </row>
    <row r="215" spans="2:7">
      <c r="B215" s="97" t="s">
        <v>262</v>
      </c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13 B215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189</v>
      </c>
      <c r="C1" s="80" t="s" vm="1">
        <v>266</v>
      </c>
    </row>
    <row r="2" spans="2:63">
      <c r="B2" s="58" t="s">
        <v>188</v>
      </c>
      <c r="C2" s="80" t="s">
        <v>267</v>
      </c>
    </row>
    <row r="3" spans="2:63">
      <c r="B3" s="58" t="s">
        <v>190</v>
      </c>
      <c r="C3" s="80" t="s">
        <v>268</v>
      </c>
    </row>
    <row r="4" spans="2:63">
      <c r="B4" s="58" t="s">
        <v>191</v>
      </c>
      <c r="C4" s="80">
        <v>2207</v>
      </c>
    </row>
    <row r="6" spans="2:63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1"/>
      <c r="BK6" s="3"/>
    </row>
    <row r="7" spans="2:63" ht="26.25" customHeight="1">
      <c r="B7" s="169" t="s">
        <v>100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1"/>
      <c r="BH7" s="3"/>
      <c r="BK7" s="3"/>
    </row>
    <row r="8" spans="2:63" s="3" customFormat="1" ht="74.25" customHeight="1">
      <c r="B8" s="23" t="s">
        <v>125</v>
      </c>
      <c r="C8" s="31" t="s">
        <v>49</v>
      </c>
      <c r="D8" s="31" t="s">
        <v>129</v>
      </c>
      <c r="E8" s="31" t="s">
        <v>127</v>
      </c>
      <c r="F8" s="31" t="s">
        <v>69</v>
      </c>
      <c r="G8" s="31" t="s">
        <v>111</v>
      </c>
      <c r="H8" s="31" t="s">
        <v>250</v>
      </c>
      <c r="I8" s="31" t="s">
        <v>249</v>
      </c>
      <c r="J8" s="31" t="s">
        <v>264</v>
      </c>
      <c r="K8" s="31" t="s">
        <v>66</v>
      </c>
      <c r="L8" s="31" t="s">
        <v>63</v>
      </c>
      <c r="M8" s="31" t="s">
        <v>192</v>
      </c>
      <c r="N8" s="15" t="s">
        <v>194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257</v>
      </c>
      <c r="I9" s="33"/>
      <c r="J9" s="17" t="s">
        <v>253</v>
      </c>
      <c r="K9" s="33" t="s">
        <v>253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6" customFormat="1" ht="18" customHeight="1">
      <c r="B11" s="99" t="s">
        <v>31</v>
      </c>
      <c r="C11" s="100"/>
      <c r="D11" s="100"/>
      <c r="E11" s="100"/>
      <c r="F11" s="100"/>
      <c r="G11" s="100"/>
      <c r="H11" s="102"/>
      <c r="I11" s="104"/>
      <c r="J11" s="102">
        <f>J16</f>
        <v>36.605760000000004</v>
      </c>
      <c r="K11" s="102">
        <v>16993.264169999999</v>
      </c>
      <c r="L11" s="100"/>
      <c r="M11" s="105">
        <v>1</v>
      </c>
      <c r="N11" s="105">
        <f>K11/'סכום נכסי הקרן'!$C$42</f>
        <v>4.8357078341887136E-3</v>
      </c>
      <c r="O11" s="141"/>
      <c r="BH11" s="137"/>
      <c r="BI11" s="143"/>
      <c r="BK11" s="137"/>
    </row>
    <row r="12" spans="2:63" s="137" customFormat="1" ht="20.25">
      <c r="B12" s="83" t="s">
        <v>244</v>
      </c>
      <c r="C12" s="84"/>
      <c r="D12" s="84"/>
      <c r="E12" s="84"/>
      <c r="F12" s="84"/>
      <c r="G12" s="84"/>
      <c r="H12" s="92"/>
      <c r="I12" s="94"/>
      <c r="J12" s="84"/>
      <c r="K12" s="92">
        <v>162.83189999999999</v>
      </c>
      <c r="L12" s="84"/>
      <c r="M12" s="93">
        <v>9.5821437465477832E-3</v>
      </c>
      <c r="N12" s="93">
        <f>K12/'סכום נכסי הקרן'!$C$42</f>
        <v>4.6336447583503509E-5</v>
      </c>
      <c r="BI12" s="136"/>
    </row>
    <row r="13" spans="2:63" s="137" customFormat="1">
      <c r="B13" s="101" t="s">
        <v>71</v>
      </c>
      <c r="C13" s="84"/>
      <c r="D13" s="84"/>
      <c r="E13" s="84"/>
      <c r="F13" s="84"/>
      <c r="G13" s="84"/>
      <c r="H13" s="92"/>
      <c r="I13" s="94"/>
      <c r="J13" s="84"/>
      <c r="K13" s="92">
        <v>162.83189999999999</v>
      </c>
      <c r="L13" s="84"/>
      <c r="M13" s="93">
        <v>9.5821437465477832E-3</v>
      </c>
      <c r="N13" s="93">
        <f>K13/'סכום נכסי הקרן'!$C$42</f>
        <v>4.6336447583503509E-5</v>
      </c>
    </row>
    <row r="14" spans="2:63" s="137" customFormat="1">
      <c r="B14" s="88" t="s">
        <v>1144</v>
      </c>
      <c r="C14" s="82" t="s">
        <v>1145</v>
      </c>
      <c r="D14" s="95" t="s">
        <v>130</v>
      </c>
      <c r="E14" s="82" t="s">
        <v>1146</v>
      </c>
      <c r="F14" s="95" t="s">
        <v>1147</v>
      </c>
      <c r="G14" s="95" t="s">
        <v>174</v>
      </c>
      <c r="H14" s="89">
        <v>8778</v>
      </c>
      <c r="I14" s="91">
        <v>1855</v>
      </c>
      <c r="J14" s="82"/>
      <c r="K14" s="89">
        <v>162.83189999999999</v>
      </c>
      <c r="L14" s="90">
        <v>1.2294117647058822E-4</v>
      </c>
      <c r="M14" s="90">
        <v>9.5821437465477832E-3</v>
      </c>
      <c r="N14" s="90">
        <f>K14/'סכום נכסי הקרן'!$C$42</f>
        <v>4.6336447583503509E-5</v>
      </c>
    </row>
    <row r="15" spans="2:63" s="137" customFormat="1">
      <c r="B15" s="85"/>
      <c r="C15" s="82"/>
      <c r="D15" s="82"/>
      <c r="E15" s="82"/>
      <c r="F15" s="82"/>
      <c r="G15" s="82"/>
      <c r="H15" s="89"/>
      <c r="I15" s="91"/>
      <c r="J15" s="82"/>
      <c r="K15" s="82"/>
      <c r="L15" s="82"/>
      <c r="M15" s="90"/>
      <c r="N15" s="82"/>
    </row>
    <row r="16" spans="2:63" s="137" customFormat="1" ht="20.25">
      <c r="B16" s="83" t="s">
        <v>243</v>
      </c>
      <c r="C16" s="84"/>
      <c r="D16" s="84"/>
      <c r="E16" s="84"/>
      <c r="F16" s="84"/>
      <c r="G16" s="84"/>
      <c r="H16" s="92"/>
      <c r="I16" s="94"/>
      <c r="J16" s="92">
        <f>J17</f>
        <v>36.605760000000004</v>
      </c>
      <c r="K16" s="92">
        <v>16830.432270000001</v>
      </c>
      <c r="L16" s="84"/>
      <c r="M16" s="93">
        <v>0.99041785625345236</v>
      </c>
      <c r="N16" s="93">
        <f>K16/'סכום נכסי הקרן'!$C$42</f>
        <v>4.7893713866052111E-3</v>
      </c>
      <c r="BH16" s="136"/>
    </row>
    <row r="17" spans="2:14" s="137" customFormat="1">
      <c r="B17" s="101" t="s">
        <v>72</v>
      </c>
      <c r="C17" s="84"/>
      <c r="D17" s="84"/>
      <c r="E17" s="84"/>
      <c r="F17" s="84"/>
      <c r="G17" s="84"/>
      <c r="H17" s="92"/>
      <c r="I17" s="94"/>
      <c r="J17" s="92">
        <f>SUM(J18:J65)</f>
        <v>36.605760000000004</v>
      </c>
      <c r="K17" s="92">
        <v>16830.432270000001</v>
      </c>
      <c r="L17" s="84"/>
      <c r="M17" s="93">
        <v>0.99041785625345236</v>
      </c>
      <c r="N17" s="93">
        <f>K17/'סכום נכסי הקרן'!$C$42</f>
        <v>4.7893713866052111E-3</v>
      </c>
    </row>
    <row r="18" spans="2:14" s="137" customFormat="1">
      <c r="B18" s="88" t="s">
        <v>1148</v>
      </c>
      <c r="C18" s="82" t="s">
        <v>1149</v>
      </c>
      <c r="D18" s="95" t="s">
        <v>28</v>
      </c>
      <c r="E18" s="82"/>
      <c r="F18" s="95" t="s">
        <v>1147</v>
      </c>
      <c r="G18" s="95" t="s">
        <v>173</v>
      </c>
      <c r="H18" s="89">
        <v>4246.0000000000009</v>
      </c>
      <c r="I18" s="91">
        <v>3514</v>
      </c>
      <c r="J18" s="82"/>
      <c r="K18" s="89">
        <v>517.29179999999997</v>
      </c>
      <c r="L18" s="90">
        <v>2.8393421820592095E-4</v>
      </c>
      <c r="M18" s="90">
        <v>3.0440990902338219E-2</v>
      </c>
      <c r="N18" s="90">
        <f>K18/'סכום נכסי הקרן'!$C$42</f>
        <v>1.4720373818690428E-4</v>
      </c>
    </row>
    <row r="19" spans="2:14" s="137" customFormat="1">
      <c r="B19" s="88" t="s">
        <v>1150</v>
      </c>
      <c r="C19" s="82" t="s">
        <v>1151</v>
      </c>
      <c r="D19" s="95" t="s">
        <v>28</v>
      </c>
      <c r="E19" s="82"/>
      <c r="F19" s="95" t="s">
        <v>1147</v>
      </c>
      <c r="G19" s="95" t="s">
        <v>175</v>
      </c>
      <c r="H19" s="89">
        <v>230.00000000000003</v>
      </c>
      <c r="I19" s="91">
        <v>11101</v>
      </c>
      <c r="J19" s="82"/>
      <c r="K19" s="89">
        <v>106.02543</v>
      </c>
      <c r="L19" s="90">
        <v>2.5159489284245351E-4</v>
      </c>
      <c r="M19" s="90">
        <v>6.2392621534818407E-3</v>
      </c>
      <c r="N19" s="90">
        <f>K19/'סכום נכסי הקרן'!$C$42</f>
        <v>3.0171248875149282E-5</v>
      </c>
    </row>
    <row r="20" spans="2:14" s="137" customFormat="1">
      <c r="B20" s="88" t="s">
        <v>1152</v>
      </c>
      <c r="C20" s="82" t="s">
        <v>1153</v>
      </c>
      <c r="D20" s="95" t="s">
        <v>935</v>
      </c>
      <c r="E20" s="82"/>
      <c r="F20" s="95" t="s">
        <v>1147</v>
      </c>
      <c r="G20" s="95" t="s">
        <v>173</v>
      </c>
      <c r="H20" s="89">
        <v>804</v>
      </c>
      <c r="I20" s="91">
        <v>9869</v>
      </c>
      <c r="J20" s="82"/>
      <c r="K20" s="89">
        <v>275.09521000000001</v>
      </c>
      <c r="L20" s="90">
        <v>6.1702220601524208E-6</v>
      </c>
      <c r="M20" s="90">
        <v>1.6188485463884836E-2</v>
      </c>
      <c r="N20" s="90">
        <f>K20/'סכום נכסי הקרן'!$C$42</f>
        <v>7.8282785981358022E-5</v>
      </c>
    </row>
    <row r="21" spans="2:14" s="137" customFormat="1">
      <c r="B21" s="88" t="s">
        <v>1154</v>
      </c>
      <c r="C21" s="82" t="s">
        <v>1155</v>
      </c>
      <c r="D21" s="95" t="s">
        <v>134</v>
      </c>
      <c r="E21" s="82"/>
      <c r="F21" s="95" t="s">
        <v>1147</v>
      </c>
      <c r="G21" s="95" t="s">
        <v>183</v>
      </c>
      <c r="H21" s="89">
        <v>47352</v>
      </c>
      <c r="I21" s="91">
        <f>189900/100</f>
        <v>1899</v>
      </c>
      <c r="J21" s="82"/>
      <c r="K21" s="89">
        <v>2769.8503599999999</v>
      </c>
      <c r="L21" s="90">
        <v>2.779479340465875E-5</v>
      </c>
      <c r="M21" s="90">
        <v>0.16299695763512634</v>
      </c>
      <c r="N21" s="90">
        <f>K21/'סכום נכסי הקרן'!$C$42</f>
        <v>7.882056649851062E-4</v>
      </c>
    </row>
    <row r="22" spans="2:14" s="137" customFormat="1">
      <c r="B22" s="88" t="s">
        <v>1156</v>
      </c>
      <c r="C22" s="82" t="s">
        <v>1157</v>
      </c>
      <c r="D22" s="95" t="s">
        <v>28</v>
      </c>
      <c r="E22" s="82"/>
      <c r="F22" s="95" t="s">
        <v>1147</v>
      </c>
      <c r="G22" s="95" t="s">
        <v>175</v>
      </c>
      <c r="H22" s="89">
        <v>2769</v>
      </c>
      <c r="I22" s="91">
        <v>1022</v>
      </c>
      <c r="J22" s="82"/>
      <c r="K22" s="89">
        <v>117.51517</v>
      </c>
      <c r="L22" s="90">
        <v>1.15375E-4</v>
      </c>
      <c r="M22" s="90">
        <v>6.9153971140789965E-3</v>
      </c>
      <c r="N22" s="90">
        <f>K22/'סכום נכסי הקרן'!$C$42</f>
        <v>3.3440840001077822E-5</v>
      </c>
    </row>
    <row r="23" spans="2:14" s="137" customFormat="1">
      <c r="B23" s="88" t="s">
        <v>1158</v>
      </c>
      <c r="C23" s="82" t="s">
        <v>1159</v>
      </c>
      <c r="D23" s="95" t="s">
        <v>28</v>
      </c>
      <c r="E23" s="82"/>
      <c r="F23" s="95" t="s">
        <v>1147</v>
      </c>
      <c r="G23" s="95" t="s">
        <v>175</v>
      </c>
      <c r="H23" s="89">
        <v>3823</v>
      </c>
      <c r="I23" s="91">
        <v>3453</v>
      </c>
      <c r="J23" s="82"/>
      <c r="K23" s="89">
        <v>548.17720999999995</v>
      </c>
      <c r="L23" s="90">
        <v>4.6455504545907467E-4</v>
      </c>
      <c r="M23" s="90">
        <v>3.2258499868892461E-2</v>
      </c>
      <c r="N23" s="90">
        <f>K23/'סכום נכסי הקרן'!$C$42</f>
        <v>1.5599268053517886E-4</v>
      </c>
    </row>
    <row r="24" spans="2:14" s="137" customFormat="1">
      <c r="B24" s="88" t="s">
        <v>1160</v>
      </c>
      <c r="C24" s="82" t="s">
        <v>1161</v>
      </c>
      <c r="D24" s="95" t="s">
        <v>133</v>
      </c>
      <c r="E24" s="82"/>
      <c r="F24" s="95" t="s">
        <v>1147</v>
      </c>
      <c r="G24" s="95" t="s">
        <v>173</v>
      </c>
      <c r="H24" s="89">
        <v>3031</v>
      </c>
      <c r="I24" s="91">
        <v>4494</v>
      </c>
      <c r="J24" s="82"/>
      <c r="K24" s="89">
        <v>472.25095000000005</v>
      </c>
      <c r="L24" s="90">
        <v>3.7176289695900158E-4</v>
      </c>
      <c r="M24" s="90">
        <v>2.7790478937749608E-2</v>
      </c>
      <c r="N24" s="90">
        <f>K24/'סכום נכסי הקרן'!$C$42</f>
        <v>1.3438663671513221E-4</v>
      </c>
    </row>
    <row r="25" spans="2:14" s="137" customFormat="1">
      <c r="B25" s="88" t="s">
        <v>1162</v>
      </c>
      <c r="C25" s="82" t="s">
        <v>1163</v>
      </c>
      <c r="D25" s="95" t="s">
        <v>28</v>
      </c>
      <c r="E25" s="82"/>
      <c r="F25" s="95" t="s">
        <v>1147</v>
      </c>
      <c r="G25" s="95" t="s">
        <v>175</v>
      </c>
      <c r="H25" s="89">
        <v>713.00000000000034</v>
      </c>
      <c r="I25" s="91">
        <v>6400</v>
      </c>
      <c r="J25" s="82"/>
      <c r="K25" s="89">
        <v>189.49145000000001</v>
      </c>
      <c r="L25" s="90">
        <v>4.891256998167668E-4</v>
      </c>
      <c r="M25" s="90">
        <v>1.1150974180377261E-2</v>
      </c>
      <c r="N25" s="90">
        <f>K25/'סכום נכסי הקרן'!$C$42</f>
        <v>5.392285320288639E-5</v>
      </c>
    </row>
    <row r="26" spans="2:14" s="137" customFormat="1">
      <c r="B26" s="88" t="s">
        <v>1164</v>
      </c>
      <c r="C26" s="82" t="s">
        <v>1165</v>
      </c>
      <c r="D26" s="95" t="s">
        <v>935</v>
      </c>
      <c r="E26" s="82"/>
      <c r="F26" s="95" t="s">
        <v>1147</v>
      </c>
      <c r="G26" s="95" t="s">
        <v>173</v>
      </c>
      <c r="H26" s="89">
        <v>1460</v>
      </c>
      <c r="I26" s="91">
        <v>7226</v>
      </c>
      <c r="J26" s="82"/>
      <c r="K26" s="89">
        <v>365.76711999999998</v>
      </c>
      <c r="L26" s="90">
        <v>5.8208099537444948E-6</v>
      </c>
      <c r="M26" s="90">
        <v>2.1524241390051903E-2</v>
      </c>
      <c r="N26" s="90">
        <f>K26/'סכום נכסי הקרן'!$C$42</f>
        <v>1.0408494271484296E-4</v>
      </c>
    </row>
    <row r="27" spans="2:14" s="137" customFormat="1">
      <c r="B27" s="88" t="s">
        <v>1166</v>
      </c>
      <c r="C27" s="82" t="s">
        <v>1167</v>
      </c>
      <c r="D27" s="95" t="s">
        <v>935</v>
      </c>
      <c r="E27" s="82"/>
      <c r="F27" s="95" t="s">
        <v>1147</v>
      </c>
      <c r="G27" s="95" t="s">
        <v>173</v>
      </c>
      <c r="H27" s="89">
        <v>2292</v>
      </c>
      <c r="I27" s="91">
        <v>8268</v>
      </c>
      <c r="J27" s="82"/>
      <c r="K27" s="89">
        <v>657.00536999999997</v>
      </c>
      <c r="L27" s="90">
        <v>1.1459122002072202E-5</v>
      </c>
      <c r="M27" s="90">
        <v>3.8662693843121723E-2</v>
      </c>
      <c r="N27" s="90">
        <f>K27/'סכום נכסי הקרן'!$C$42</f>
        <v>1.8696149150802346E-4</v>
      </c>
    </row>
    <row r="28" spans="2:14" s="137" customFormat="1">
      <c r="B28" s="88" t="s">
        <v>1168</v>
      </c>
      <c r="C28" s="82" t="s">
        <v>1169</v>
      </c>
      <c r="D28" s="95" t="s">
        <v>28</v>
      </c>
      <c r="E28" s="82"/>
      <c r="F28" s="95" t="s">
        <v>1147</v>
      </c>
      <c r="G28" s="95" t="s">
        <v>182</v>
      </c>
      <c r="H28" s="89">
        <v>7443</v>
      </c>
      <c r="I28" s="91">
        <v>3348</v>
      </c>
      <c r="J28" s="82"/>
      <c r="K28" s="89">
        <v>688.96504000000004</v>
      </c>
      <c r="L28" s="90">
        <v>1.4339898520219959E-4</v>
      </c>
      <c r="M28" s="90">
        <v>4.0543419622482105E-2</v>
      </c>
      <c r="N28" s="90">
        <f>K28/'סכום נכסי הקרן'!$C$42</f>
        <v>1.9605613189323714E-4</v>
      </c>
    </row>
    <row r="29" spans="2:14" s="137" customFormat="1">
      <c r="B29" s="88" t="s">
        <v>1170</v>
      </c>
      <c r="C29" s="82" t="s">
        <v>1171</v>
      </c>
      <c r="D29" s="95" t="s">
        <v>935</v>
      </c>
      <c r="E29" s="82"/>
      <c r="F29" s="95" t="s">
        <v>1147</v>
      </c>
      <c r="G29" s="95" t="s">
        <v>173</v>
      </c>
      <c r="H29" s="89">
        <v>1832</v>
      </c>
      <c r="I29" s="91">
        <v>7567</v>
      </c>
      <c r="J29" s="82"/>
      <c r="K29" s="89">
        <v>480.62134000000003</v>
      </c>
      <c r="L29" s="90">
        <v>1.1051056847794614E-5</v>
      </c>
      <c r="M29" s="90">
        <v>2.828304998921229E-2</v>
      </c>
      <c r="N29" s="90">
        <f>K29/'סכום נכסי הקרן'!$C$42</f>
        <v>1.3676856640758487E-4</v>
      </c>
    </row>
    <row r="30" spans="2:14" s="137" customFormat="1">
      <c r="B30" s="88" t="s">
        <v>1172</v>
      </c>
      <c r="C30" s="82" t="s">
        <v>1173</v>
      </c>
      <c r="D30" s="95" t="s">
        <v>28</v>
      </c>
      <c r="E30" s="82"/>
      <c r="F30" s="95" t="s">
        <v>1147</v>
      </c>
      <c r="G30" s="95" t="s">
        <v>175</v>
      </c>
      <c r="H30" s="89">
        <v>512.00000000000011</v>
      </c>
      <c r="I30" s="91">
        <v>5797</v>
      </c>
      <c r="J30" s="82"/>
      <c r="K30" s="89">
        <v>123.25182000000001</v>
      </c>
      <c r="L30" s="90">
        <v>1.5802469135802472E-4</v>
      </c>
      <c r="M30" s="90">
        <v>7.2529808733032847E-3</v>
      </c>
      <c r="N30" s="90">
        <f>K30/'סכום נכסי הקרן'!$C$42</f>
        <v>3.5073296430253595E-5</v>
      </c>
    </row>
    <row r="31" spans="2:14" s="137" customFormat="1">
      <c r="B31" s="88" t="s">
        <v>1174</v>
      </c>
      <c r="C31" s="82" t="s">
        <v>1175</v>
      </c>
      <c r="D31" s="95" t="s">
        <v>149</v>
      </c>
      <c r="E31" s="82"/>
      <c r="F31" s="95" t="s">
        <v>1147</v>
      </c>
      <c r="G31" s="95" t="s">
        <v>173</v>
      </c>
      <c r="H31" s="89">
        <v>344</v>
      </c>
      <c r="I31" s="91">
        <v>13229</v>
      </c>
      <c r="J31" s="82"/>
      <c r="K31" s="89">
        <v>157.77539999999999</v>
      </c>
      <c r="L31" s="90">
        <v>6.9494949494949498E-5</v>
      </c>
      <c r="M31" s="90">
        <v>9.2845846696444322E-3</v>
      </c>
      <c r="N31" s="90">
        <f>K31/'סכום נכסי הקרן'!$C$42</f>
        <v>4.4897538824188007E-5</v>
      </c>
    </row>
    <row r="32" spans="2:14" s="137" customFormat="1">
      <c r="B32" s="88" t="s">
        <v>1176</v>
      </c>
      <c r="C32" s="82" t="s">
        <v>1177</v>
      </c>
      <c r="D32" s="95" t="s">
        <v>149</v>
      </c>
      <c r="E32" s="82"/>
      <c r="F32" s="95" t="s">
        <v>1147</v>
      </c>
      <c r="G32" s="95" t="s">
        <v>175</v>
      </c>
      <c r="H32" s="89">
        <v>233</v>
      </c>
      <c r="I32" s="91">
        <v>10590</v>
      </c>
      <c r="J32" s="82"/>
      <c r="K32" s="89">
        <v>102.46416000000001</v>
      </c>
      <c r="L32" s="90">
        <v>6.1478161387139409E-6</v>
      </c>
      <c r="M32" s="90">
        <v>6.0296926461539269E-3</v>
      </c>
      <c r="N32" s="90">
        <f>K32/'סכום נכסי הקרן'!$C$42</f>
        <v>2.9157831966756618E-5</v>
      </c>
    </row>
    <row r="33" spans="2:14" s="137" customFormat="1">
      <c r="B33" s="88" t="s">
        <v>1178</v>
      </c>
      <c r="C33" s="82" t="s">
        <v>1179</v>
      </c>
      <c r="D33" s="95" t="s">
        <v>133</v>
      </c>
      <c r="E33" s="82"/>
      <c r="F33" s="95" t="s">
        <v>1147</v>
      </c>
      <c r="G33" s="95" t="s">
        <v>173</v>
      </c>
      <c r="H33" s="89">
        <v>140</v>
      </c>
      <c r="I33" s="91">
        <v>25950.5</v>
      </c>
      <c r="J33" s="82"/>
      <c r="K33" s="89">
        <v>125.95854</v>
      </c>
      <c r="L33" s="90">
        <v>1.3975708960013691E-6</v>
      </c>
      <c r="M33" s="90">
        <v>7.4122628083642629E-3</v>
      </c>
      <c r="N33" s="90">
        <f>K33/'סכום נכסי הקרן'!$C$42</f>
        <v>3.5843537331472701E-5</v>
      </c>
    </row>
    <row r="34" spans="2:14" s="137" customFormat="1">
      <c r="B34" s="88" t="s">
        <v>1180</v>
      </c>
      <c r="C34" s="82" t="s">
        <v>1181</v>
      </c>
      <c r="D34" s="95" t="s">
        <v>935</v>
      </c>
      <c r="E34" s="82"/>
      <c r="F34" s="95" t="s">
        <v>1147</v>
      </c>
      <c r="G34" s="95" t="s">
        <v>173</v>
      </c>
      <c r="H34" s="89">
        <v>24895</v>
      </c>
      <c r="I34" s="91">
        <v>2650</v>
      </c>
      <c r="J34" s="89">
        <v>35.423480000000005</v>
      </c>
      <c r="K34" s="89">
        <v>2322.6640499999999</v>
      </c>
      <c r="L34" s="90">
        <v>1.6061290322580645E-3</v>
      </c>
      <c r="M34" s="90">
        <v>0.13668145370801943</v>
      </c>
      <c r="N34" s="90">
        <f>K34/'סכום נכסי הקרן'!$C$42</f>
        <v>6.609515764841715E-4</v>
      </c>
    </row>
    <row r="35" spans="2:14" s="137" customFormat="1">
      <c r="B35" s="88" t="s">
        <v>1182</v>
      </c>
      <c r="C35" s="82" t="s">
        <v>1183</v>
      </c>
      <c r="D35" s="95" t="s">
        <v>935</v>
      </c>
      <c r="E35" s="82"/>
      <c r="F35" s="95" t="s">
        <v>1147</v>
      </c>
      <c r="G35" s="95" t="s">
        <v>173</v>
      </c>
      <c r="H35" s="89">
        <v>681</v>
      </c>
      <c r="I35" s="91">
        <v>4372</v>
      </c>
      <c r="J35" s="82"/>
      <c r="K35" s="89">
        <v>103.22410000000001</v>
      </c>
      <c r="L35" s="90">
        <v>1.185378590078329E-5</v>
      </c>
      <c r="M35" s="90">
        <v>6.0744127183188501E-3</v>
      </c>
      <c r="N35" s="90">
        <f>K35/'סכום נכסי הקרן'!$C$42</f>
        <v>2.9374085170070022E-5</v>
      </c>
    </row>
    <row r="36" spans="2:14" s="137" customFormat="1">
      <c r="B36" s="88" t="s">
        <v>1184</v>
      </c>
      <c r="C36" s="82" t="s">
        <v>1185</v>
      </c>
      <c r="D36" s="95" t="s">
        <v>935</v>
      </c>
      <c r="E36" s="82"/>
      <c r="F36" s="95" t="s">
        <v>1147</v>
      </c>
      <c r="G36" s="95" t="s">
        <v>173</v>
      </c>
      <c r="H36" s="89">
        <v>87</v>
      </c>
      <c r="I36" s="91">
        <v>19163</v>
      </c>
      <c r="J36" s="82"/>
      <c r="K36" s="89">
        <v>57.801169999999999</v>
      </c>
      <c r="L36" s="90">
        <v>1.8510638297872342E-5</v>
      </c>
      <c r="M36" s="90">
        <v>3.4014165508026704E-3</v>
      </c>
      <c r="N36" s="90">
        <f>K36/'סכום נכסי הקרן'!$C$42</f>
        <v>1.6448256662055625E-5</v>
      </c>
    </row>
    <row r="37" spans="2:14" s="137" customFormat="1">
      <c r="B37" s="88" t="s">
        <v>1186</v>
      </c>
      <c r="C37" s="82" t="s">
        <v>1187</v>
      </c>
      <c r="D37" s="95" t="s">
        <v>133</v>
      </c>
      <c r="E37" s="82"/>
      <c r="F37" s="95" t="s">
        <v>1147</v>
      </c>
      <c r="G37" s="95" t="s">
        <v>176</v>
      </c>
      <c r="H37" s="89">
        <v>17028</v>
      </c>
      <c r="I37" s="91">
        <v>761.3</v>
      </c>
      <c r="J37" s="82"/>
      <c r="K37" s="89">
        <v>606.93418000000008</v>
      </c>
      <c r="L37" s="90">
        <v>2.2717293069474189E-5</v>
      </c>
      <c r="M37" s="90">
        <v>3.5716162235121668E-2</v>
      </c>
      <c r="N37" s="90">
        <f>K37/'סכום נכסי הקרן'!$C$42</f>
        <v>1.7271292552753292E-4</v>
      </c>
    </row>
    <row r="38" spans="2:14" s="137" customFormat="1">
      <c r="B38" s="88" t="s">
        <v>1188</v>
      </c>
      <c r="C38" s="82" t="s">
        <v>1189</v>
      </c>
      <c r="D38" s="95" t="s">
        <v>935</v>
      </c>
      <c r="E38" s="82"/>
      <c r="F38" s="95" t="s">
        <v>1147</v>
      </c>
      <c r="G38" s="95" t="s">
        <v>173</v>
      </c>
      <c r="H38" s="89">
        <v>1371</v>
      </c>
      <c r="I38" s="91">
        <v>4617</v>
      </c>
      <c r="J38" s="82"/>
      <c r="K38" s="89">
        <v>219.45788000000002</v>
      </c>
      <c r="L38" s="90">
        <v>1.6007005253940455E-5</v>
      </c>
      <c r="M38" s="90">
        <v>1.2914404072375462E-2</v>
      </c>
      <c r="N38" s="90">
        <f>K38/'סכום נכסי הקרן'!$C$42</f>
        <v>6.2450284946664652E-5</v>
      </c>
    </row>
    <row r="39" spans="2:14" s="137" customFormat="1">
      <c r="B39" s="88" t="s">
        <v>1190</v>
      </c>
      <c r="C39" s="82" t="s">
        <v>1191</v>
      </c>
      <c r="D39" s="95" t="s">
        <v>935</v>
      </c>
      <c r="E39" s="82"/>
      <c r="F39" s="95" t="s">
        <v>1147</v>
      </c>
      <c r="G39" s="95" t="s">
        <v>173</v>
      </c>
      <c r="H39" s="89">
        <v>1156</v>
      </c>
      <c r="I39" s="91">
        <v>4045</v>
      </c>
      <c r="J39" s="89">
        <v>0.20194999999999999</v>
      </c>
      <c r="K39" s="89">
        <v>162.31956</v>
      </c>
      <c r="L39" s="90">
        <v>6.0954389665172688E-6</v>
      </c>
      <c r="M39" s="90">
        <v>9.5519941534575707E-3</v>
      </c>
      <c r="N39" s="90">
        <f>K39/'סכום נכסי הקרן'!$C$42</f>
        <v>4.6190652959999563E-5</v>
      </c>
    </row>
    <row r="40" spans="2:14" s="137" customFormat="1">
      <c r="B40" s="88" t="s">
        <v>1192</v>
      </c>
      <c r="C40" s="82" t="s">
        <v>1193</v>
      </c>
      <c r="D40" s="95" t="s">
        <v>133</v>
      </c>
      <c r="E40" s="82"/>
      <c r="F40" s="95" t="s">
        <v>1147</v>
      </c>
      <c r="G40" s="95" t="s">
        <v>175</v>
      </c>
      <c r="H40" s="89">
        <v>782</v>
      </c>
      <c r="I40" s="91">
        <v>20362.5</v>
      </c>
      <c r="J40" s="82"/>
      <c r="K40" s="89">
        <v>661.23821999999996</v>
      </c>
      <c r="L40" s="90">
        <v>1.4547841189663666E-4</v>
      </c>
      <c r="M40" s="90">
        <v>3.8911783715300179E-2</v>
      </c>
      <c r="N40" s="90">
        <f>K40/'סכום נכסי הקרן'!$C$42</f>
        <v>1.8816601735433387E-4</v>
      </c>
    </row>
    <row r="41" spans="2:14" s="137" customFormat="1">
      <c r="B41" s="88" t="s">
        <v>1194</v>
      </c>
      <c r="C41" s="82" t="s">
        <v>1195</v>
      </c>
      <c r="D41" s="95" t="s">
        <v>941</v>
      </c>
      <c r="E41" s="82"/>
      <c r="F41" s="95" t="s">
        <v>1147</v>
      </c>
      <c r="G41" s="95" t="s">
        <v>173</v>
      </c>
      <c r="H41" s="89">
        <v>540</v>
      </c>
      <c r="I41" s="91">
        <v>10677</v>
      </c>
      <c r="J41" s="82"/>
      <c r="K41" s="89">
        <v>199.89266000000001</v>
      </c>
      <c r="L41" s="90">
        <v>5.8033315421816228E-6</v>
      </c>
      <c r="M41" s="90">
        <v>1.1763052583675573E-2</v>
      </c>
      <c r="N41" s="90">
        <f>K41/'סכום נכסי הקרן'!$C$42</f>
        <v>5.6882685532853752E-5</v>
      </c>
    </row>
    <row r="42" spans="2:14" s="137" customFormat="1">
      <c r="B42" s="88" t="s">
        <v>1196</v>
      </c>
      <c r="C42" s="82" t="s">
        <v>1197</v>
      </c>
      <c r="D42" s="95" t="s">
        <v>935</v>
      </c>
      <c r="E42" s="82"/>
      <c r="F42" s="95" t="s">
        <v>1147</v>
      </c>
      <c r="G42" s="95" t="s">
        <v>173</v>
      </c>
      <c r="H42" s="89">
        <v>486</v>
      </c>
      <c r="I42" s="91">
        <v>6224</v>
      </c>
      <c r="J42" s="82"/>
      <c r="K42" s="89">
        <v>104.87203</v>
      </c>
      <c r="L42" s="90">
        <v>8.2372881355932209E-5</v>
      </c>
      <c r="M42" s="90">
        <v>6.1713882012816379E-3</v>
      </c>
      <c r="N42" s="90">
        <f>K42/'סכום נכסי הקרן'!$C$42</f>
        <v>2.984303027275741E-5</v>
      </c>
    </row>
    <row r="43" spans="2:14" s="137" customFormat="1">
      <c r="B43" s="88" t="s">
        <v>1198</v>
      </c>
      <c r="C43" s="82" t="s">
        <v>1199</v>
      </c>
      <c r="D43" s="95" t="s">
        <v>935</v>
      </c>
      <c r="E43" s="82"/>
      <c r="F43" s="95" t="s">
        <v>1147</v>
      </c>
      <c r="G43" s="95" t="s">
        <v>173</v>
      </c>
      <c r="H43" s="89">
        <v>1632</v>
      </c>
      <c r="I43" s="91">
        <v>3417</v>
      </c>
      <c r="J43" s="89">
        <v>0.17463000000000001</v>
      </c>
      <c r="K43" s="89">
        <v>193.51340999999996</v>
      </c>
      <c r="L43" s="90">
        <v>3.8175438596491231E-5</v>
      </c>
      <c r="M43" s="90">
        <v>1.1387653841198419E-2</v>
      </c>
      <c r="N43" s="90">
        <f>K43/'סכום נכסי הקרן'!$C$42</f>
        <v>5.5067366892912393E-5</v>
      </c>
    </row>
    <row r="44" spans="2:14" s="137" customFormat="1">
      <c r="B44" s="88" t="s">
        <v>1200</v>
      </c>
      <c r="C44" s="82" t="s">
        <v>1201</v>
      </c>
      <c r="D44" s="95" t="s">
        <v>28</v>
      </c>
      <c r="E44" s="82"/>
      <c r="F44" s="95" t="s">
        <v>1147</v>
      </c>
      <c r="G44" s="95" t="s">
        <v>175</v>
      </c>
      <c r="H44" s="89">
        <v>872</v>
      </c>
      <c r="I44" s="91">
        <v>2856</v>
      </c>
      <c r="J44" s="82"/>
      <c r="K44" s="89">
        <v>103.41767999999999</v>
      </c>
      <c r="L44" s="90">
        <v>6.866141732283464E-5</v>
      </c>
      <c r="M44" s="90">
        <v>6.0858042907715243E-3</v>
      </c>
      <c r="N44" s="90">
        <f>K44/'סכום נכסי הקרן'!$C$42</f>
        <v>2.9429171486223146E-5</v>
      </c>
    </row>
    <row r="45" spans="2:14" s="137" customFormat="1">
      <c r="B45" s="88" t="s">
        <v>1202</v>
      </c>
      <c r="C45" s="82" t="s">
        <v>1203</v>
      </c>
      <c r="D45" s="95" t="s">
        <v>28</v>
      </c>
      <c r="E45" s="82"/>
      <c r="F45" s="95" t="s">
        <v>1147</v>
      </c>
      <c r="G45" s="95" t="s">
        <v>175</v>
      </c>
      <c r="H45" s="89">
        <v>483</v>
      </c>
      <c r="I45" s="91">
        <v>5338</v>
      </c>
      <c r="J45" s="82"/>
      <c r="K45" s="89">
        <v>107.06458000000001</v>
      </c>
      <c r="L45" s="90">
        <v>2.0125000000000001E-4</v>
      </c>
      <c r="M45" s="90">
        <v>6.3004128535241863E-3</v>
      </c>
      <c r="N45" s="90">
        <f>K45/'סכום נכסי הקרן'!$C$42</f>
        <v>3.0466955794410177E-5</v>
      </c>
    </row>
    <row r="46" spans="2:14" s="137" customFormat="1">
      <c r="B46" s="88" t="s">
        <v>1204</v>
      </c>
      <c r="C46" s="82" t="s">
        <v>1205</v>
      </c>
      <c r="D46" s="95" t="s">
        <v>28</v>
      </c>
      <c r="E46" s="82"/>
      <c r="F46" s="95" t="s">
        <v>1147</v>
      </c>
      <c r="G46" s="95" t="s">
        <v>175</v>
      </c>
      <c r="H46" s="89">
        <v>864</v>
      </c>
      <c r="I46" s="91">
        <v>2236</v>
      </c>
      <c r="J46" s="82"/>
      <c r="K46" s="89">
        <v>80.224249999999998</v>
      </c>
      <c r="L46" s="90">
        <v>2.3236104043313389E-5</v>
      </c>
      <c r="M46" s="90">
        <v>4.7209440868710983E-3</v>
      </c>
      <c r="N46" s="90">
        <f>K46/'סכום נכסי הקרן'!$C$42</f>
        <v>2.2829106305649455E-5</v>
      </c>
    </row>
    <row r="47" spans="2:14" s="137" customFormat="1">
      <c r="B47" s="88" t="s">
        <v>1206</v>
      </c>
      <c r="C47" s="82" t="s">
        <v>1207</v>
      </c>
      <c r="D47" s="95" t="s">
        <v>28</v>
      </c>
      <c r="E47" s="82"/>
      <c r="F47" s="95" t="s">
        <v>1147</v>
      </c>
      <c r="G47" s="95" t="s">
        <v>175</v>
      </c>
      <c r="H47" s="89">
        <v>1075</v>
      </c>
      <c r="I47" s="91">
        <v>4094</v>
      </c>
      <c r="J47" s="82"/>
      <c r="K47" s="89">
        <v>182.75800999999996</v>
      </c>
      <c r="L47" s="90">
        <v>1.4021548315451185E-4</v>
      </c>
      <c r="M47" s="90">
        <v>1.0754732473508059E-2</v>
      </c>
      <c r="N47" s="90">
        <f>K47/'סכום נכסי הקרן'!$C$42</f>
        <v>5.2006744076746679E-5</v>
      </c>
    </row>
    <row r="48" spans="2:14" s="137" customFormat="1">
      <c r="B48" s="88" t="s">
        <v>1208</v>
      </c>
      <c r="C48" s="82" t="s">
        <v>1209</v>
      </c>
      <c r="D48" s="95" t="s">
        <v>28</v>
      </c>
      <c r="E48" s="82"/>
      <c r="F48" s="95" t="s">
        <v>1147</v>
      </c>
      <c r="G48" s="95" t="s">
        <v>175</v>
      </c>
      <c r="H48" s="89">
        <v>886.00000000000011</v>
      </c>
      <c r="I48" s="91">
        <v>5575</v>
      </c>
      <c r="J48" s="82"/>
      <c r="K48" s="89">
        <v>205.11559999999997</v>
      </c>
      <c r="L48" s="90">
        <v>1.8567747654669236E-4</v>
      </c>
      <c r="M48" s="90">
        <v>1.2070406129630597E-2</v>
      </c>
      <c r="N48" s="90">
        <f>K48/'סכום נכסי הקרן'!$C$42</f>
        <v>5.8368957482894146E-5</v>
      </c>
    </row>
    <row r="49" spans="2:14" s="137" customFormat="1">
      <c r="B49" s="88" t="s">
        <v>1210</v>
      </c>
      <c r="C49" s="82" t="s">
        <v>1211</v>
      </c>
      <c r="D49" s="95" t="s">
        <v>28</v>
      </c>
      <c r="E49" s="82"/>
      <c r="F49" s="95" t="s">
        <v>1147</v>
      </c>
      <c r="G49" s="95" t="s">
        <v>175</v>
      </c>
      <c r="H49" s="89">
        <v>84</v>
      </c>
      <c r="I49" s="91">
        <v>11139</v>
      </c>
      <c r="J49" s="82"/>
      <c r="K49" s="89">
        <v>38.854879999999994</v>
      </c>
      <c r="L49" s="90">
        <v>9.9156461814138299E-6</v>
      </c>
      <c r="M49" s="90">
        <v>2.2864871405103332E-3</v>
      </c>
      <c r="N49" s="90">
        <f>K49/'סכום נכסי הקרן'!$C$42</f>
        <v>1.1056783778137567E-5</v>
      </c>
    </row>
    <row r="50" spans="2:14" s="137" customFormat="1">
      <c r="B50" s="88" t="s">
        <v>1212</v>
      </c>
      <c r="C50" s="82" t="s">
        <v>1213</v>
      </c>
      <c r="D50" s="95" t="s">
        <v>935</v>
      </c>
      <c r="E50" s="82"/>
      <c r="F50" s="95" t="s">
        <v>1147</v>
      </c>
      <c r="G50" s="95" t="s">
        <v>173</v>
      </c>
      <c r="H50" s="89">
        <v>1016</v>
      </c>
      <c r="I50" s="91">
        <v>2605</v>
      </c>
      <c r="J50" s="82"/>
      <c r="K50" s="89">
        <v>91.76039999999999</v>
      </c>
      <c r="L50" s="90">
        <v>1.6279217289464495E-5</v>
      </c>
      <c r="M50" s="90">
        <v>5.3998101295920711E-3</v>
      </c>
      <c r="N50" s="90">
        <f>K50/'סכום נכסי הקרן'!$C$42</f>
        <v>2.6111904146799952E-5</v>
      </c>
    </row>
    <row r="51" spans="2:14" s="137" customFormat="1">
      <c r="B51" s="88" t="s">
        <v>1214</v>
      </c>
      <c r="C51" s="82" t="s">
        <v>1215</v>
      </c>
      <c r="D51" s="95" t="s">
        <v>935</v>
      </c>
      <c r="E51" s="82"/>
      <c r="F51" s="95" t="s">
        <v>1147</v>
      </c>
      <c r="G51" s="95" t="s">
        <v>173</v>
      </c>
      <c r="H51" s="89">
        <v>433</v>
      </c>
      <c r="I51" s="91">
        <v>9781</v>
      </c>
      <c r="J51" s="82"/>
      <c r="K51" s="89">
        <v>146.83344</v>
      </c>
      <c r="L51" s="90">
        <v>4.3209532202427777E-5</v>
      </c>
      <c r="M51" s="90">
        <v>8.6406848343604618E-3</v>
      </c>
      <c r="N51" s="90">
        <f>K51/'סכום נכסי הקרן'!$C$42</f>
        <v>4.1783827346272488E-5</v>
      </c>
    </row>
    <row r="52" spans="2:14" s="137" customFormat="1">
      <c r="B52" s="88" t="s">
        <v>1216</v>
      </c>
      <c r="C52" s="82" t="s">
        <v>1217</v>
      </c>
      <c r="D52" s="95" t="s">
        <v>133</v>
      </c>
      <c r="E52" s="82"/>
      <c r="F52" s="95" t="s">
        <v>1147</v>
      </c>
      <c r="G52" s="95" t="s">
        <v>173</v>
      </c>
      <c r="H52" s="89">
        <v>196.00000000000009</v>
      </c>
      <c r="I52" s="91">
        <v>7966</v>
      </c>
      <c r="J52" s="82"/>
      <c r="K52" s="89">
        <v>54.131519999999988</v>
      </c>
      <c r="L52" s="90">
        <v>1.5200125943900684E-4</v>
      </c>
      <c r="M52" s="90">
        <v>3.1854692223030386E-3</v>
      </c>
      <c r="N52" s="90">
        <f>K52/'סכום נכסי הקרן'!$C$42</f>
        <v>1.5403998473857832E-5</v>
      </c>
    </row>
    <row r="53" spans="2:14" s="137" customFormat="1">
      <c r="B53" s="88" t="s">
        <v>1218</v>
      </c>
      <c r="C53" s="82" t="s">
        <v>1219</v>
      </c>
      <c r="D53" s="95" t="s">
        <v>133</v>
      </c>
      <c r="E53" s="82"/>
      <c r="F53" s="95" t="s">
        <v>1147</v>
      </c>
      <c r="G53" s="95" t="s">
        <v>173</v>
      </c>
      <c r="H53" s="89">
        <v>91</v>
      </c>
      <c r="I53" s="91">
        <v>47471.5</v>
      </c>
      <c r="J53" s="82"/>
      <c r="K53" s="89">
        <v>149.77117000000001</v>
      </c>
      <c r="L53" s="90">
        <v>1.7930529248141382E-5</v>
      </c>
      <c r="M53" s="90">
        <v>8.8135609793206678E-3</v>
      </c>
      <c r="N53" s="90">
        <f>K53/'סכום נכסי הקרן'!$C$42</f>
        <v>4.2619805874800905E-5</v>
      </c>
    </row>
    <row r="54" spans="2:14" s="137" customFormat="1">
      <c r="B54" s="88" t="s">
        <v>1220</v>
      </c>
      <c r="C54" s="82" t="s">
        <v>1221</v>
      </c>
      <c r="D54" s="95" t="s">
        <v>28</v>
      </c>
      <c r="E54" s="82"/>
      <c r="F54" s="95" t="s">
        <v>1147</v>
      </c>
      <c r="G54" s="95" t="s">
        <v>175</v>
      </c>
      <c r="H54" s="89">
        <v>1150</v>
      </c>
      <c r="I54" s="91">
        <v>2963</v>
      </c>
      <c r="J54" s="82"/>
      <c r="K54" s="89">
        <v>141.49777</v>
      </c>
      <c r="L54" s="90">
        <v>3.2267676934896175E-4</v>
      </c>
      <c r="M54" s="90">
        <v>8.3266974834535282E-3</v>
      </c>
      <c r="N54" s="90">
        <f>K54/'סכום נכסי הקרן'!$C$42</f>
        <v>4.0265476253655675E-5</v>
      </c>
    </row>
    <row r="55" spans="2:14" s="137" customFormat="1">
      <c r="B55" s="88" t="s">
        <v>1222</v>
      </c>
      <c r="C55" s="82" t="s">
        <v>1223</v>
      </c>
      <c r="D55" s="95" t="s">
        <v>935</v>
      </c>
      <c r="E55" s="82"/>
      <c r="F55" s="95" t="s">
        <v>1147</v>
      </c>
      <c r="G55" s="95" t="s">
        <v>173</v>
      </c>
      <c r="H55" s="89">
        <v>1312</v>
      </c>
      <c r="I55" s="91">
        <v>5885</v>
      </c>
      <c r="J55" s="82"/>
      <c r="K55" s="89">
        <v>267.69122999999996</v>
      </c>
      <c r="L55" s="90">
        <v>1.7971966335164707E-5</v>
      </c>
      <c r="M55" s="90">
        <v>1.5752784592884959E-2</v>
      </c>
      <c r="N55" s="90">
        <f>K55/'סכום נכסי הקרן'!$C$42</f>
        <v>7.6175863866101057E-5</v>
      </c>
    </row>
    <row r="56" spans="2:14" s="137" customFormat="1">
      <c r="B56" s="88" t="s">
        <v>1224</v>
      </c>
      <c r="C56" s="82" t="s">
        <v>1225</v>
      </c>
      <c r="D56" s="95" t="s">
        <v>28</v>
      </c>
      <c r="E56" s="82"/>
      <c r="F56" s="95" t="s">
        <v>1147</v>
      </c>
      <c r="G56" s="95" t="s">
        <v>175</v>
      </c>
      <c r="H56" s="89">
        <v>122.99999999999999</v>
      </c>
      <c r="I56" s="91">
        <v>17706</v>
      </c>
      <c r="J56" s="82"/>
      <c r="K56" s="89">
        <v>90.436899999999994</v>
      </c>
      <c r="L56" s="90">
        <v>1.0695652173913043E-4</v>
      </c>
      <c r="M56" s="90">
        <v>5.3219263288837582E-3</v>
      </c>
      <c r="N56" s="90">
        <f>K56/'סכום נכסי הקרן'!$C$42</f>
        <v>2.5735280841558369E-5</v>
      </c>
    </row>
    <row r="57" spans="2:14" s="137" customFormat="1">
      <c r="B57" s="88" t="s">
        <v>1226</v>
      </c>
      <c r="C57" s="82" t="s">
        <v>1227</v>
      </c>
      <c r="D57" s="95" t="s">
        <v>935</v>
      </c>
      <c r="E57" s="82"/>
      <c r="F57" s="95" t="s">
        <v>1147</v>
      </c>
      <c r="G57" s="95" t="s">
        <v>173</v>
      </c>
      <c r="H57" s="89">
        <v>731</v>
      </c>
      <c r="I57" s="91">
        <v>4426</v>
      </c>
      <c r="J57" s="82"/>
      <c r="K57" s="89">
        <v>112.17152</v>
      </c>
      <c r="L57" s="90">
        <v>2.653355990791439E-5</v>
      </c>
      <c r="M57" s="90">
        <v>6.6009401653408187E-3</v>
      </c>
      <c r="N57" s="90">
        <f>K57/'סכום נכסי הקרן'!$C$42</f>
        <v>3.1920218070549539E-5</v>
      </c>
    </row>
    <row r="58" spans="2:14" s="137" customFormat="1">
      <c r="B58" s="88" t="s">
        <v>1228</v>
      </c>
      <c r="C58" s="82" t="s">
        <v>1229</v>
      </c>
      <c r="D58" s="95" t="s">
        <v>145</v>
      </c>
      <c r="E58" s="82"/>
      <c r="F58" s="95" t="s">
        <v>1147</v>
      </c>
      <c r="G58" s="95" t="s">
        <v>177</v>
      </c>
      <c r="H58" s="89">
        <v>1867</v>
      </c>
      <c r="I58" s="91">
        <v>7788</v>
      </c>
      <c r="J58" s="82"/>
      <c r="K58" s="89">
        <v>393.71941999999996</v>
      </c>
      <c r="L58" s="90">
        <v>5.4380625933529222E-5</v>
      </c>
      <c r="M58" s="90">
        <v>2.3169146084074558E-2</v>
      </c>
      <c r="N58" s="90">
        <f>K58/'סכום נכסי הקרן'!$C$42</f>
        <v>1.1203922123022209E-4</v>
      </c>
    </row>
    <row r="59" spans="2:14" s="137" customFormat="1">
      <c r="B59" s="88" t="s">
        <v>1230</v>
      </c>
      <c r="C59" s="82" t="s">
        <v>1231</v>
      </c>
      <c r="D59" s="95" t="s">
        <v>935</v>
      </c>
      <c r="E59" s="82"/>
      <c r="F59" s="95" t="s">
        <v>1147</v>
      </c>
      <c r="G59" s="95" t="s">
        <v>173</v>
      </c>
      <c r="H59" s="89">
        <v>1244</v>
      </c>
      <c r="I59" s="91">
        <v>16473</v>
      </c>
      <c r="J59" s="82"/>
      <c r="K59" s="89">
        <v>710.47192000000007</v>
      </c>
      <c r="L59" s="90">
        <v>1.1899543669718256E-5</v>
      </c>
      <c r="M59" s="90">
        <v>4.180903167822643E-2</v>
      </c>
      <c r="N59" s="90">
        <f>K59/'סכום נכסי הקרן'!$C$42</f>
        <v>2.0217626202624362E-4</v>
      </c>
    </row>
    <row r="60" spans="2:14" s="137" customFormat="1">
      <c r="B60" s="88" t="s">
        <v>1232</v>
      </c>
      <c r="C60" s="82" t="s">
        <v>1233</v>
      </c>
      <c r="D60" s="95" t="s">
        <v>935</v>
      </c>
      <c r="E60" s="82"/>
      <c r="F60" s="95" t="s">
        <v>1147</v>
      </c>
      <c r="G60" s="95" t="s">
        <v>173</v>
      </c>
      <c r="H60" s="89">
        <v>749</v>
      </c>
      <c r="I60" s="91">
        <v>8298</v>
      </c>
      <c r="J60" s="82"/>
      <c r="K60" s="89">
        <v>215.48105999999999</v>
      </c>
      <c r="L60" s="90">
        <v>1.7841447326219842E-6</v>
      </c>
      <c r="M60" s="90">
        <v>1.268038075818367E-2</v>
      </c>
      <c r="N60" s="90">
        <f>K60/'סכום נכסי הקרן'!$C$42</f>
        <v>6.1318616572844591E-5</v>
      </c>
    </row>
    <row r="61" spans="2:14" s="137" customFormat="1">
      <c r="B61" s="88" t="s">
        <v>1234</v>
      </c>
      <c r="C61" s="82" t="s">
        <v>1235</v>
      </c>
      <c r="D61" s="95" t="s">
        <v>935</v>
      </c>
      <c r="E61" s="82"/>
      <c r="F61" s="95" t="s">
        <v>1147</v>
      </c>
      <c r="G61" s="95" t="s">
        <v>173</v>
      </c>
      <c r="H61" s="89">
        <v>510</v>
      </c>
      <c r="I61" s="91">
        <v>24529</v>
      </c>
      <c r="J61" s="82"/>
      <c r="K61" s="89">
        <v>433.71441999999996</v>
      </c>
      <c r="L61" s="90">
        <v>1.4953394623036665E-6</v>
      </c>
      <c r="M61" s="90">
        <v>2.5522725690669941E-2</v>
      </c>
      <c r="N61" s="90">
        <f>K61/'סכום נכסי הקרן'!$C$42</f>
        <v>1.2342044457222217E-4</v>
      </c>
    </row>
    <row r="62" spans="2:14" s="137" customFormat="1">
      <c r="B62" s="88" t="s">
        <v>1236</v>
      </c>
      <c r="C62" s="82" t="s">
        <v>1237</v>
      </c>
      <c r="D62" s="95" t="s">
        <v>133</v>
      </c>
      <c r="E62" s="82"/>
      <c r="F62" s="95" t="s">
        <v>1147</v>
      </c>
      <c r="G62" s="95" t="s">
        <v>173</v>
      </c>
      <c r="H62" s="89">
        <v>1124</v>
      </c>
      <c r="I62" s="91">
        <v>5122</v>
      </c>
      <c r="J62" s="89">
        <v>0.80570000000000008</v>
      </c>
      <c r="K62" s="89">
        <v>200.40532000000002</v>
      </c>
      <c r="L62" s="90">
        <v>2.6441996829872765E-6</v>
      </c>
      <c r="M62" s="90">
        <v>1.1793221007756512E-2</v>
      </c>
      <c r="N62" s="90">
        <f>K62/'סכום נכסי הקרן'!$C$42</f>
        <v>5.7028571217527086E-5</v>
      </c>
    </row>
    <row r="63" spans="2:14" s="137" customFormat="1">
      <c r="B63" s="88" t="s">
        <v>1238</v>
      </c>
      <c r="C63" s="82" t="s">
        <v>1239</v>
      </c>
      <c r="D63" s="95" t="s">
        <v>935</v>
      </c>
      <c r="E63" s="82"/>
      <c r="F63" s="95" t="s">
        <v>1147</v>
      </c>
      <c r="G63" s="95" t="s">
        <v>173</v>
      </c>
      <c r="H63" s="89">
        <v>949</v>
      </c>
      <c r="I63" s="91">
        <v>2784</v>
      </c>
      <c r="J63" s="82"/>
      <c r="K63" s="89">
        <v>91.598699999999994</v>
      </c>
      <c r="L63" s="90">
        <v>1.4828125E-5</v>
      </c>
      <c r="M63" s="90">
        <v>5.3902945945905343E-3</v>
      </c>
      <c r="N63" s="90">
        <f>K63/'סכום נכסי הקרן'!$C$42</f>
        <v>2.6065889799646523E-5</v>
      </c>
    </row>
    <row r="64" spans="2:14" s="137" customFormat="1">
      <c r="B64" s="88" t="s">
        <v>1240</v>
      </c>
      <c r="C64" s="82" t="s">
        <v>1241</v>
      </c>
      <c r="D64" s="95" t="s">
        <v>935</v>
      </c>
      <c r="E64" s="82"/>
      <c r="F64" s="95" t="s">
        <v>1147</v>
      </c>
      <c r="G64" s="95" t="s">
        <v>173</v>
      </c>
      <c r="H64" s="89">
        <v>1542</v>
      </c>
      <c r="I64" s="91">
        <v>8043</v>
      </c>
      <c r="J64" s="82"/>
      <c r="K64" s="89">
        <v>429.98795000000001</v>
      </c>
      <c r="L64" s="90">
        <v>1.565482233502538E-4</v>
      </c>
      <c r="M64" s="90">
        <v>2.5303434684379421E-2</v>
      </c>
      <c r="N64" s="90">
        <f>K64/'סכום נכסי הקרן'!$C$42</f>
        <v>1.2236001733513597E-4</v>
      </c>
    </row>
    <row r="65" spans="2:14" s="137" customFormat="1">
      <c r="B65" s="88" t="s">
        <v>1242</v>
      </c>
      <c r="C65" s="82" t="s">
        <v>1243</v>
      </c>
      <c r="D65" s="95" t="s">
        <v>935</v>
      </c>
      <c r="E65" s="82"/>
      <c r="F65" s="95" t="s">
        <v>1147</v>
      </c>
      <c r="G65" s="95" t="s">
        <v>173</v>
      </c>
      <c r="H65" s="89">
        <v>3040</v>
      </c>
      <c r="I65" s="91">
        <v>2409</v>
      </c>
      <c r="J65" s="82"/>
      <c r="K65" s="89">
        <v>253.90090000000001</v>
      </c>
      <c r="L65" s="90">
        <v>3.3221139135376142E-4</v>
      </c>
      <c r="M65" s="90">
        <v>1.4941267166801187E-2</v>
      </c>
      <c r="N65" s="90">
        <f>K65/'סכום נכסי הקרן'!$C$42</f>
        <v>7.2251602691207105E-5</v>
      </c>
    </row>
    <row r="66" spans="2:14">
      <c r="D66" s="1"/>
      <c r="E66" s="1"/>
      <c r="F66" s="1"/>
      <c r="G66" s="1"/>
    </row>
    <row r="67" spans="2:14">
      <c r="D67" s="1"/>
      <c r="E67" s="1"/>
      <c r="F67" s="1"/>
      <c r="G67" s="1"/>
    </row>
    <row r="68" spans="2:14">
      <c r="D68" s="1"/>
      <c r="E68" s="1"/>
      <c r="F68" s="1"/>
      <c r="G68" s="1"/>
    </row>
    <row r="69" spans="2:14">
      <c r="B69" s="97" t="s">
        <v>265</v>
      </c>
      <c r="D69" s="1"/>
      <c r="E69" s="1"/>
      <c r="F69" s="1"/>
      <c r="G69" s="1"/>
    </row>
    <row r="70" spans="2:14">
      <c r="B70" s="97" t="s">
        <v>122</v>
      </c>
      <c r="D70" s="1"/>
      <c r="E70" s="1"/>
      <c r="F70" s="1"/>
      <c r="G70" s="1"/>
    </row>
    <row r="71" spans="2:14">
      <c r="B71" s="97" t="s">
        <v>248</v>
      </c>
      <c r="D71" s="1"/>
      <c r="E71" s="1"/>
      <c r="F71" s="1"/>
      <c r="G71" s="1"/>
    </row>
    <row r="72" spans="2:14">
      <c r="B72" s="97" t="s">
        <v>256</v>
      </c>
      <c r="D72" s="1"/>
      <c r="E72" s="1"/>
      <c r="F72" s="1"/>
      <c r="G72" s="1"/>
    </row>
    <row r="73" spans="2:14">
      <c r="B73" s="97" t="s">
        <v>263</v>
      </c>
      <c r="D73" s="1"/>
      <c r="E73" s="1"/>
      <c r="F73" s="1"/>
      <c r="G73" s="1"/>
    </row>
    <row r="74" spans="2:14"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G49:AG1048576 K1:AF1048576 AH1:XFD1048576 AG1:AG43 B45:B68 B70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189</v>
      </c>
      <c r="C1" s="80" t="s" vm="1">
        <v>266</v>
      </c>
    </row>
    <row r="2" spans="2:65">
      <c r="B2" s="58" t="s">
        <v>188</v>
      </c>
      <c r="C2" s="80" t="s">
        <v>267</v>
      </c>
    </row>
    <row r="3" spans="2:65">
      <c r="B3" s="58" t="s">
        <v>190</v>
      </c>
      <c r="C3" s="80" t="s">
        <v>268</v>
      </c>
    </row>
    <row r="4" spans="2:65">
      <c r="B4" s="58" t="s">
        <v>191</v>
      </c>
      <c r="C4" s="80">
        <v>2207</v>
      </c>
    </row>
    <row r="6" spans="2:65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65" ht="26.25" customHeight="1">
      <c r="B7" s="169" t="s">
        <v>101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  <c r="BM7" s="3"/>
    </row>
    <row r="8" spans="2:65" s="3" customFormat="1" ht="78.75">
      <c r="B8" s="23" t="s">
        <v>125</v>
      </c>
      <c r="C8" s="31" t="s">
        <v>49</v>
      </c>
      <c r="D8" s="31" t="s">
        <v>129</v>
      </c>
      <c r="E8" s="31" t="s">
        <v>127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250</v>
      </c>
      <c r="K8" s="31" t="s">
        <v>249</v>
      </c>
      <c r="L8" s="31" t="s">
        <v>66</v>
      </c>
      <c r="M8" s="31" t="s">
        <v>63</v>
      </c>
      <c r="N8" s="31" t="s">
        <v>192</v>
      </c>
      <c r="O8" s="21" t="s">
        <v>194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257</v>
      </c>
      <c r="K9" s="33"/>
      <c r="L9" s="33" t="s">
        <v>253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6" customFormat="1" ht="18" customHeight="1">
      <c r="B11" s="120" t="s">
        <v>32</v>
      </c>
      <c r="C11" s="84"/>
      <c r="D11" s="84"/>
      <c r="E11" s="84"/>
      <c r="F11" s="84"/>
      <c r="G11" s="84"/>
      <c r="H11" s="84"/>
      <c r="I11" s="84"/>
      <c r="J11" s="92"/>
      <c r="K11" s="94"/>
      <c r="L11" s="92">
        <v>3796.5783899999992</v>
      </c>
      <c r="M11" s="84"/>
      <c r="N11" s="93">
        <v>1</v>
      </c>
      <c r="O11" s="93">
        <f>L11/'סכום נכסי הקרן'!$C$42</f>
        <v>1.0803777120140287E-3</v>
      </c>
      <c r="P11" s="141"/>
      <c r="BG11" s="142"/>
      <c r="BH11" s="143"/>
      <c r="BI11" s="142"/>
      <c r="BM11" s="142"/>
    </row>
    <row r="12" spans="2:65" s="136" customFormat="1" ht="18" customHeight="1">
      <c r="B12" s="120" t="s">
        <v>243</v>
      </c>
      <c r="C12" s="84"/>
      <c r="D12" s="84"/>
      <c r="E12" s="84"/>
      <c r="F12" s="84"/>
      <c r="G12" s="84"/>
      <c r="H12" s="84"/>
      <c r="I12" s="84"/>
      <c r="J12" s="92"/>
      <c r="K12" s="94"/>
      <c r="L12" s="92">
        <v>3796.5783899999992</v>
      </c>
      <c r="M12" s="84"/>
      <c r="N12" s="93">
        <v>1</v>
      </c>
      <c r="O12" s="93">
        <f>L12/'סכום נכסי הקרן'!$C$42</f>
        <v>1.0803777120140287E-3</v>
      </c>
      <c r="P12" s="141"/>
      <c r="BG12" s="142"/>
      <c r="BH12" s="143"/>
      <c r="BI12" s="142"/>
      <c r="BM12" s="142"/>
    </row>
    <row r="13" spans="2:65" s="142" customFormat="1">
      <c r="B13" s="120" t="s">
        <v>30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3796.5783899999992</v>
      </c>
      <c r="M13" s="84"/>
      <c r="N13" s="93">
        <v>1</v>
      </c>
      <c r="O13" s="93">
        <f>L13/'סכום נכסי הקרן'!$C$42</f>
        <v>1.0803777120140287E-3</v>
      </c>
      <c r="BH13" s="143"/>
    </row>
    <row r="14" spans="2:65" s="137" customFormat="1" ht="20.25">
      <c r="B14" s="81" t="s">
        <v>1244</v>
      </c>
      <c r="C14" s="82" t="s">
        <v>1245</v>
      </c>
      <c r="D14" s="95" t="s">
        <v>28</v>
      </c>
      <c r="E14" s="82"/>
      <c r="F14" s="95" t="s">
        <v>1147</v>
      </c>
      <c r="G14" s="82" t="s">
        <v>1246</v>
      </c>
      <c r="H14" s="82"/>
      <c r="I14" s="95" t="s">
        <v>173</v>
      </c>
      <c r="J14" s="89">
        <v>13</v>
      </c>
      <c r="K14" s="91">
        <v>487766.52</v>
      </c>
      <c r="L14" s="89">
        <v>219.84126000000001</v>
      </c>
      <c r="M14" s="90">
        <v>5.7365437356181317E-3</v>
      </c>
      <c r="N14" s="90">
        <v>5.7905102283427379E-2</v>
      </c>
      <c r="O14" s="90">
        <f>L14/'סכום נכסי הקרן'!$C$42</f>
        <v>6.2559381918907573E-5</v>
      </c>
      <c r="BH14" s="136"/>
    </row>
    <row r="15" spans="2:65" s="137" customFormat="1">
      <c r="B15" s="81" t="s">
        <v>1247</v>
      </c>
      <c r="C15" s="82" t="s">
        <v>1248</v>
      </c>
      <c r="D15" s="95" t="s">
        <v>28</v>
      </c>
      <c r="E15" s="82"/>
      <c r="F15" s="95" t="s">
        <v>1147</v>
      </c>
      <c r="G15" s="82" t="s">
        <v>1246</v>
      </c>
      <c r="H15" s="82"/>
      <c r="I15" s="95" t="s">
        <v>173</v>
      </c>
      <c r="J15" s="89">
        <v>1500</v>
      </c>
      <c r="K15" s="91">
        <v>2332.69</v>
      </c>
      <c r="L15" s="89">
        <v>121.31153999999999</v>
      </c>
      <c r="M15" s="90">
        <v>7.2138341372592716E-5</v>
      </c>
      <c r="N15" s="90">
        <v>3.1952860586134245E-2</v>
      </c>
      <c r="O15" s="90">
        <f>L15/'סכום נכסי הקרן'!$C$42</f>
        <v>3.4521158412350949E-5</v>
      </c>
    </row>
    <row r="16" spans="2:65" s="137" customFormat="1">
      <c r="B16" s="81" t="s">
        <v>1249</v>
      </c>
      <c r="C16" s="82" t="s">
        <v>1250</v>
      </c>
      <c r="D16" s="95" t="s">
        <v>28</v>
      </c>
      <c r="E16" s="82"/>
      <c r="F16" s="95" t="s">
        <v>1147</v>
      </c>
      <c r="G16" s="82" t="s">
        <v>1246</v>
      </c>
      <c r="H16" s="82"/>
      <c r="I16" s="95" t="s">
        <v>175</v>
      </c>
      <c r="J16" s="89">
        <v>71</v>
      </c>
      <c r="K16" s="91">
        <v>170716</v>
      </c>
      <c r="L16" s="89">
        <v>503.32983000000002</v>
      </c>
      <c r="M16" s="90">
        <v>2.8084996814865836E-4</v>
      </c>
      <c r="N16" s="90">
        <v>0.13257459172336492</v>
      </c>
      <c r="O16" s="90">
        <f>L16/'סכום נכסי הקרן'!$C$42</f>
        <v>1.4323063407728297E-4</v>
      </c>
    </row>
    <row r="17" spans="2:15" s="137" customFormat="1">
      <c r="B17" s="81" t="s">
        <v>1251</v>
      </c>
      <c r="C17" s="82" t="s">
        <v>1252</v>
      </c>
      <c r="D17" s="95" t="s">
        <v>147</v>
      </c>
      <c r="E17" s="82"/>
      <c r="F17" s="95" t="s">
        <v>1147</v>
      </c>
      <c r="G17" s="82" t="s">
        <v>1246</v>
      </c>
      <c r="H17" s="82"/>
      <c r="I17" s="95" t="s">
        <v>175</v>
      </c>
      <c r="J17" s="89">
        <v>855</v>
      </c>
      <c r="K17" s="91">
        <v>3768</v>
      </c>
      <c r="L17" s="89">
        <v>133.78181999999998</v>
      </c>
      <c r="M17" s="90">
        <v>4.1044814766488803E-5</v>
      </c>
      <c r="N17" s="90">
        <v>3.5237470758505793E-2</v>
      </c>
      <c r="O17" s="90">
        <f>L17/'סכום נכסי הקרן'!$C$42</f>
        <v>3.8069778035235729E-5</v>
      </c>
    </row>
    <row r="18" spans="2:15" s="137" customFormat="1">
      <c r="B18" s="81" t="s">
        <v>1253</v>
      </c>
      <c r="C18" s="82" t="s">
        <v>1254</v>
      </c>
      <c r="D18" s="95" t="s">
        <v>147</v>
      </c>
      <c r="E18" s="82"/>
      <c r="F18" s="95" t="s">
        <v>1147</v>
      </c>
      <c r="G18" s="82" t="s">
        <v>1246</v>
      </c>
      <c r="H18" s="82"/>
      <c r="I18" s="95" t="s">
        <v>175</v>
      </c>
      <c r="J18" s="89">
        <v>1421</v>
      </c>
      <c r="K18" s="91">
        <v>2378</v>
      </c>
      <c r="L18" s="89">
        <v>140.32208</v>
      </c>
      <c r="M18" s="90">
        <v>1.2160640178191642E-5</v>
      </c>
      <c r="N18" s="90">
        <v>3.6960142945975105E-2</v>
      </c>
      <c r="O18" s="90">
        <f>L18/'סכום נכסי הקרן'!$C$42</f>
        <v>3.9930914671684028E-5</v>
      </c>
    </row>
    <row r="19" spans="2:15" s="137" customFormat="1">
      <c r="B19" s="81" t="s">
        <v>1255</v>
      </c>
      <c r="C19" s="82" t="s">
        <v>1256</v>
      </c>
      <c r="D19" s="95" t="s">
        <v>28</v>
      </c>
      <c r="E19" s="82"/>
      <c r="F19" s="95" t="s">
        <v>1147</v>
      </c>
      <c r="G19" s="82" t="s">
        <v>1246</v>
      </c>
      <c r="H19" s="82"/>
      <c r="I19" s="95" t="s">
        <v>175</v>
      </c>
      <c r="J19" s="89">
        <v>198</v>
      </c>
      <c r="K19" s="91">
        <v>124753</v>
      </c>
      <c r="L19" s="89">
        <v>1025.7376300000001</v>
      </c>
      <c r="M19" s="90">
        <v>1.3995239570546031E-4</v>
      </c>
      <c r="N19" s="90">
        <v>0.27017422653559386</v>
      </c>
      <c r="O19" s="90">
        <f>L19/'סכום נכסי הקרן'!$C$42</f>
        <v>2.9189021270968477E-4</v>
      </c>
    </row>
    <row r="20" spans="2:15" s="137" customFormat="1">
      <c r="B20" s="81" t="s">
        <v>1257</v>
      </c>
      <c r="C20" s="82" t="s">
        <v>1258</v>
      </c>
      <c r="D20" s="95" t="s">
        <v>28</v>
      </c>
      <c r="E20" s="82"/>
      <c r="F20" s="95" t="s">
        <v>1147</v>
      </c>
      <c r="G20" s="82" t="s">
        <v>1246</v>
      </c>
      <c r="H20" s="82"/>
      <c r="I20" s="95" t="s">
        <v>173</v>
      </c>
      <c r="J20" s="89">
        <v>1168.08</v>
      </c>
      <c r="K20" s="91">
        <v>1905.64</v>
      </c>
      <c r="L20" s="89">
        <v>77.172989999999999</v>
      </c>
      <c r="M20" s="90">
        <v>1.3085753836554146E-5</v>
      </c>
      <c r="N20" s="90">
        <v>2.032698447719922E-2</v>
      </c>
      <c r="O20" s="90">
        <f>L20/'סכום נכסי הקרן'!$C$42</f>
        <v>2.196082098162117E-5</v>
      </c>
    </row>
    <row r="21" spans="2:15" s="137" customFormat="1">
      <c r="B21" s="81" t="s">
        <v>1259</v>
      </c>
      <c r="C21" s="82" t="s">
        <v>1260</v>
      </c>
      <c r="D21" s="95" t="s">
        <v>28</v>
      </c>
      <c r="E21" s="82"/>
      <c r="F21" s="95" t="s">
        <v>1147</v>
      </c>
      <c r="G21" s="82" t="s">
        <v>1246</v>
      </c>
      <c r="H21" s="82"/>
      <c r="I21" s="95" t="s">
        <v>173</v>
      </c>
      <c r="J21" s="89">
        <v>3979.46</v>
      </c>
      <c r="K21" s="91">
        <v>1933</v>
      </c>
      <c r="L21" s="89">
        <v>266.69189999999998</v>
      </c>
      <c r="M21" s="90">
        <v>1.434067130306302E-4</v>
      </c>
      <c r="N21" s="90">
        <v>7.0245329505760595E-2</v>
      </c>
      <c r="O21" s="90">
        <f>L21/'סכום נכסי הקרן'!$C$42</f>
        <v>7.5891488371105162E-5</v>
      </c>
    </row>
    <row r="22" spans="2:15" s="137" customFormat="1">
      <c r="B22" s="81" t="s">
        <v>1261</v>
      </c>
      <c r="C22" s="82" t="s">
        <v>1262</v>
      </c>
      <c r="D22" s="95" t="s">
        <v>28</v>
      </c>
      <c r="E22" s="82"/>
      <c r="F22" s="95" t="s">
        <v>1147</v>
      </c>
      <c r="G22" s="82" t="s">
        <v>1246</v>
      </c>
      <c r="H22" s="82"/>
      <c r="I22" s="95" t="s">
        <v>173</v>
      </c>
      <c r="J22" s="89">
        <v>76</v>
      </c>
      <c r="K22" s="91">
        <v>51907.07</v>
      </c>
      <c r="L22" s="89">
        <v>136.77097000000001</v>
      </c>
      <c r="M22" s="90">
        <v>2.6202805115975873E-5</v>
      </c>
      <c r="N22" s="90">
        <v>3.6024798107750923E-2</v>
      </c>
      <c r="O22" s="90">
        <f>L22/'סכום נכסי הקרן'!$C$42</f>
        <v>3.8920388955419244E-5</v>
      </c>
    </row>
    <row r="23" spans="2:15" s="137" customFormat="1">
      <c r="B23" s="81" t="s">
        <v>1263</v>
      </c>
      <c r="C23" s="82" t="s">
        <v>1264</v>
      </c>
      <c r="D23" s="95" t="s">
        <v>28</v>
      </c>
      <c r="E23" s="82"/>
      <c r="F23" s="95" t="s">
        <v>1147</v>
      </c>
      <c r="G23" s="82" t="s">
        <v>1246</v>
      </c>
      <c r="H23" s="82"/>
      <c r="I23" s="95" t="s">
        <v>173</v>
      </c>
      <c r="J23" s="89">
        <v>3355.02</v>
      </c>
      <c r="K23" s="91">
        <v>2504.02</v>
      </c>
      <c r="L23" s="89">
        <v>291.26395999999994</v>
      </c>
      <c r="M23" s="90">
        <v>1.3147656888460242E-5</v>
      </c>
      <c r="N23" s="90">
        <v>7.6717488770197628E-2</v>
      </c>
      <c r="O23" s="90">
        <f>L23/'סכום נכסי הקרן'!$C$42</f>
        <v>8.2883864989008045E-5</v>
      </c>
    </row>
    <row r="24" spans="2:15" s="137" customFormat="1">
      <c r="B24" s="81" t="s">
        <v>1265</v>
      </c>
      <c r="C24" s="82" t="s">
        <v>1266</v>
      </c>
      <c r="D24" s="95" t="s">
        <v>28</v>
      </c>
      <c r="E24" s="82"/>
      <c r="F24" s="95" t="s">
        <v>1147</v>
      </c>
      <c r="G24" s="82" t="s">
        <v>1246</v>
      </c>
      <c r="H24" s="82"/>
      <c r="I24" s="95" t="s">
        <v>175</v>
      </c>
      <c r="J24" s="89">
        <v>5267.89</v>
      </c>
      <c r="K24" s="91">
        <v>1287.4000000000001</v>
      </c>
      <c r="L24" s="89">
        <v>281.62463000000002</v>
      </c>
      <c r="M24" s="90">
        <v>3.1406100673166067E-4</v>
      </c>
      <c r="N24" s="90">
        <v>7.4178536848280408E-2</v>
      </c>
      <c r="O24" s="90">
        <f>L24/'סכום נכסי הקרן'!$C$42</f>
        <v>8.0140837920693499E-5</v>
      </c>
    </row>
    <row r="25" spans="2:15" s="137" customFormat="1">
      <c r="B25" s="81" t="s">
        <v>1267</v>
      </c>
      <c r="C25" s="82" t="s">
        <v>1268</v>
      </c>
      <c r="D25" s="95" t="s">
        <v>28</v>
      </c>
      <c r="E25" s="82"/>
      <c r="F25" s="95" t="s">
        <v>1147</v>
      </c>
      <c r="G25" s="82" t="s">
        <v>1246</v>
      </c>
      <c r="H25" s="82"/>
      <c r="I25" s="95" t="s">
        <v>183</v>
      </c>
      <c r="J25" s="89">
        <v>1746.2</v>
      </c>
      <c r="K25" s="91">
        <f>1113128/100</f>
        <v>11131.28</v>
      </c>
      <c r="L25" s="89">
        <v>598.72978000000001</v>
      </c>
      <c r="M25" s="90">
        <v>1.9696664330188596E-4</v>
      </c>
      <c r="N25" s="90">
        <v>0.15770246745781011</v>
      </c>
      <c r="O25" s="90">
        <f>L25/'סכום נכסי הקרן'!$C$42</f>
        <v>1.703782309710357E-4</v>
      </c>
    </row>
    <row r="26" spans="2:15" s="137" customFormat="1">
      <c r="B26" s="85"/>
      <c r="C26" s="82"/>
      <c r="D26" s="82"/>
      <c r="E26" s="82"/>
      <c r="F26" s="82"/>
      <c r="G26" s="82"/>
      <c r="H26" s="82"/>
      <c r="I26" s="82"/>
      <c r="J26" s="89"/>
      <c r="K26" s="91"/>
      <c r="L26" s="82"/>
      <c r="M26" s="82"/>
      <c r="N26" s="90"/>
      <c r="O26" s="82"/>
    </row>
    <row r="27" spans="2:15" s="137" customFormat="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97" t="s">
        <v>265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97" t="s">
        <v>122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97" t="s">
        <v>248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97" t="s">
        <v>256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AG42:AG1048576 AH1:XFD1048576 AG1:AG37 B1:B28 B30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2018-04-09T10:24:00+00:00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A8BC769-0B62-4C1D-ABAE-E6645EE3B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2018-04-09T08:07:11Z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