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להשקעה'!$B$6:$D$18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K13" i="81"/>
  <c r="K12" i="81"/>
  <c r="K11" i="81"/>
  <c r="K10" i="81"/>
  <c r="J13" i="81"/>
  <c r="J12" i="81"/>
  <c r="I10" i="81"/>
  <c r="I11" i="81"/>
  <c r="J16" i="58" l="1"/>
  <c r="J12" i="58"/>
  <c r="J11" i="58" s="1"/>
  <c r="J10" i="58" s="1"/>
  <c r="C37" i="88" l="1"/>
  <c r="C33" i="88"/>
  <c r="C31" i="88"/>
  <c r="C29" i="88"/>
  <c r="C28" i="88"/>
  <c r="C27" i="88"/>
  <c r="C26" i="88"/>
  <c r="C23" i="88" s="1"/>
  <c r="C19" i="88"/>
  <c r="C17" i="88"/>
  <c r="C16" i="88"/>
  <c r="C15" i="88"/>
  <c r="C13" i="88"/>
  <c r="C11" i="88"/>
  <c r="C12" i="88" l="1"/>
  <c r="C42" i="88" l="1"/>
  <c r="Q144" i="78" l="1"/>
  <c r="Q140" i="78"/>
  <c r="Q135" i="78"/>
  <c r="Q130" i="78"/>
  <c r="Q126" i="78"/>
  <c r="Q122" i="78"/>
  <c r="Q118" i="78"/>
  <c r="Q114" i="78"/>
  <c r="Q110" i="78"/>
  <c r="Q106" i="78"/>
  <c r="Q102" i="78"/>
  <c r="Q99" i="78"/>
  <c r="Q95" i="78"/>
  <c r="Q90" i="78"/>
  <c r="Q86" i="78"/>
  <c r="Q82" i="78"/>
  <c r="Q78" i="78"/>
  <c r="Q74" i="78"/>
  <c r="Q70" i="78"/>
  <c r="Q66" i="78"/>
  <c r="Q62" i="78"/>
  <c r="Q58" i="78"/>
  <c r="Q54" i="78"/>
  <c r="Q50" i="78"/>
  <c r="Q46" i="78"/>
  <c r="Q42" i="78"/>
  <c r="Q38" i="78"/>
  <c r="Q34" i="78"/>
  <c r="Q30" i="78"/>
  <c r="Q26" i="78"/>
  <c r="Q17" i="78"/>
  <c r="Q143" i="78"/>
  <c r="Q139" i="78"/>
  <c r="Q134" i="78"/>
  <c r="Q129" i="78"/>
  <c r="Q125" i="78"/>
  <c r="Q121" i="78"/>
  <c r="Q117" i="78"/>
  <c r="Q113" i="78"/>
  <c r="Q109" i="78"/>
  <c r="Q105" i="78"/>
  <c r="Q91" i="78"/>
  <c r="Q98" i="78"/>
  <c r="Q94" i="78"/>
  <c r="Q89" i="78"/>
  <c r="Q85" i="78"/>
  <c r="Q81" i="78"/>
  <c r="Q77" i="78"/>
  <c r="Q73" i="78"/>
  <c r="Q69" i="78"/>
  <c r="Q65" i="78"/>
  <c r="Q61" i="78"/>
  <c r="Q57" i="78"/>
  <c r="Q53" i="78"/>
  <c r="Q49" i="78"/>
  <c r="Q45" i="78"/>
  <c r="Q41" i="78"/>
  <c r="Q37" i="78"/>
  <c r="Q33" i="78"/>
  <c r="Q29" i="78"/>
  <c r="Q25" i="78"/>
  <c r="Q16" i="78"/>
  <c r="Q142" i="78"/>
  <c r="Q137" i="78"/>
  <c r="Q132" i="78"/>
  <c r="Q128" i="78"/>
  <c r="Q124" i="78"/>
  <c r="Q120" i="78"/>
  <c r="Q116" i="78"/>
  <c r="Q112" i="78"/>
  <c r="Q108" i="78"/>
  <c r="Q104" i="78"/>
  <c r="Q101" i="78"/>
  <c r="Q97" i="78"/>
  <c r="Q93" i="78"/>
  <c r="Q88" i="78"/>
  <c r="Q84" i="78"/>
  <c r="Q80" i="78"/>
  <c r="Q76" i="78"/>
  <c r="Q72" i="78"/>
  <c r="Q68" i="78"/>
  <c r="Q64" i="78"/>
  <c r="Q60" i="78"/>
  <c r="Q56" i="78"/>
  <c r="Q52" i="78"/>
  <c r="Q48" i="78"/>
  <c r="Q44" i="78"/>
  <c r="Q40" i="78"/>
  <c r="Q36" i="78"/>
  <c r="Q32" i="78"/>
  <c r="Q28" i="78"/>
  <c r="Q24" i="78"/>
  <c r="Q19" i="78"/>
  <c r="Q15" i="78"/>
  <c r="Q11" i="78"/>
  <c r="Q145" i="78"/>
  <c r="Q141" i="78"/>
  <c r="Q136" i="78"/>
  <c r="Q131" i="78"/>
  <c r="Q127" i="78"/>
  <c r="Q123" i="78"/>
  <c r="Q119" i="78"/>
  <c r="Q115" i="78"/>
  <c r="Q111" i="78"/>
  <c r="Q107" i="78"/>
  <c r="Q103" i="78"/>
  <c r="Q100" i="78"/>
  <c r="Q96" i="78"/>
  <c r="Q92" i="78"/>
  <c r="Q87" i="78"/>
  <c r="Q83" i="78"/>
  <c r="Q79" i="78"/>
  <c r="Q75" i="78"/>
  <c r="Q71" i="78"/>
  <c r="Q67" i="78"/>
  <c r="Q63" i="78"/>
  <c r="Q59" i="78"/>
  <c r="Q55" i="78"/>
  <c r="Q51" i="78"/>
  <c r="Q47" i="78"/>
  <c r="Q43" i="78"/>
  <c r="Q39" i="78"/>
  <c r="Q35" i="78"/>
  <c r="Q31" i="78"/>
  <c r="Q27" i="78"/>
  <c r="Q23" i="78"/>
  <c r="Q18" i="78"/>
  <c r="Q14" i="78"/>
  <c r="Q10" i="78"/>
  <c r="K19" i="76"/>
  <c r="K14" i="76"/>
  <c r="L15" i="74"/>
  <c r="L11" i="74"/>
  <c r="K43" i="73"/>
  <c r="K39" i="73"/>
  <c r="K35" i="73"/>
  <c r="K31" i="73"/>
  <c r="K27" i="73"/>
  <c r="K22" i="73"/>
  <c r="K17" i="73"/>
  <c r="K12" i="73"/>
  <c r="M20" i="72"/>
  <c r="M15" i="72"/>
  <c r="M11" i="72"/>
  <c r="S32" i="71"/>
  <c r="S28" i="71"/>
  <c r="S23" i="71"/>
  <c r="S18" i="71"/>
  <c r="S14" i="71"/>
  <c r="L15" i="65"/>
  <c r="L11" i="65"/>
  <c r="N26" i="63"/>
  <c r="N22" i="63"/>
  <c r="N18" i="63"/>
  <c r="N13" i="63"/>
  <c r="O40" i="62"/>
  <c r="O35" i="62"/>
  <c r="O31" i="62"/>
  <c r="O26" i="62"/>
  <c r="O21" i="62"/>
  <c r="O17" i="62"/>
  <c r="O13" i="62"/>
  <c r="U205" i="61"/>
  <c r="U200" i="61"/>
  <c r="U196" i="61"/>
  <c r="U192" i="61"/>
  <c r="U188" i="61"/>
  <c r="U184" i="61"/>
  <c r="U180" i="61"/>
  <c r="U176" i="61"/>
  <c r="U172" i="61"/>
  <c r="U168" i="61"/>
  <c r="U164" i="61"/>
  <c r="U160" i="61"/>
  <c r="U156" i="61"/>
  <c r="U152" i="61"/>
  <c r="U148" i="61"/>
  <c r="U143" i="61"/>
  <c r="U139" i="61"/>
  <c r="U135" i="61"/>
  <c r="U131" i="61"/>
  <c r="U127" i="61"/>
  <c r="U123" i="61"/>
  <c r="U119" i="61"/>
  <c r="U115" i="61"/>
  <c r="U111" i="61"/>
  <c r="U107" i="61"/>
  <c r="U103" i="61"/>
  <c r="U99" i="61"/>
  <c r="U95" i="61"/>
  <c r="U91" i="61"/>
  <c r="U87" i="61"/>
  <c r="U83" i="61"/>
  <c r="U79" i="61"/>
  <c r="U75" i="61"/>
  <c r="U71" i="61"/>
  <c r="U67" i="61"/>
  <c r="U63" i="61"/>
  <c r="U59" i="61"/>
  <c r="U55" i="61"/>
  <c r="U51" i="61"/>
  <c r="U47" i="61"/>
  <c r="U43" i="61"/>
  <c r="U39" i="61"/>
  <c r="U35" i="61"/>
  <c r="U31" i="61"/>
  <c r="U27" i="61"/>
  <c r="U23" i="61"/>
  <c r="U19" i="61"/>
  <c r="U15" i="61"/>
  <c r="U11" i="61"/>
  <c r="R26" i="59"/>
  <c r="R22" i="59"/>
  <c r="R18" i="59"/>
  <c r="K18" i="76"/>
  <c r="K13" i="76"/>
  <c r="L14" i="74"/>
  <c r="K46" i="73"/>
  <c r="K42" i="73"/>
  <c r="K38" i="73"/>
  <c r="K34" i="73"/>
  <c r="K30" i="73"/>
  <c r="K26" i="73"/>
  <c r="K20" i="73"/>
  <c r="K16" i="73"/>
  <c r="K11" i="73"/>
  <c r="M19" i="72"/>
  <c r="M14" i="72"/>
  <c r="S36" i="71"/>
  <c r="S31" i="71"/>
  <c r="S26" i="71"/>
  <c r="S22" i="71"/>
  <c r="S17" i="71"/>
  <c r="S13" i="71"/>
  <c r="L14" i="65"/>
  <c r="N29" i="63"/>
  <c r="N25" i="63"/>
  <c r="N21" i="63"/>
  <c r="N16" i="63"/>
  <c r="N12" i="63"/>
  <c r="O39" i="62"/>
  <c r="O34" i="62"/>
  <c r="O30" i="62"/>
  <c r="O25" i="62"/>
  <c r="O20" i="62"/>
  <c r="O16" i="62"/>
  <c r="O12" i="62"/>
  <c r="U204" i="61"/>
  <c r="U199" i="61"/>
  <c r="U195" i="61"/>
  <c r="U191" i="61"/>
  <c r="U187" i="61"/>
  <c r="U183" i="61"/>
  <c r="U179" i="61"/>
  <c r="U175" i="61"/>
  <c r="U171" i="61"/>
  <c r="U167" i="61"/>
  <c r="U163" i="61"/>
  <c r="U159" i="61"/>
  <c r="U155" i="61"/>
  <c r="U151" i="61"/>
  <c r="U147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30" i="59"/>
  <c r="R25" i="59"/>
  <c r="R21" i="59"/>
  <c r="R17" i="59"/>
  <c r="K17" i="76"/>
  <c r="K12" i="76"/>
  <c r="L13" i="74"/>
  <c r="K45" i="73"/>
  <c r="K41" i="73"/>
  <c r="K37" i="73"/>
  <c r="K33" i="73"/>
  <c r="K29" i="73"/>
  <c r="K25" i="73"/>
  <c r="K19" i="73"/>
  <c r="K14" i="73"/>
  <c r="M22" i="72"/>
  <c r="M18" i="72"/>
  <c r="M13" i="72"/>
  <c r="S35" i="71"/>
  <c r="S30" i="71"/>
  <c r="S25" i="71"/>
  <c r="S20" i="71"/>
  <c r="S16" i="71"/>
  <c r="S12" i="71"/>
  <c r="L13" i="65"/>
  <c r="N28" i="63"/>
  <c r="N24" i="63"/>
  <c r="N20" i="63"/>
  <c r="N15" i="63"/>
  <c r="N11" i="63"/>
  <c r="O37" i="62"/>
  <c r="O33" i="62"/>
  <c r="O28" i="62"/>
  <c r="O23" i="62"/>
  <c r="O19" i="62"/>
  <c r="O15" i="62"/>
  <c r="O11" i="62"/>
  <c r="U202" i="61"/>
  <c r="U198" i="61"/>
  <c r="U194" i="61"/>
  <c r="U190" i="61"/>
  <c r="U186" i="61"/>
  <c r="U182" i="61"/>
  <c r="U178" i="61"/>
  <c r="U174" i="61"/>
  <c r="U170" i="61"/>
  <c r="U166" i="61"/>
  <c r="U162" i="61"/>
  <c r="U158" i="61"/>
  <c r="U154" i="61"/>
  <c r="U150" i="61"/>
  <c r="U146" i="61"/>
  <c r="U141" i="61"/>
  <c r="U137" i="61"/>
  <c r="U133" i="61"/>
  <c r="U129" i="61"/>
  <c r="U125" i="61"/>
  <c r="U121" i="61"/>
  <c r="U117" i="61"/>
  <c r="U113" i="61"/>
  <c r="U109" i="61"/>
  <c r="U105" i="61"/>
  <c r="U101" i="61"/>
  <c r="U97" i="61"/>
  <c r="U93" i="61"/>
  <c r="U89" i="61"/>
  <c r="U85" i="61"/>
  <c r="U81" i="61"/>
  <c r="U77" i="61"/>
  <c r="U73" i="61"/>
  <c r="U69" i="61"/>
  <c r="U65" i="61"/>
  <c r="U61" i="61"/>
  <c r="U57" i="61"/>
  <c r="U53" i="61"/>
  <c r="U49" i="61"/>
  <c r="U45" i="61"/>
  <c r="U41" i="61"/>
  <c r="U37" i="61"/>
  <c r="U33" i="61"/>
  <c r="U29" i="61"/>
  <c r="U25" i="61"/>
  <c r="U21" i="61"/>
  <c r="U17" i="61"/>
  <c r="U13" i="61"/>
  <c r="R29" i="59"/>
  <c r="R24" i="59"/>
  <c r="R20" i="59"/>
  <c r="R16" i="59"/>
  <c r="K15" i="76"/>
  <c r="K40" i="73"/>
  <c r="K23" i="73"/>
  <c r="M16" i="72"/>
  <c r="S24" i="71"/>
  <c r="L12" i="65"/>
  <c r="N14" i="63"/>
  <c r="O27" i="62"/>
  <c r="U206" i="61"/>
  <c r="U189" i="61"/>
  <c r="U173" i="61"/>
  <c r="U157" i="61"/>
  <c r="U140" i="61"/>
  <c r="U124" i="61"/>
  <c r="U108" i="61"/>
  <c r="U92" i="61"/>
  <c r="U76" i="61"/>
  <c r="U60" i="61"/>
  <c r="U44" i="61"/>
  <c r="U28" i="61"/>
  <c r="U12" i="61"/>
  <c r="R15" i="59"/>
  <c r="R11" i="59"/>
  <c r="L21" i="58"/>
  <c r="L17" i="58"/>
  <c r="L12" i="58"/>
  <c r="O14" i="62"/>
  <c r="U128" i="61"/>
  <c r="U96" i="61"/>
  <c r="U48" i="61"/>
  <c r="R19" i="59"/>
  <c r="L18" i="58"/>
  <c r="K11" i="76"/>
  <c r="K36" i="73"/>
  <c r="K18" i="73"/>
  <c r="M12" i="72"/>
  <c r="S19" i="71"/>
  <c r="N27" i="63"/>
  <c r="O41" i="62"/>
  <c r="O22" i="62"/>
  <c r="U201" i="61"/>
  <c r="U185" i="61"/>
  <c r="U169" i="61"/>
  <c r="U153" i="61"/>
  <c r="U136" i="61"/>
  <c r="U120" i="61"/>
  <c r="U104" i="61"/>
  <c r="U88" i="61"/>
  <c r="U72" i="61"/>
  <c r="U56" i="61"/>
  <c r="U40" i="61"/>
  <c r="U24" i="61"/>
  <c r="R28" i="59"/>
  <c r="R14" i="59"/>
  <c r="L25" i="58"/>
  <c r="L20" i="58"/>
  <c r="L16" i="58"/>
  <c r="L11" i="58"/>
  <c r="K44" i="73"/>
  <c r="M21" i="72"/>
  <c r="S11" i="71"/>
  <c r="O32" i="62"/>
  <c r="U177" i="61"/>
  <c r="U145" i="61"/>
  <c r="U80" i="61"/>
  <c r="U16" i="61"/>
  <c r="L22" i="58"/>
  <c r="L13" i="58"/>
  <c r="L12" i="74"/>
  <c r="K32" i="73"/>
  <c r="K13" i="73"/>
  <c r="S34" i="71"/>
  <c r="S15" i="71"/>
  <c r="N23" i="63"/>
  <c r="O36" i="62"/>
  <c r="O18" i="62"/>
  <c r="U197" i="61"/>
  <c r="U181" i="61"/>
  <c r="U165" i="61"/>
  <c r="U149" i="61"/>
  <c r="U132" i="61"/>
  <c r="U116" i="61"/>
  <c r="U100" i="61"/>
  <c r="U84" i="61"/>
  <c r="U68" i="61"/>
  <c r="U52" i="61"/>
  <c r="U36" i="61"/>
  <c r="U20" i="61"/>
  <c r="R23" i="59"/>
  <c r="R13" i="59"/>
  <c r="L24" i="58"/>
  <c r="L19" i="58"/>
  <c r="L14" i="58"/>
  <c r="L10" i="58"/>
  <c r="K28" i="73"/>
  <c r="S29" i="71"/>
  <c r="N19" i="63"/>
  <c r="U193" i="61"/>
  <c r="U161" i="61"/>
  <c r="U112" i="61"/>
  <c r="U64" i="61"/>
  <c r="U32" i="61"/>
  <c r="R12" i="59"/>
  <c r="D37" i="88"/>
  <c r="D31" i="88"/>
  <c r="D26" i="88"/>
  <c r="D15" i="88"/>
  <c r="D29" i="88"/>
  <c r="D19" i="88"/>
  <c r="D17" i="88"/>
  <c r="D13" i="88"/>
  <c r="D42" i="88"/>
  <c r="D28" i="88"/>
  <c r="D38" i="88"/>
  <c r="D27" i="88"/>
  <c r="D16" i="88"/>
  <c r="D23" i="88"/>
  <c r="D12" i="88"/>
  <c r="D11" i="88"/>
  <c r="D33" i="88"/>
  <c r="D10" i="88"/>
  <c r="C23" i="84" l="1"/>
  <c r="C11" i="84"/>
  <c r="C10" i="84" l="1"/>
  <c r="C43" i="88" s="1"/>
  <c r="O22" i="78"/>
  <c r="Q22" i="78" s="1"/>
  <c r="O20" i="78"/>
  <c r="Q20" i="78" s="1"/>
  <c r="O13" i="78"/>
  <c r="O12" i="78" l="1"/>
  <c r="Q12" i="78" s="1"/>
  <c r="Q13" i="78"/>
  <c r="S174" i="61"/>
  <c r="O174" i="61"/>
  <c r="S161" i="61"/>
  <c r="O161" i="61"/>
  <c r="S99" i="61"/>
  <c r="O99" i="61"/>
  <c r="S76" i="61"/>
  <c r="O76" i="61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7">
    <s v="Migdal Hashkaot Neches Boded"/>
    <s v="{[Time].[Hie Time].[Yom].&amp;[20171231]}"/>
    <s v="{[Medida].[Medida].&amp;[2]}"/>
    <s v="{[Keren].[Keren].[All]}"/>
    <s v="{[Cheshbon KM].[Hie Peilut].[Peilut 7].&amp;[Kod_Peilut_L7_422]&amp;[Kod_Peilut_L6_479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2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4" si="26">
        <n x="1" s="1"/>
        <n x="2" s="1"/>
        <n x="24"/>
        <n x="25"/>
      </t>
    </mdx>
    <mdx n="0" f="v">
      <t c="4" si="26">
        <n x="1" s="1"/>
        <n x="2" s="1"/>
        <n x="27"/>
        <n x="25"/>
      </t>
    </mdx>
    <mdx n="0" f="v">
      <t c="4" si="26">
        <n x="1" s="1"/>
        <n x="2" s="1"/>
        <n x="28"/>
        <n x="25"/>
      </t>
    </mdx>
    <mdx n="0" f="v">
      <t c="4" si="26">
        <n x="1" s="1"/>
        <n x="2" s="1"/>
        <n x="29"/>
        <n x="25"/>
      </t>
    </mdx>
    <mdx n="0" f="v">
      <t c="4" si="26">
        <n x="1" s="1"/>
        <n x="2" s="1"/>
        <n x="30"/>
        <n x="25"/>
      </t>
    </mdx>
    <mdx n="0" f="v">
      <t c="4" si="26">
        <n x="1" s="1"/>
        <n x="2" s="1"/>
        <n x="31"/>
        <n x="25"/>
      </t>
    </mdx>
    <mdx n="0" f="v">
      <t c="4" si="26">
        <n x="1" s="1"/>
        <n x="2" s="1"/>
        <n x="32"/>
        <n x="25"/>
      </t>
    </mdx>
    <mdx n="0" f="v">
      <t c="4" si="26">
        <n x="1" s="1"/>
        <n x="2" s="1"/>
        <n x="33"/>
        <n x="25"/>
      </t>
    </mdx>
    <mdx n="0" f="v">
      <t c="4" si="26">
        <n x="1" s="1"/>
        <n x="2" s="1"/>
        <n x="34"/>
        <n x="25"/>
      </t>
    </mdx>
    <mdx n="0" f="v">
      <t c="4" si="26">
        <n x="1" s="1"/>
        <n x="2" s="1"/>
        <n x="35"/>
        <n x="25"/>
      </t>
    </mdx>
    <mdx n="0" f="v">
      <t c="4" si="26">
        <n x="1" s="1"/>
        <n x="2" s="1"/>
        <n x="36"/>
        <n x="25"/>
      </t>
    </mdx>
  </mdxMetadata>
  <valueMetadata count="42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</valueMetadata>
</metadata>
</file>

<file path=xl/sharedStrings.xml><?xml version="1.0" encoding="utf-8"?>
<sst xmlns="http://schemas.openxmlformats.org/spreadsheetml/2006/main" count="4729" uniqueCount="1056">
  <si>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</si>
  <si>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</si>
  <si>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</si>
  <si>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</si>
  <si>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</si>
  <si>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</si>
  <si>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</si>
  <si>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</si>
  <si>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</si>
  <si>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</si>
  <si>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</si>
  <si>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</si>
  <si>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</si>
  <si>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</si>
  <si>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</si>
  <si>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</si>
  <si>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</si>
  <si>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</si>
  <si>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</si>
  <si>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</si>
  <si>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</si>
  <si>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</si>
  <si>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</si>
  <si>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</si>
  <si>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</si>
  <si>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</si>
  <si>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</si>
  <si>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</si>
  <si>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</si>
  <si>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</si>
  <si>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</si>
  <si>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</si>
  <si>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</si>
  <si>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</si>
  <si>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</si>
  <si>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</si>
  <si>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</si>
  <si>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</si>
  <si>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</si>
  <si>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</si>
  <si>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</si>
  <si>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</si>
  <si>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</si>
  <si>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</si>
  <si>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</si>
  <si>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</si>
  <si>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</si>
  <si>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</si>
  <si>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</si>
  <si>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</si>
  <si>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</si>
  <si>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</si>
  <si>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</si>
  <si>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</si>
  <si>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</si>
  <si>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</si>
  <si>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</si>
  <si>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</si>
  <si>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</si>
  <si>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</si>
  <si>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</si>
  <si>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</si>
  <si>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</si>
  <si>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</si>
  <si>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</si>
  <si>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</si>
  <si>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</si>
  <si>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</si>
  <si>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</si>
  <si>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</si>
  <si>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</si>
  <si>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</si>
  <si>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</si>
  <si>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</si>
  <si>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</si>
  <si>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</si>
  <si>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</si>
  <si>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</si>
  <si>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</si>
  <si>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</si>
  <si>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</si>
  <si>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</si>
  <si>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</si>
  <si>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</si>
  <si>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</si>
  <si>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</si>
  <si>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</si>
  <si>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</si>
  <si>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</si>
  <si>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</si>
  <si>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</si>
  <si>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</si>
  <si>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</si>
  <si>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</si>
  <si>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</si>
  <si>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</si>
  <si>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</si>
  <si>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</si>
  <si>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</si>
  <si>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</si>
  <si>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</si>
  <si>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</si>
  <si>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</si>
  <si>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</si>
  <si>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</si>
  <si>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</si>
  <si>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</si>
  <si>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</si>
  <si>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</si>
  <si>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</si>
  <si>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</si>
  <si>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</si>
  <si>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</si>
  <si>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</si>
  <si>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</si>
  <si>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</si>
  <si>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</si>
  <si>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</si>
  <si>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</si>
  <si>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</si>
  <si>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</si>
  <si>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</si>
  <si>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</si>
  <si>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</si>
  <si>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</si>
  <si>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</si>
  <si>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</si>
  <si>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</si>
  <si>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</si>
  <si>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</si>
  <si>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</si>
  <si>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</si>
  <si>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</si>
  <si>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</si>
  <si>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</si>
  <si>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</si>
  <si>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</si>
  <si>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</si>
  <si>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</si>
  <si>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</si>
  <si>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</si>
  <si>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</si>
  <si>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</si>
  <si>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</si>
  <si>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</si>
  <si>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</si>
  <si>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</si>
  <si>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</si>
  <si>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</si>
  <si>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</si>
  <si>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</si>
  <si>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</si>
  <si>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</si>
  <si>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</si>
  <si>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</si>
  <si>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</si>
  <si>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</si>
  <si>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</si>
  <si>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</si>
  <si>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</si>
  <si>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</si>
  <si>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</si>
  <si>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</si>
  <si>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</si>
  <si>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</si>
  <si>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</si>
  <si>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</si>
  <si>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</si>
  <si>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</si>
  <si>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</si>
  <si>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</si>
  <si>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</si>
  <si>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</si>
  <si>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</si>
  <si>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</si>
  <si>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</si>
  <si>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</si>
  <si>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</si>
  <si>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</si>
  <si>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</si>
  <si>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</si>
  <si>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</si>
  <si>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</si>
  <si>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</si>
  <si>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</si>
  <si>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</si>
  <si>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</si>
  <si>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</si>
  <si>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</si>
  <si>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</si>
  <si>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</si>
  <si>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</si>
  <si>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</si>
  <si>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</si>
  <si>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</si>
  <si>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</si>
  <si>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</si>
  <si>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</si>
  <si>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</si>
  <si>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</si>
  <si>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</si>
  <si>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</si>
  <si>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</si>
  <si>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</si>
  <si>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</si>
  <si>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</si>
  <si>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</si>
  <si>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</si>
  <si>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</si>
  <si>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</si>
  <si>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</si>
  <si>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</si>
  <si>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</si>
  <si>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</si>
  <si>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</si>
  <si>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</si>
  <si>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</si>
  <si>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</si>
  <si>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</si>
  <si>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</si>
  <si>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</si>
  <si>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</si>
  <si>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</si>
  <si>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</si>
  <si>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</si>
  <si>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</si>
  <si>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</si>
  <si>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</si>
  <si>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</si>
  <si>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</si>
  <si>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</si>
  <si>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</si>
  <si>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</si>
  <si>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</si>
  <si>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</si>
  <si>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</si>
  <si>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</si>
  <si>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</si>
  <si>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</si>
  <si>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</si>
  <si>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</si>
  <si>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</si>
  <si>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</si>
  <si>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</si>
  <si>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</si>
  <si>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</si>
  <si>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</si>
  <si>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</si>
  <si>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</si>
  <si>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</si>
  <si>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</si>
  <si>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</si>
  <si>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</si>
  <si>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</si>
  <si>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</si>
  <si>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</si>
  <si>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</si>
  <si>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</si>
  <si>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</si>
  <si>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</si>
  <si>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 xml:space="preserve">מקפת משלימה - אפיק כללי למקבלי פנסיה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</si>
  <si>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</si>
  <si>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</si>
  <si>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</si>
  <si>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</si>
  <si>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</si>
  <si>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</si>
  <si>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</si>
  <si>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</si>
  <si>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</si>
  <si>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</si>
  <si>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</si>
  <si>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</si>
  <si>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</si>
  <si>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</si>
  <si>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</si>
  <si>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</si>
  <si>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</si>
  <si>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</si>
  <si>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</si>
  <si>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</si>
  <si>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</si>
  <si>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</si>
  <si>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</si>
  <si>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</si>
  <si>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</si>
  <si>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ממשלתי משתנה 0520  גילון</t>
  </si>
  <si>
    <t>1116193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</si>
  <si>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</si>
  <si>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</si>
  <si>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</si>
  <si>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</si>
  <si>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</si>
  <si>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</si>
  <si>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</si>
  <si>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מזרחי 43</t>
  </si>
  <si>
    <t>2310191</t>
  </si>
  <si>
    <t>520000522</t>
  </si>
  <si>
    <t>בנקים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</si>
  <si>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</si>
  <si>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</si>
  <si>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</si>
  <si>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</si>
  <si>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</si>
  <si>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</si>
  <si>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</si>
  <si>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</si>
  <si>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</si>
  <si>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</si>
  <si>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</si>
  <si>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</si>
  <si>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</si>
  <si>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</si>
  <si>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</si>
  <si>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</si>
  <si>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</si>
  <si>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</si>
  <si>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</si>
  <si>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</si>
  <si>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</si>
  <si>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</si>
  <si>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</si>
  <si>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</si>
  <si>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</si>
  <si>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</si>
  <si>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</si>
  <si>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</si>
  <si>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</si>
  <si>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520018078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</si>
  <si>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</si>
  <si>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</si>
  <si>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</si>
  <si>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</si>
  <si>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</si>
  <si>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</si>
  <si>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</si>
  <si>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</si>
  <si>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</si>
  <si>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</si>
  <si>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</si>
  <si>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</si>
  <si>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</si>
  <si>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</si>
  <si>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</si>
  <si>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</si>
  <si>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</si>
  <si>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</si>
  <si>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</si>
  <si>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</si>
  <si>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</si>
  <si>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</si>
  <si>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</si>
  <si>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</si>
  <si>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</si>
  <si>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</si>
  <si>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</si>
  <si>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</si>
  <si>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</si>
  <si>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</si>
  <si>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</si>
  <si>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</si>
  <si>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</si>
  <si>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</si>
  <si>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</si>
  <si>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</si>
  <si>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</si>
  <si>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</si>
  <si>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</si>
  <si>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</si>
  <si>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</si>
  <si>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</si>
  <si>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</si>
  <si>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</si>
  <si>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</si>
  <si>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</si>
  <si>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</si>
  <si>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</si>
  <si>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</si>
  <si>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</si>
  <si>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</si>
  <si>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</si>
  <si>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</si>
  <si>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</si>
  <si>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</si>
  <si>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</si>
  <si>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</si>
  <si>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</si>
  <si>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</si>
  <si>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</si>
  <si>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</si>
  <si>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</si>
  <si>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</si>
  <si>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</si>
  <si>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</si>
  <si>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</si>
  <si>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</si>
  <si>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</si>
  <si>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</si>
  <si>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</si>
  <si>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</si>
  <si>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</si>
  <si>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</si>
  <si>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</si>
  <si>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</si>
  <si>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</si>
  <si>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</si>
  <si>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</si>
  <si>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</si>
  <si>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</si>
  <si>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</si>
  <si>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</si>
  <si>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</si>
  <si>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</si>
  <si>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</si>
  <si>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</si>
  <si>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</si>
  <si>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</si>
  <si>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</si>
  <si>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</si>
  <si>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</si>
  <si>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</si>
  <si>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</si>
  <si>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</si>
  <si>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</si>
  <si>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</si>
  <si>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</si>
  <si>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</si>
  <si>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</si>
  <si>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</si>
  <si>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</si>
  <si>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</si>
  <si>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</si>
  <si>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</si>
  <si>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</si>
  <si>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</si>
  <si>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הראל הנפקות 6</t>
  </si>
  <si>
    <t>1126069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</si>
  <si>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</si>
  <si>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</si>
  <si>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</si>
  <si>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</si>
  <si>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</si>
  <si>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</si>
  <si>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</si>
  <si>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</si>
  <si>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</si>
  <si>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</si>
  <si>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</si>
  <si>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</si>
  <si>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</si>
  <si>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</si>
  <si>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</si>
  <si>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</si>
  <si>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</si>
  <si>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</si>
  <si>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</si>
  <si>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</si>
  <si>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</si>
  <si>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</si>
  <si>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</si>
  <si>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</si>
  <si>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</si>
  <si>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</si>
  <si>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</si>
  <si>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</si>
  <si>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</si>
  <si>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</si>
  <si>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</si>
  <si>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</si>
  <si>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</si>
  <si>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</si>
  <si>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</si>
  <si>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</si>
  <si>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</si>
  <si>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</si>
  <si>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</si>
  <si>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</si>
  <si>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</si>
  <si>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</si>
  <si>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</si>
  <si>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</si>
  <si>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</si>
  <si>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</si>
  <si>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</si>
  <si>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</si>
  <si>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</si>
  <si>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</si>
  <si>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</si>
  <si>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</si>
  <si>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</si>
  <si>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</si>
  <si>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</si>
  <si>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</si>
  <si>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</si>
  <si>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</si>
  <si>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</si>
  <si>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</si>
  <si>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</si>
  <si>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</si>
  <si>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</si>
  <si>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</si>
  <si>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</si>
  <si>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</si>
  <si>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</si>
  <si>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</si>
  <si>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</si>
  <si>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</si>
  <si>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</si>
  <si>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</si>
  <si>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</si>
  <si>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</si>
  <si>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</si>
  <si>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</si>
  <si>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</si>
  <si>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</si>
  <si>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</si>
  <si>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</si>
  <si>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</si>
  <si>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</si>
  <si>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</si>
  <si>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</si>
  <si>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</si>
  <si>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</si>
  <si>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</si>
  <si>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</si>
  <si>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</si>
  <si>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</si>
  <si>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</si>
  <si>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</si>
  <si>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</si>
  <si>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</si>
  <si>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</si>
  <si>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</si>
  <si>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</si>
  <si>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</si>
  <si>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</si>
  <si>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</si>
  <si>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</si>
  <si>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</si>
  <si>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</si>
  <si>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</si>
  <si>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</si>
  <si>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</si>
  <si>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</si>
  <si>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אגח ד</t>
  </si>
  <si>
    <t>1130681</t>
  </si>
  <si>
    <t>520044520</t>
  </si>
  <si>
    <t>גירון אגח ז</t>
  </si>
  <si>
    <t>1142629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</si>
  <si>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</si>
  <si>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</si>
  <si>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</si>
  <si>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</si>
  <si>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</si>
  <si>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</si>
  <si>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</si>
  <si>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</si>
  <si>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</si>
  <si>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</si>
  <si>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</si>
  <si>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</si>
  <si>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</si>
  <si>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</si>
  <si>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</si>
  <si>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</si>
  <si>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</si>
  <si>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</si>
  <si>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</si>
  <si>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</si>
  <si>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</si>
  <si>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</si>
  <si>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</si>
  <si>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</si>
  <si>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</si>
  <si>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</si>
  <si>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</si>
  <si>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</si>
  <si>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</si>
  <si>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</si>
  <si>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</si>
  <si>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</si>
  <si>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</si>
  <si>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</si>
  <si>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</si>
  <si>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</si>
  <si>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</si>
  <si>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</si>
  <si>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</si>
  <si>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</si>
  <si>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</si>
  <si>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</si>
  <si>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</si>
  <si>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</si>
  <si>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</si>
  <si>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</si>
  <si>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</si>
  <si>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</si>
  <si>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</si>
  <si>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</si>
  <si>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520025636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</si>
  <si>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</si>
  <si>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</si>
  <si>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</si>
  <si>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</si>
  <si>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</si>
  <si>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</si>
  <si>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</si>
  <si>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</si>
  <si>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</si>
  <si>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</si>
  <si>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</si>
  <si>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</si>
  <si>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</si>
  <si>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א</t>
  </si>
  <si>
    <t>1105535</t>
  </si>
  <si>
    <t>NV1239114</t>
  </si>
  <si>
    <t>קרדן אןוי אגח ב</t>
  </si>
  <si>
    <t>1113034</t>
  </si>
  <si>
    <t>לאומי אגח 178</t>
  </si>
  <si>
    <t>6040323</t>
  </si>
  <si>
    <t>מזרחי הנפקות 40</t>
  </si>
  <si>
    <t>2310167</t>
  </si>
  <si>
    <t>מזרחי הנפקות 41</t>
  </si>
  <si>
    <t>2310175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</si>
  <si>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</si>
  <si>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</si>
  <si>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</si>
  <si>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</si>
  <si>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</si>
  <si>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</si>
  <si>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</si>
  <si>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</si>
  <si>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</si>
  <si>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</si>
  <si>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</si>
  <si>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</si>
  <si>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</si>
  <si>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</si>
  <si>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</si>
  <si>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</si>
  <si>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</si>
  <si>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</si>
  <si>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</si>
  <si>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</si>
  <si>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</si>
  <si>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</si>
  <si>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</si>
  <si>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</si>
  <si>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</si>
  <si>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</si>
  <si>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</si>
  <si>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</si>
  <si>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</si>
  <si>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</si>
  <si>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</si>
  <si>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</si>
  <si>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</si>
  <si>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</si>
  <si>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</si>
  <si>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</si>
  <si>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</si>
  <si>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</si>
  <si>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</si>
  <si>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</si>
  <si>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</si>
  <si>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</si>
  <si>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</si>
  <si>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</si>
  <si>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</si>
  <si>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</si>
  <si>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</si>
  <si>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</si>
  <si>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</si>
  <si>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</si>
  <si>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</si>
  <si>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</si>
  <si>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</si>
  <si>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</si>
  <si>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</si>
  <si>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</si>
  <si>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</si>
  <si>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</si>
  <si>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</si>
  <si>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</si>
  <si>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</si>
  <si>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</si>
  <si>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</si>
  <si>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</si>
  <si>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</si>
  <si>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</si>
  <si>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</si>
  <si>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</si>
  <si>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</si>
  <si>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</si>
  <si>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</si>
  <si>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</si>
  <si>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</si>
  <si>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</si>
  <si>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</si>
  <si>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</si>
  <si>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</si>
  <si>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</si>
  <si>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</si>
  <si>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</si>
  <si>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</si>
  <si>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</si>
  <si>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</si>
  <si>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</si>
  <si>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</si>
  <si>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</si>
  <si>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</si>
  <si>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</si>
  <si>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</si>
  <si>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</si>
  <si>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</si>
  <si>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</si>
  <si>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</si>
  <si>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</si>
  <si>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</si>
  <si>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</si>
  <si>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</si>
  <si>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</si>
  <si>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</si>
  <si>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</si>
  <si>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</si>
  <si>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</si>
  <si>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</si>
  <si>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</si>
  <si>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</si>
  <si>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</si>
  <si>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מגה אור אגח ה</t>
  </si>
  <si>
    <t>1132687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</si>
  <si>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</si>
  <si>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</si>
  <si>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</si>
  <si>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</si>
  <si>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</si>
  <si>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</si>
  <si>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</si>
  <si>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</si>
  <si>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</si>
  <si>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</si>
  <si>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</si>
  <si>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</si>
  <si>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</si>
  <si>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</si>
  <si>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</si>
  <si>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</si>
  <si>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</si>
  <si>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</si>
  <si>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</si>
  <si>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</si>
  <si>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</si>
  <si>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</si>
  <si>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</si>
  <si>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</si>
  <si>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</si>
  <si>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</si>
  <si>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</si>
  <si>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</si>
  <si>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</si>
  <si>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</si>
  <si>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</si>
  <si>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</si>
  <si>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</si>
  <si>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</si>
  <si>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</si>
  <si>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</si>
  <si>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</si>
  <si>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</si>
  <si>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</si>
  <si>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אלוני חץ</t>
  </si>
  <si>
    <t>390013</t>
  </si>
  <si>
    <t>520038506</t>
  </si>
  <si>
    <t>בתי זיקוק לנפט</t>
  </si>
  <si>
    <t>2590248</t>
  </si>
  <si>
    <t>דלק קדוחים</t>
  </si>
  <si>
    <t>475020</t>
  </si>
  <si>
    <t>550013098</t>
  </si>
  <si>
    <t>ישראמקו*</t>
  </si>
  <si>
    <t>232017</t>
  </si>
  <si>
    <t>מליסרון*</t>
  </si>
  <si>
    <t>323014</t>
  </si>
  <si>
    <t>פריגו</t>
  </si>
  <si>
    <t>1130699</t>
  </si>
  <si>
    <t>529592</t>
  </si>
  <si>
    <t>שופרסל</t>
  </si>
  <si>
    <t>777037</t>
  </si>
  <si>
    <t>520022732</t>
  </si>
  <si>
    <t>שטראוס גרופ*</t>
  </si>
  <si>
    <t>746016</t>
  </si>
  <si>
    <t>סה"כ תל אביב 90</t>
  </si>
  <si>
    <t>מיטרוניקס*</t>
  </si>
  <si>
    <t>1091065</t>
  </si>
  <si>
    <t>511527202</t>
  </si>
  <si>
    <t>אלקטרוניקה ואופטיקה</t>
  </si>
  <si>
    <t>נפטא*</t>
  </si>
  <si>
    <t>643015</t>
  </si>
  <si>
    <t>520020942</t>
  </si>
  <si>
    <t>רציו יהש</t>
  </si>
  <si>
    <t>394015</t>
  </si>
  <si>
    <t>550012777</t>
  </si>
  <si>
    <t>אייסקיור מדיקל</t>
  </si>
  <si>
    <t>1122415</t>
  </si>
  <si>
    <t>513787804</t>
  </si>
  <si>
    <t>מכשור רפואי</t>
  </si>
  <si>
    <t>אקסלנז*</t>
  </si>
  <si>
    <t>1104868</t>
  </si>
  <si>
    <t>513821504</t>
  </si>
  <si>
    <t>מדיגוס</t>
  </si>
  <si>
    <t>1096171</t>
  </si>
  <si>
    <t>512866971</t>
  </si>
  <si>
    <t>ביוטכנולוגיה</t>
  </si>
  <si>
    <t>מדיקל קומפרישין סיסטם*</t>
  </si>
  <si>
    <t>1096890</t>
  </si>
  <si>
    <t>512565730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</si>
  <si>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</si>
  <si>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</si>
  <si>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</si>
  <si>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</si>
  <si>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</si>
  <si>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</si>
  <si>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</si>
  <si>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</si>
  <si>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</si>
  <si>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INTEC PHARMA LTD</t>
  </si>
  <si>
    <t>IL0011177958</t>
  </si>
  <si>
    <t>NASDAQ</t>
  </si>
  <si>
    <t>בלומברג</t>
  </si>
  <si>
    <t>513022780</t>
  </si>
  <si>
    <t>פסגות 125.ס2</t>
  </si>
  <si>
    <t>1125327</t>
  </si>
  <si>
    <t>513464289</t>
  </si>
  <si>
    <t>מניות</t>
  </si>
  <si>
    <t>קסם תא125</t>
  </si>
  <si>
    <t>1117266</t>
  </si>
  <si>
    <t>520041989</t>
  </si>
  <si>
    <t>תכלית תא 125</t>
  </si>
  <si>
    <t>1091818</t>
  </si>
  <si>
    <t>513540310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</si>
  <si>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</si>
  <si>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</si>
  <si>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</si>
  <si>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</si>
  <si>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</si>
  <si>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</si>
  <si>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</si>
  <si>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</si>
  <si>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</si>
  <si>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</si>
  <si>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</si>
  <si>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</si>
  <si>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</si>
  <si>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</si>
  <si>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</si>
  <si>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</si>
  <si>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</si>
  <si>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</si>
  <si>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</si>
  <si>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</si>
  <si>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</si>
  <si>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כתבי אופציה בישראל</t>
  </si>
  <si>
    <t>איתמר אופציה 4*</t>
  </si>
  <si>
    <t>1137017</t>
  </si>
  <si>
    <t>מדיגוס אופציה 9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</si>
  <si>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</si>
  <si>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</si>
  <si>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</si>
  <si>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</si>
  <si>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</si>
  <si>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</si>
  <si>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</si>
  <si>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</si>
  <si>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</si>
  <si>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</si>
  <si>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</si>
  <si>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</si>
  <si>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</si>
  <si>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</si>
  <si>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</si>
  <si>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שטרהון נדחה פועלים ג ל.ס 5.75%</t>
  </si>
  <si>
    <t>6620280</t>
  </si>
  <si>
    <t>אלון  חברה לדלק ל.ס</t>
  </si>
  <si>
    <t>1101567</t>
  </si>
  <si>
    <t>520041690</t>
  </si>
  <si>
    <t>NR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</si>
  <si>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</si>
  <si>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</si>
  <si>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</si>
  <si>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</si>
  <si>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</si>
  <si>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</si>
  <si>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</si>
  <si>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</si>
  <si>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</si>
  <si>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</si>
  <si>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</si>
  <si>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</si>
  <si>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</si>
  <si>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</si>
  <si>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</si>
  <si>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</si>
  <si>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</si>
  <si>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</si>
  <si>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</si>
  <si>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</si>
  <si>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</si>
  <si>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</si>
  <si>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FITCH</t>
  </si>
  <si>
    <t>אלון דלק מניה לא סחירה</t>
  </si>
  <si>
    <t>אנלייט Enlight מניה לא סחירה*</t>
  </si>
  <si>
    <t>550266274</t>
  </si>
  <si>
    <t>ל.ר.</t>
  </si>
  <si>
    <t>צים מניה</t>
  </si>
  <si>
    <t>347283</t>
  </si>
  <si>
    <t>Sacramento 353*</t>
  </si>
  <si>
    <t>White Oak*</t>
  </si>
  <si>
    <t>white oak 2*</t>
  </si>
  <si>
    <t>סה"כ קרנות השקעה</t>
  </si>
  <si>
    <t>סה"כ קרנות השקעה בישראל</t>
  </si>
  <si>
    <t>Orbimed Israel Partners II LP</t>
  </si>
  <si>
    <t>סה"כ קרנות השקעה בחו"ל</t>
  </si>
  <si>
    <t>Horsley Bridge XII Ventures</t>
  </si>
  <si>
    <t>MAGMA GROWTH EQUITY I</t>
  </si>
  <si>
    <t>Strategic Investors Fund VIII LP</t>
  </si>
  <si>
    <t>Waterton Residential P V XIII</t>
  </si>
  <si>
    <t>Apollo Natural Resources Partners II LP</t>
  </si>
  <si>
    <t>Ares PCS LP*</t>
  </si>
  <si>
    <t>co investment Anesthesia</t>
  </si>
  <si>
    <t>CRECH V</t>
  </si>
  <si>
    <t>Crescent MPVIIC LP</t>
  </si>
  <si>
    <t>Cruise.co.uk Holdings Ltd</t>
  </si>
  <si>
    <t>Dover Street IX LP</t>
  </si>
  <si>
    <t>HarbourVest Co Inv DNLD</t>
  </si>
  <si>
    <t>Harbourvest co inv perston</t>
  </si>
  <si>
    <t>harbourvest part' co inv fund IV</t>
  </si>
  <si>
    <t>harbourvest Sec gridiron</t>
  </si>
  <si>
    <t>HIG harbourvest Tranche B</t>
  </si>
  <si>
    <t>INCLINE</t>
  </si>
  <si>
    <t>Kartesia Credit Opportunities IV SCS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</si>
  <si>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</si>
  <si>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</si>
  <si>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</si>
  <si>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</si>
  <si>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</si>
  <si>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</si>
  <si>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</si>
  <si>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</si>
  <si>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</si>
  <si>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</si>
  <si>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מתכת ומוצרי בניה</t>
  </si>
  <si>
    <t>REDHILL WARRANT</t>
  </si>
  <si>
    <t>52290</t>
  </si>
  <si>
    <t>₪ / מט"ח</t>
  </si>
  <si>
    <t>+ILS/-USD 3.4882 04-01-18 (26) --88</t>
  </si>
  <si>
    <t>10000474</t>
  </si>
  <si>
    <t>+ILS/-USD 3.4965 04-01-18 (26) --75</t>
  </si>
  <si>
    <t>10000478</t>
  </si>
  <si>
    <t>+EUR/-USD 1.199 07-03-18 (26) +53</t>
  </si>
  <si>
    <t>10000486</t>
  </si>
  <si>
    <t>+USD/-EUR 1.1905 07-03-18 (26) +64.5</t>
  </si>
  <si>
    <t>10000483</t>
  </si>
  <si>
    <t/>
  </si>
  <si>
    <t>פרנק שווצרי</t>
  </si>
  <si>
    <t>דולר ניו-זילנד</t>
  </si>
  <si>
    <t>כתר נורבגי</t>
  </si>
  <si>
    <t>יו בנק</t>
  </si>
  <si>
    <t>דירוג פנימי</t>
  </si>
  <si>
    <t>פועלים סהר</t>
  </si>
  <si>
    <t>כן</t>
  </si>
  <si>
    <t>לא</t>
  </si>
  <si>
    <t>AA</t>
  </si>
  <si>
    <t>AA-</t>
  </si>
  <si>
    <t>A+</t>
  </si>
  <si>
    <t>A</t>
  </si>
  <si>
    <t>D</t>
  </si>
  <si>
    <t>A-</t>
  </si>
  <si>
    <t>Moodys</t>
  </si>
  <si>
    <t>אלון דלק אגח א רמ חש 01/17</t>
  </si>
  <si>
    <t>1139930</t>
  </si>
  <si>
    <t>סה"כ יתרות התחייבות להשקעה</t>
  </si>
  <si>
    <t>Orbimed  II</t>
  </si>
  <si>
    <t>THOMA BRAVO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</si>
  <si>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</si>
  <si>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</si>
  <si>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</si>
  <si>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</si>
  <si>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</si>
  <si>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</si>
  <si>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</si>
  <si>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</si>
  <si>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</si>
  <si>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</si>
  <si>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</si>
  <si>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Apollo Fund IX</t>
  </si>
  <si>
    <t>ICG SDP III</t>
  </si>
  <si>
    <t>incline</t>
  </si>
  <si>
    <t>Tene growth capital IV</t>
  </si>
  <si>
    <t>HARBOURVEST pamlico</t>
  </si>
  <si>
    <t>SVB</t>
  </si>
  <si>
    <t>סה"כ בחו"ל</t>
  </si>
  <si>
    <t>אנלייט</t>
  </si>
  <si>
    <t>מובטחות משכנתא- גורם 01</t>
  </si>
  <si>
    <t>בבטחונות אחרים - גורם 80</t>
  </si>
  <si>
    <t>בבטחונות אחרים-גורם 7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</si>
  <si>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</si>
  <si>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</si>
  <si>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</si>
  <si>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</si>
  <si>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</si>
  <si>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</si>
  <si>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</si>
  <si>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</si>
  <si>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</si>
  <si>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</si>
  <si>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אחרים-גורם 35</t>
  </si>
  <si>
    <t>בבטחונות אחרים-גורם 63</t>
  </si>
  <si>
    <t>בבטחונות אחרים-גורם 33</t>
  </si>
  <si>
    <t>בבטחונות אחרים-גורם 61</t>
  </si>
  <si>
    <t>בבטחונות אחרים-גורם 62</t>
  </si>
  <si>
    <t>בבטחונות אחרים - גורם 40</t>
  </si>
  <si>
    <t>בבטחונות אחרים-גורם 64</t>
  </si>
  <si>
    <t>בבטחונות אחרים-גורם 103</t>
  </si>
  <si>
    <t>בבטחונות אחרים-גורם 43</t>
  </si>
  <si>
    <t>בבטחונות אחרים - גורם 43</t>
  </si>
  <si>
    <t>בבטחונות אחרים - גורם 96</t>
  </si>
  <si>
    <t>בבטחונות אחרים-גורם 104</t>
  </si>
  <si>
    <t>בבטחונות אחרים-גורם 41</t>
  </si>
  <si>
    <t>בבטחונות אחרים - גורם 41</t>
  </si>
  <si>
    <t>בבטחונות אחרים - גורם 38</t>
  </si>
  <si>
    <t>בבטחונות אחרים - גורם 98</t>
  </si>
  <si>
    <t>בבטחונות אחרים-גורם 38</t>
  </si>
  <si>
    <t>בבטחונות אחרים - גורם 76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</si>
  <si>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</si>
  <si>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</si>
  <si>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</si>
  <si>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</si>
  <si>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 - גורם 90</t>
  </si>
  <si>
    <t>בבטחונות אחרים-גורם 70</t>
  </si>
  <si>
    <t>בבטחונות אחרים - גורם 14*</t>
  </si>
  <si>
    <t>בבטחונות אחרים-גורם 105</t>
  </si>
  <si>
    <t>בשיעבוד כלי רכב - גורם 68</t>
  </si>
  <si>
    <t>בשיעבוד כלי רכב-גורם 01</t>
  </si>
  <si>
    <t>בבטחונות אחרים-גורם 84</t>
  </si>
  <si>
    <t>בבטחונות אחרים - גורם 86</t>
  </si>
  <si>
    <t>בבטחונות אחרים - גורם 79</t>
  </si>
  <si>
    <t>גורם 105</t>
  </si>
  <si>
    <t>גורם 80</t>
  </si>
  <si>
    <t>גורם 38</t>
  </si>
  <si>
    <t>גורם 98</t>
  </si>
  <si>
    <t>גורם 77</t>
  </si>
  <si>
    <t>גורם 48</t>
  </si>
  <si>
    <t>גורם 43</t>
  </si>
  <si>
    <t>גורם 104</t>
  </si>
  <si>
    <t xml:space="preserve">בנק לאומי  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</si>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</sst>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1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167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7" fillId="0" borderId="29" xfId="0" applyFont="1" applyFill="1" applyBorder="1" applyAlignment="1">
      <alignment horizontal="right" indent="3"/>
    </xf>
    <xf numFmtId="0" fontId="27" fillId="0" borderId="29" xfId="0" applyFont="1" applyFill="1" applyBorder="1" applyAlignment="1">
      <alignment horizontal="right" indent="2"/>
    </xf>
    <xf numFmtId="0" fontId="27" fillId="0" borderId="30" xfId="0" applyFont="1" applyFill="1" applyBorder="1" applyAlignment="1">
      <alignment horizontal="right" indent="2"/>
    </xf>
    <xf numFmtId="0" fontId="27" fillId="0" borderId="25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2" fontId="27" fillId="0" borderId="25" xfId="0" applyNumberFormat="1" applyFont="1" applyFill="1" applyBorder="1" applyAlignment="1">
      <alignment horizontal="right"/>
    </xf>
    <xf numFmtId="10" fontId="27" fillId="0" borderId="25" xfId="0" applyNumberFormat="1" applyFont="1" applyFill="1" applyBorder="1" applyAlignment="1">
      <alignment horizontal="right"/>
    </xf>
    <xf numFmtId="4" fontId="27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0" fontId="29" fillId="0" borderId="29" xfId="0" applyFont="1" applyFill="1" applyBorder="1" applyAlignment="1">
      <alignment horizontal="right" indent="1"/>
    </xf>
    <xf numFmtId="0" fontId="5" fillId="2" borderId="32" xfId="0" applyFont="1" applyFill="1" applyBorder="1" applyAlignment="1">
      <alignment horizontal="right"/>
    </xf>
    <xf numFmtId="164" fontId="30" fillId="0" borderId="22" xfId="15" applyFont="1" applyFill="1" applyBorder="1"/>
    <xf numFmtId="49" fontId="5" fillId="0" borderId="10" xfId="0" applyNumberFormat="1" applyFont="1" applyFill="1" applyBorder="1" applyAlignment="1">
      <alignment horizontal="center" wrapText="1"/>
    </xf>
    <xf numFmtId="169" fontId="0" fillId="0" borderId="22" xfId="0" applyNumberFormat="1" applyFill="1" applyBorder="1" applyAlignment="1">
      <alignment horizontal="center"/>
    </xf>
    <xf numFmtId="0" fontId="0" fillId="7" borderId="22" xfId="0" applyFill="1" applyBorder="1" applyAlignment="1">
      <alignment horizontal="right"/>
    </xf>
    <xf numFmtId="164" fontId="1" fillId="0" borderId="22" xfId="15" applyFont="1" applyFill="1" applyBorder="1" applyAlignment="1">
      <alignment horizontal="right"/>
    </xf>
    <xf numFmtId="0" fontId="21" fillId="7" borderId="22" xfId="0" applyFont="1" applyFill="1" applyBorder="1" applyAlignment="1">
      <alignment horizontal="right"/>
    </xf>
    <xf numFmtId="164" fontId="21" fillId="0" borderId="22" xfId="15" applyFont="1" applyFill="1" applyBorder="1" applyAlignment="1">
      <alignment horizontal="right"/>
    </xf>
    <xf numFmtId="0" fontId="31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wrapText="1"/>
    </xf>
    <xf numFmtId="164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10" fontId="27" fillId="0" borderId="0" xfId="14" applyNumberFormat="1" applyFont="1" applyFill="1" applyBorder="1" applyAlignment="1">
      <alignment horizontal="right"/>
    </xf>
    <xf numFmtId="0" fontId="23" fillId="0" borderId="0" xfId="0" applyFont="1" applyFill="1" applyAlignment="1">
      <alignment horizontal="center" wrapText="1"/>
    </xf>
    <xf numFmtId="0" fontId="31" fillId="0" borderId="0" xfId="0" applyFont="1" applyFill="1" applyAlignment="1">
      <alignment horizontal="center"/>
    </xf>
    <xf numFmtId="0" fontId="27" fillId="0" borderId="0" xfId="0" applyFont="1" applyFill="1" applyBorder="1" applyAlignment="1"/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selection activeCell="H11" sqref="H11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185</v>
      </c>
      <c r="C1" s="80" t="s" vm="1">
        <v>258</v>
      </c>
    </row>
    <row r="2" spans="1:31">
      <c r="B2" s="58" t="s">
        <v>184</v>
      </c>
      <c r="C2" s="80" t="s">
        <v>259</v>
      </c>
    </row>
    <row r="3" spans="1:31">
      <c r="B3" s="58" t="s">
        <v>186</v>
      </c>
      <c r="C3" s="80" t="s">
        <v>260</v>
      </c>
    </row>
    <row r="4" spans="1:31">
      <c r="B4" s="58" t="s">
        <v>187</v>
      </c>
      <c r="C4" s="80">
        <v>2208</v>
      </c>
    </row>
    <row r="6" spans="1:31" ht="26.25" customHeight="1">
      <c r="B6" s="153" t="s">
        <v>201</v>
      </c>
      <c r="C6" s="154"/>
      <c r="D6" s="155"/>
    </row>
    <row r="7" spans="1:31" s="10" customFormat="1">
      <c r="B7" s="23"/>
      <c r="C7" s="24" t="s">
        <v>114</v>
      </c>
      <c r="D7" s="25" t="s">
        <v>112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114</v>
      </c>
    </row>
    <row r="8" spans="1:31" s="10" customFormat="1">
      <c r="B8" s="23"/>
      <c r="C8" s="26" t="s">
        <v>245</v>
      </c>
      <c r="D8" s="27" t="s">
        <v>20</v>
      </c>
      <c r="AE8" s="38" t="s">
        <v>115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124</v>
      </c>
    </row>
    <row r="10" spans="1:31" s="11" customFormat="1" ht="18" customHeight="1">
      <c r="B10" s="69" t="s">
        <v>200</v>
      </c>
      <c r="C10" s="140">
        <f>C11+C12+C23+C33+C37</f>
        <v>125370.54140999999</v>
      </c>
      <c r="D10" s="141">
        <f>C10/$C$42</f>
        <v>1</v>
      </c>
      <c r="AE10" s="68"/>
    </row>
    <row r="11" spans="1:31">
      <c r="A11" s="46" t="s">
        <v>147</v>
      </c>
      <c r="B11" s="29" t="s">
        <v>202</v>
      </c>
      <c r="C11" s="140">
        <f>מזומנים!J10</f>
        <v>3906.1876099999999</v>
      </c>
      <c r="D11" s="141">
        <f t="shared" ref="D11:D13" si="0">C11/$C$42</f>
        <v>3.1157140792952089E-2</v>
      </c>
    </row>
    <row r="12" spans="1:31">
      <c r="B12" s="29" t="s">
        <v>203</v>
      </c>
      <c r="C12" s="140">
        <f>SUM(C13:C22)</f>
        <v>114098.35173000001</v>
      </c>
      <c r="D12" s="141">
        <f t="shared" si="0"/>
        <v>0.91008900852444696</v>
      </c>
    </row>
    <row r="13" spans="1:31">
      <c r="A13" s="56" t="s">
        <v>147</v>
      </c>
      <c r="B13" s="30" t="s">
        <v>71</v>
      </c>
      <c r="C13" s="140">
        <f>'תעודות התחייבות ממשלתיות'!O11</f>
        <v>87288.31137000001</v>
      </c>
      <c r="D13" s="141">
        <f t="shared" si="0"/>
        <v>0.69624259725050208</v>
      </c>
    </row>
    <row r="14" spans="1:31">
      <c r="A14" s="56" t="s">
        <v>147</v>
      </c>
      <c r="B14" s="30" t="s">
        <v>72</v>
      </c>
      <c r="C14" s="140" t="s" vm="2">
        <v>962</v>
      </c>
      <c r="D14" s="141" t="s" vm="3">
        <v>962</v>
      </c>
    </row>
    <row r="15" spans="1:31">
      <c r="A15" s="56" t="s">
        <v>147</v>
      </c>
      <c r="B15" s="30" t="s">
        <v>73</v>
      </c>
      <c r="C15" s="140">
        <f>'אג"ח קונצרני'!R11</f>
        <v>23662.77447</v>
      </c>
      <c r="D15" s="141">
        <f t="shared" ref="D15:D17" si="1">C15/$C$42</f>
        <v>0.18874269987090106</v>
      </c>
    </row>
    <row r="16" spans="1:31">
      <c r="A16" s="56" t="s">
        <v>147</v>
      </c>
      <c r="B16" s="30" t="s">
        <v>74</v>
      </c>
      <c r="C16" s="140">
        <f>מניות!L11</f>
        <v>62.77015999999999</v>
      </c>
      <c r="D16" s="141">
        <f t="shared" si="1"/>
        <v>5.0067710718997677E-4</v>
      </c>
    </row>
    <row r="17" spans="1:4">
      <c r="A17" s="56" t="s">
        <v>147</v>
      </c>
      <c r="B17" s="30" t="s">
        <v>75</v>
      </c>
      <c r="C17" s="140">
        <f>'תעודות סל'!K11</f>
        <v>3083.6838699999994</v>
      </c>
      <c r="D17" s="141">
        <f t="shared" si="1"/>
        <v>2.4596558611926309E-2</v>
      </c>
    </row>
    <row r="18" spans="1:4">
      <c r="A18" s="56" t="s">
        <v>147</v>
      </c>
      <c r="B18" s="30" t="s">
        <v>76</v>
      </c>
      <c r="C18" s="140" t="s" vm="4">
        <v>962</v>
      </c>
      <c r="D18" s="141" t="s" vm="5">
        <v>962</v>
      </c>
    </row>
    <row r="19" spans="1:4">
      <c r="A19" s="56" t="s">
        <v>147</v>
      </c>
      <c r="B19" s="30" t="s">
        <v>77</v>
      </c>
      <c r="C19" s="140">
        <f>'כתבי אופציה'!I11</f>
        <v>0.81186000000000003</v>
      </c>
      <c r="D19" s="141">
        <f>C19/$C$42</f>
        <v>6.4756839275740998E-6</v>
      </c>
    </row>
    <row r="20" spans="1:4">
      <c r="A20" s="56" t="s">
        <v>147</v>
      </c>
      <c r="B20" s="30" t="s">
        <v>78</v>
      </c>
      <c r="C20" s="140" t="s" vm="6">
        <v>962</v>
      </c>
      <c r="D20" s="141" t="s" vm="7">
        <v>962</v>
      </c>
    </row>
    <row r="21" spans="1:4">
      <c r="A21" s="56" t="s">
        <v>147</v>
      </c>
      <c r="B21" s="30" t="s">
        <v>79</v>
      </c>
      <c r="C21" s="140" t="s" vm="8">
        <v>962</v>
      </c>
      <c r="D21" s="141" t="s" vm="9">
        <v>962</v>
      </c>
    </row>
    <row r="22" spans="1:4">
      <c r="A22" s="56" t="s">
        <v>147</v>
      </c>
      <c r="B22" s="30" t="s">
        <v>80</v>
      </c>
      <c r="C22" s="140" t="s" vm="10">
        <v>962</v>
      </c>
      <c r="D22" s="141" t="s" vm="11">
        <v>962</v>
      </c>
    </row>
    <row r="23" spans="1:4">
      <c r="B23" s="29" t="s">
        <v>204</v>
      </c>
      <c r="C23" s="140">
        <f>SUM(C24:C32)</f>
        <v>2751.6331600000003</v>
      </c>
      <c r="D23" s="141">
        <f>C23/$C$42</f>
        <v>2.1948004124839174E-2</v>
      </c>
    </row>
    <row r="24" spans="1:4">
      <c r="A24" s="56" t="s">
        <v>147</v>
      </c>
      <c r="B24" s="30" t="s">
        <v>81</v>
      </c>
      <c r="C24" s="140" t="s" vm="12">
        <v>962</v>
      </c>
      <c r="D24" s="141" t="s" vm="13">
        <v>962</v>
      </c>
    </row>
    <row r="25" spans="1:4">
      <c r="A25" s="56" t="s">
        <v>147</v>
      </c>
      <c r="B25" s="30" t="s">
        <v>82</v>
      </c>
      <c r="C25" s="140" t="s" vm="14">
        <v>962</v>
      </c>
      <c r="D25" s="141" t="s" vm="15">
        <v>962</v>
      </c>
    </row>
    <row r="26" spans="1:4">
      <c r="A26" s="56" t="s">
        <v>147</v>
      </c>
      <c r="B26" s="30" t="s">
        <v>73</v>
      </c>
      <c r="C26" s="140">
        <f>'לא סחיר - אג"ח קונצרני'!P11</f>
        <v>1750.7123700000002</v>
      </c>
      <c r="D26" s="141">
        <f t="shared" ref="D26:D29" si="2">C26/$C$42</f>
        <v>1.3964304136444906E-2</v>
      </c>
    </row>
    <row r="27" spans="1:4">
      <c r="A27" s="56" t="s">
        <v>147</v>
      </c>
      <c r="B27" s="30" t="s">
        <v>83</v>
      </c>
      <c r="C27" s="140">
        <f>'לא סחיר - מניות'!J11</f>
        <v>379.01884999999999</v>
      </c>
      <c r="D27" s="141">
        <f t="shared" si="2"/>
        <v>3.0231890660860471E-3</v>
      </c>
    </row>
    <row r="28" spans="1:4">
      <c r="A28" s="56" t="s">
        <v>147</v>
      </c>
      <c r="B28" s="30" t="s">
        <v>84</v>
      </c>
      <c r="C28" s="140">
        <f>'לא סחיר - קרנות השקעה'!H11</f>
        <v>604.57384000000002</v>
      </c>
      <c r="D28" s="141">
        <f t="shared" si="2"/>
        <v>4.8222958376071675E-3</v>
      </c>
    </row>
    <row r="29" spans="1:4">
      <c r="A29" s="56" t="s">
        <v>147</v>
      </c>
      <c r="B29" s="30" t="s">
        <v>85</v>
      </c>
      <c r="C29" s="140">
        <f>'לא סחיר - כתבי אופציה'!I11</f>
        <v>4.6350000000000002E-2</v>
      </c>
      <c r="D29" s="141">
        <f t="shared" si="2"/>
        <v>3.6970407464717996E-7</v>
      </c>
    </row>
    <row r="30" spans="1:4">
      <c r="A30" s="56" t="s">
        <v>147</v>
      </c>
      <c r="B30" s="30" t="s">
        <v>227</v>
      </c>
      <c r="C30" s="140" t="s" vm="16">
        <v>962</v>
      </c>
      <c r="D30" s="141" t="s" vm="17">
        <v>962</v>
      </c>
    </row>
    <row r="31" spans="1:4">
      <c r="A31" s="56" t="s">
        <v>147</v>
      </c>
      <c r="B31" s="30" t="s">
        <v>108</v>
      </c>
      <c r="C31" s="140">
        <f>'לא סחיר - חוזים עתידיים'!I11</f>
        <v>17.281749999999999</v>
      </c>
      <c r="D31" s="141">
        <f>C31/$C$42</f>
        <v>1.3784538062640563E-4</v>
      </c>
    </row>
    <row r="32" spans="1:4">
      <c r="A32" s="56" t="s">
        <v>147</v>
      </c>
      <c r="B32" s="30" t="s">
        <v>86</v>
      </c>
      <c r="C32" s="140" t="s" vm="18">
        <v>962</v>
      </c>
      <c r="D32" s="141" t="s" vm="19">
        <v>962</v>
      </c>
    </row>
    <row r="33" spans="1:4">
      <c r="A33" s="56" t="s">
        <v>147</v>
      </c>
      <c r="B33" s="29" t="s">
        <v>205</v>
      </c>
      <c r="C33" s="140">
        <f>הלוואות!O10</f>
        <v>4598.2507199999991</v>
      </c>
      <c r="D33" s="141">
        <f>C33/$C$42</f>
        <v>3.6677282145271384E-2</v>
      </c>
    </row>
    <row r="34" spans="1:4">
      <c r="A34" s="56" t="s">
        <v>147</v>
      </c>
      <c r="B34" s="29" t="s">
        <v>206</v>
      </c>
      <c r="C34" s="140" t="s" vm="20">
        <v>962</v>
      </c>
      <c r="D34" s="141" t="s" vm="21">
        <v>962</v>
      </c>
    </row>
    <row r="35" spans="1:4">
      <c r="A35" s="56" t="s">
        <v>147</v>
      </c>
      <c r="B35" s="29" t="s">
        <v>207</v>
      </c>
      <c r="C35" s="140" t="s" vm="22">
        <v>962</v>
      </c>
      <c r="D35" s="141" t="s" vm="23">
        <v>962</v>
      </c>
    </row>
    <row r="36" spans="1:4">
      <c r="A36" s="56" t="s">
        <v>147</v>
      </c>
      <c r="B36" s="57" t="s">
        <v>208</v>
      </c>
      <c r="C36" s="140" t="s" vm="24">
        <v>962</v>
      </c>
      <c r="D36" s="141" t="s" vm="25">
        <v>962</v>
      </c>
    </row>
    <row r="37" spans="1:4">
      <c r="A37" s="56" t="s">
        <v>147</v>
      </c>
      <c r="B37" s="29" t="s">
        <v>209</v>
      </c>
      <c r="C37" s="140">
        <f>'השקעות אחרות '!I10</f>
        <v>16.118190000000002</v>
      </c>
      <c r="D37" s="141">
        <f t="shared" ref="D37:D38" si="3">C37/$C$42</f>
        <v>1.2856441249055943E-4</v>
      </c>
    </row>
    <row r="38" spans="1:4">
      <c r="A38" s="56"/>
      <c r="B38" s="70" t="s">
        <v>211</v>
      </c>
      <c r="C38" s="140">
        <v>0</v>
      </c>
      <c r="D38" s="141">
        <f t="shared" si="3"/>
        <v>0</v>
      </c>
    </row>
    <row r="39" spans="1:4">
      <c r="A39" s="56" t="s">
        <v>147</v>
      </c>
      <c r="B39" s="71" t="s">
        <v>212</v>
      </c>
      <c r="C39" s="140" t="s" vm="26">
        <v>962</v>
      </c>
      <c r="D39" s="141" t="s" vm="27">
        <v>962</v>
      </c>
    </row>
    <row r="40" spans="1:4">
      <c r="A40" s="56" t="s">
        <v>147</v>
      </c>
      <c r="B40" s="71" t="s">
        <v>243</v>
      </c>
      <c r="C40" s="140" t="s" vm="28">
        <v>962</v>
      </c>
      <c r="D40" s="141" t="s" vm="29">
        <v>962</v>
      </c>
    </row>
    <row r="41" spans="1:4">
      <c r="A41" s="56" t="s">
        <v>147</v>
      </c>
      <c r="B41" s="71" t="s">
        <v>213</v>
      </c>
      <c r="C41" s="140" t="s" vm="30">
        <v>962</v>
      </c>
      <c r="D41" s="141" t="s" vm="31">
        <v>962</v>
      </c>
    </row>
    <row r="42" spans="1:4">
      <c r="B42" s="71" t="s">
        <v>87</v>
      </c>
      <c r="C42" s="140">
        <f>C10+C38</f>
        <v>125370.54140999999</v>
      </c>
      <c r="D42" s="141">
        <f>C42/$C$42</f>
        <v>1</v>
      </c>
    </row>
    <row r="43" spans="1:4">
      <c r="A43" s="56" t="s">
        <v>147</v>
      </c>
      <c r="B43" s="71" t="s">
        <v>210</v>
      </c>
      <c r="C43" s="140">
        <f>'יתרת התחייבות להשקעה'!C10</f>
        <v>4012.3157276282127</v>
      </c>
      <c r="D43" s="141"/>
    </row>
    <row r="44" spans="1:4">
      <c r="B44" s="6" t="s">
        <v>113</v>
      </c>
    </row>
    <row r="45" spans="1:4">
      <c r="C45" s="77" t="s">
        <v>192</v>
      </c>
      <c r="D45" s="36" t="s">
        <v>107</v>
      </c>
    </row>
    <row r="46" spans="1:4">
      <c r="C46" s="78" t="s">
        <v>1</v>
      </c>
      <c r="D46" s="25" t="s">
        <v>2</v>
      </c>
    </row>
    <row r="47" spans="1:4">
      <c r="C47" s="117" t="s">
        <v>173</v>
      </c>
      <c r="D47" s="118" vm="32">
        <v>2.7078000000000002</v>
      </c>
    </row>
    <row r="48" spans="1:4">
      <c r="C48" s="117" t="s">
        <v>182</v>
      </c>
      <c r="D48" s="118">
        <v>1.0466415094339623</v>
      </c>
    </row>
    <row r="49" spans="2:4">
      <c r="C49" s="117" t="s">
        <v>178</v>
      </c>
      <c r="D49" s="118" vm="33">
        <v>2.7648000000000001</v>
      </c>
    </row>
    <row r="50" spans="2:4">
      <c r="B50" s="12"/>
      <c r="C50" s="117" t="s">
        <v>963</v>
      </c>
      <c r="D50" s="118" vm="34">
        <v>3.5546000000000002</v>
      </c>
    </row>
    <row r="51" spans="2:4">
      <c r="C51" s="117" t="s">
        <v>171</v>
      </c>
      <c r="D51" s="118" vm="35">
        <v>4.1525999999999996</v>
      </c>
    </row>
    <row r="52" spans="2:4">
      <c r="C52" s="117" t="s">
        <v>172</v>
      </c>
      <c r="D52" s="118" vm="36">
        <v>4.6818999999999997</v>
      </c>
    </row>
    <row r="53" spans="2:4">
      <c r="C53" s="117" t="s">
        <v>174</v>
      </c>
      <c r="D53" s="118">
        <v>0.44374760015359022</v>
      </c>
    </row>
    <row r="54" spans="2:4">
      <c r="C54" s="117" t="s">
        <v>179</v>
      </c>
      <c r="D54" s="118" vm="37">
        <v>3.0802999999999998</v>
      </c>
    </row>
    <row r="55" spans="2:4">
      <c r="C55" s="117" t="s">
        <v>180</v>
      </c>
      <c r="D55" s="118">
        <v>0.1764978389578126</v>
      </c>
    </row>
    <row r="56" spans="2:4">
      <c r="C56" s="117" t="s">
        <v>177</v>
      </c>
      <c r="D56" s="118" vm="38">
        <v>0.55769999999999997</v>
      </c>
    </row>
    <row r="57" spans="2:4">
      <c r="C57" s="117" t="s">
        <v>964</v>
      </c>
      <c r="D57" s="118">
        <v>2.4577562999999998</v>
      </c>
    </row>
    <row r="58" spans="2:4">
      <c r="C58" s="117" t="s">
        <v>176</v>
      </c>
      <c r="D58" s="118" vm="39">
        <v>0.42209999999999998</v>
      </c>
    </row>
    <row r="59" spans="2:4">
      <c r="C59" s="117" t="s">
        <v>169</v>
      </c>
      <c r="D59" s="118" vm="40">
        <v>3.4670000000000001</v>
      </c>
    </row>
    <row r="60" spans="2:4">
      <c r="C60" s="117" t="s">
        <v>183</v>
      </c>
      <c r="D60" s="118" vm="41">
        <v>0.28129999999999999</v>
      </c>
    </row>
    <row r="61" spans="2:4">
      <c r="C61" s="117" t="s">
        <v>965</v>
      </c>
      <c r="D61" s="118" vm="42">
        <v>0.42209999999999998</v>
      </c>
    </row>
    <row r="62" spans="2:4">
      <c r="C62" s="117" t="s">
        <v>170</v>
      </c>
      <c r="D62" s="118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F23" sqref="F23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0" t="s" vm="1">
        <v>258</v>
      </c>
    </row>
    <row r="2" spans="2:60">
      <c r="B2" s="58" t="s">
        <v>184</v>
      </c>
      <c r="C2" s="80" t="s">
        <v>259</v>
      </c>
    </row>
    <row r="3" spans="2:60">
      <c r="B3" s="58" t="s">
        <v>186</v>
      </c>
      <c r="C3" s="80" t="s">
        <v>260</v>
      </c>
    </row>
    <row r="4" spans="2:60">
      <c r="B4" s="58" t="s">
        <v>187</v>
      </c>
      <c r="C4" s="80">
        <v>2208</v>
      </c>
    </row>
    <row r="6" spans="2:60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0" ht="26.25" customHeight="1">
      <c r="B7" s="167" t="s">
        <v>96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H7" s="3"/>
    </row>
    <row r="8" spans="2:60" s="3" customFormat="1" ht="78.75">
      <c r="B8" s="23" t="s">
        <v>121</v>
      </c>
      <c r="C8" s="31" t="s">
        <v>46</v>
      </c>
      <c r="D8" s="31" t="s">
        <v>125</v>
      </c>
      <c r="E8" s="31" t="s">
        <v>66</v>
      </c>
      <c r="F8" s="31" t="s">
        <v>105</v>
      </c>
      <c r="G8" s="31" t="s">
        <v>242</v>
      </c>
      <c r="H8" s="31" t="s">
        <v>241</v>
      </c>
      <c r="I8" s="31" t="s">
        <v>63</v>
      </c>
      <c r="J8" s="31" t="s">
        <v>60</v>
      </c>
      <c r="K8" s="31" t="s">
        <v>188</v>
      </c>
      <c r="L8" s="31" t="s">
        <v>190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9" t="s">
        <v>49</v>
      </c>
      <c r="C11" s="120"/>
      <c r="D11" s="120"/>
      <c r="E11" s="120"/>
      <c r="F11" s="120"/>
      <c r="G11" s="121"/>
      <c r="H11" s="125"/>
      <c r="I11" s="121">
        <v>0.81186000000000003</v>
      </c>
      <c r="J11" s="120"/>
      <c r="K11" s="122">
        <v>1</v>
      </c>
      <c r="L11" s="122">
        <f>I11/'סכום נכסי הקרן'!$C$42</f>
        <v>6.4756839275740998E-6</v>
      </c>
      <c r="M11" s="142"/>
      <c r="N11" s="142"/>
      <c r="BC11" s="98"/>
      <c r="BD11" s="3"/>
      <c r="BE11" s="98"/>
      <c r="BG11" s="98"/>
    </row>
    <row r="12" spans="2:60" s="4" customFormat="1" ht="18" customHeight="1">
      <c r="B12" s="123" t="s">
        <v>26</v>
      </c>
      <c r="C12" s="120"/>
      <c r="D12" s="120"/>
      <c r="E12" s="120"/>
      <c r="F12" s="120"/>
      <c r="G12" s="121"/>
      <c r="H12" s="125"/>
      <c r="I12" s="121">
        <v>0.81186000000000003</v>
      </c>
      <c r="J12" s="120"/>
      <c r="K12" s="122">
        <v>1</v>
      </c>
      <c r="L12" s="122">
        <f>I12/'סכום נכסי הקרן'!$C$42</f>
        <v>6.4756839275740998E-6</v>
      </c>
      <c r="M12" s="142"/>
      <c r="N12" s="142"/>
      <c r="BC12" s="98"/>
      <c r="BD12" s="3"/>
      <c r="BE12" s="98"/>
      <c r="BG12" s="98"/>
    </row>
    <row r="13" spans="2:60">
      <c r="B13" s="101" t="s">
        <v>861</v>
      </c>
      <c r="C13" s="84"/>
      <c r="D13" s="84"/>
      <c r="E13" s="84"/>
      <c r="F13" s="84"/>
      <c r="G13" s="92"/>
      <c r="H13" s="94"/>
      <c r="I13" s="92">
        <v>0.81186000000000003</v>
      </c>
      <c r="J13" s="84"/>
      <c r="K13" s="93">
        <v>1</v>
      </c>
      <c r="L13" s="93">
        <f>I13/'סכום נכסי הקרן'!$C$42</f>
        <v>6.4756839275740998E-6</v>
      </c>
      <c r="M13" s="144"/>
      <c r="N13" s="144"/>
      <c r="BD13" s="3"/>
    </row>
    <row r="14" spans="2:60" ht="20.25">
      <c r="B14" s="88" t="s">
        <v>862</v>
      </c>
      <c r="C14" s="82" t="s">
        <v>863</v>
      </c>
      <c r="D14" s="95" t="s">
        <v>126</v>
      </c>
      <c r="E14" s="95" t="s">
        <v>805</v>
      </c>
      <c r="F14" s="95" t="s">
        <v>170</v>
      </c>
      <c r="G14" s="89">
        <v>524.5</v>
      </c>
      <c r="H14" s="91">
        <v>136.69999999999999</v>
      </c>
      <c r="I14" s="89">
        <v>0.71699000000000002</v>
      </c>
      <c r="J14" s="90">
        <v>8.1467477002717555E-5</v>
      </c>
      <c r="K14" s="90">
        <v>0.88314487719557555</v>
      </c>
      <c r="L14" s="90">
        <f>I14/'סכום נכסי הקרן'!$C$42</f>
        <v>5.718967086974791E-6</v>
      </c>
      <c r="M14" s="144"/>
      <c r="N14" s="144"/>
      <c r="BD14" s="4"/>
    </row>
    <row r="15" spans="2:60">
      <c r="B15" s="88" t="s">
        <v>864</v>
      </c>
      <c r="C15" s="82" t="s">
        <v>865</v>
      </c>
      <c r="D15" s="95" t="s">
        <v>126</v>
      </c>
      <c r="E15" s="95" t="s">
        <v>812</v>
      </c>
      <c r="F15" s="95" t="s">
        <v>170</v>
      </c>
      <c r="G15" s="89">
        <v>4743.5</v>
      </c>
      <c r="H15" s="91">
        <v>2</v>
      </c>
      <c r="I15" s="89">
        <v>9.487000000000001E-2</v>
      </c>
      <c r="J15" s="90">
        <v>1.3451967387451258E-4</v>
      </c>
      <c r="K15" s="90">
        <v>0.11685512280442442</v>
      </c>
      <c r="L15" s="90">
        <f>I15/'סכום נכסי הקרן'!$C$42</f>
        <v>7.5671684059930883E-7</v>
      </c>
      <c r="M15" s="144"/>
      <c r="N15" s="144"/>
    </row>
    <row r="16" spans="2:60">
      <c r="B16" s="85"/>
      <c r="C16" s="82"/>
      <c r="D16" s="82"/>
      <c r="E16" s="82"/>
      <c r="F16" s="82"/>
      <c r="G16" s="89"/>
      <c r="H16" s="91"/>
      <c r="I16" s="82"/>
      <c r="J16" s="82"/>
      <c r="K16" s="90"/>
      <c r="L16" s="82"/>
      <c r="M16" s="144"/>
      <c r="N16" s="144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144"/>
      <c r="N17" s="144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144"/>
      <c r="N18" s="144"/>
    </row>
    <row r="19" spans="2:56" ht="20.25">
      <c r="B19" s="97" t="s">
        <v>257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144"/>
      <c r="N19" s="144"/>
      <c r="BC19" s="4"/>
    </row>
    <row r="20" spans="2:56">
      <c r="B20" s="97" t="s">
        <v>117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97" t="s">
        <v>240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97" t="s">
        <v>248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185</v>
      </c>
      <c r="C1" s="80" t="s" vm="1">
        <v>258</v>
      </c>
    </row>
    <row r="2" spans="2:61">
      <c r="B2" s="58" t="s">
        <v>184</v>
      </c>
      <c r="C2" s="80" t="s">
        <v>259</v>
      </c>
    </row>
    <row r="3" spans="2:61">
      <c r="B3" s="58" t="s">
        <v>186</v>
      </c>
      <c r="C3" s="80" t="s">
        <v>260</v>
      </c>
    </row>
    <row r="4" spans="2:61">
      <c r="B4" s="58" t="s">
        <v>187</v>
      </c>
      <c r="C4" s="80">
        <v>2208</v>
      </c>
    </row>
    <row r="6" spans="2:61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1" ht="26.25" customHeight="1">
      <c r="B7" s="167" t="s">
        <v>97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I7" s="3"/>
    </row>
    <row r="8" spans="2:61" s="3" customFormat="1" ht="78.75">
      <c r="B8" s="23" t="s">
        <v>121</v>
      </c>
      <c r="C8" s="31" t="s">
        <v>46</v>
      </c>
      <c r="D8" s="31" t="s">
        <v>125</v>
      </c>
      <c r="E8" s="31" t="s">
        <v>66</v>
      </c>
      <c r="F8" s="31" t="s">
        <v>105</v>
      </c>
      <c r="G8" s="31" t="s">
        <v>242</v>
      </c>
      <c r="H8" s="31" t="s">
        <v>241</v>
      </c>
      <c r="I8" s="31" t="s">
        <v>63</v>
      </c>
      <c r="J8" s="31" t="s">
        <v>60</v>
      </c>
      <c r="K8" s="31" t="s">
        <v>188</v>
      </c>
      <c r="L8" s="32" t="s">
        <v>190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249</v>
      </c>
      <c r="H9" s="17"/>
      <c r="I9" s="17" t="s">
        <v>245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185</v>
      </c>
      <c r="C1" s="80" t="s" vm="1">
        <v>258</v>
      </c>
    </row>
    <row r="2" spans="1:60">
      <c r="B2" s="58" t="s">
        <v>184</v>
      </c>
      <c r="C2" s="80" t="s">
        <v>259</v>
      </c>
    </row>
    <row r="3" spans="1:60">
      <c r="B3" s="58" t="s">
        <v>186</v>
      </c>
      <c r="C3" s="80" t="s">
        <v>260</v>
      </c>
    </row>
    <row r="4" spans="1:60">
      <c r="B4" s="58" t="s">
        <v>187</v>
      </c>
      <c r="C4" s="80">
        <v>2208</v>
      </c>
    </row>
    <row r="6" spans="1:60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9"/>
      <c r="BD6" s="1" t="s">
        <v>126</v>
      </c>
      <c r="BF6" s="1" t="s">
        <v>193</v>
      </c>
      <c r="BH6" s="3" t="s">
        <v>170</v>
      </c>
    </row>
    <row r="7" spans="1:60" ht="26.25" customHeight="1">
      <c r="B7" s="167" t="s">
        <v>98</v>
      </c>
      <c r="C7" s="168"/>
      <c r="D7" s="168"/>
      <c r="E7" s="168"/>
      <c r="F7" s="168"/>
      <c r="G7" s="168"/>
      <c r="H7" s="168"/>
      <c r="I7" s="168"/>
      <c r="J7" s="168"/>
      <c r="K7" s="169"/>
      <c r="BD7" s="3" t="s">
        <v>128</v>
      </c>
      <c r="BF7" s="1" t="s">
        <v>148</v>
      </c>
      <c r="BH7" s="3" t="s">
        <v>169</v>
      </c>
    </row>
    <row r="8" spans="1:60" s="3" customFormat="1" ht="78.75">
      <c r="A8" s="2"/>
      <c r="B8" s="23" t="s">
        <v>121</v>
      </c>
      <c r="C8" s="31" t="s">
        <v>46</v>
      </c>
      <c r="D8" s="31" t="s">
        <v>125</v>
      </c>
      <c r="E8" s="31" t="s">
        <v>66</v>
      </c>
      <c r="F8" s="31" t="s">
        <v>105</v>
      </c>
      <c r="G8" s="31" t="s">
        <v>242</v>
      </c>
      <c r="H8" s="31" t="s">
        <v>241</v>
      </c>
      <c r="I8" s="31" t="s">
        <v>63</v>
      </c>
      <c r="J8" s="31" t="s">
        <v>188</v>
      </c>
      <c r="K8" s="31" t="s">
        <v>190</v>
      </c>
      <c r="BC8" s="1" t="s">
        <v>141</v>
      </c>
      <c r="BD8" s="1" t="s">
        <v>142</v>
      </c>
      <c r="BE8" s="1" t="s">
        <v>149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249</v>
      </c>
      <c r="H9" s="17"/>
      <c r="I9" s="17" t="s">
        <v>245</v>
      </c>
      <c r="J9" s="33" t="s">
        <v>20</v>
      </c>
      <c r="K9" s="59" t="s">
        <v>20</v>
      </c>
      <c r="BC9" s="1" t="s">
        <v>138</v>
      </c>
      <c r="BE9" s="1" t="s">
        <v>150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134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133</v>
      </c>
      <c r="BD11" s="3"/>
      <c r="BE11" s="1" t="s">
        <v>151</v>
      </c>
      <c r="BG11" s="1" t="s">
        <v>173</v>
      </c>
    </row>
    <row r="12" spans="1:60" ht="20.25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131</v>
      </c>
      <c r="BD12" s="4"/>
      <c r="BE12" s="1" t="s">
        <v>152</v>
      </c>
      <c r="BG12" s="1" t="s">
        <v>174</v>
      </c>
    </row>
    <row r="13" spans="1:60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135</v>
      </c>
      <c r="BE13" s="1" t="s">
        <v>153</v>
      </c>
      <c r="BG13" s="1" t="s">
        <v>175</v>
      </c>
    </row>
    <row r="14" spans="1:60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132</v>
      </c>
      <c r="BE14" s="1" t="s">
        <v>154</v>
      </c>
      <c r="BG14" s="1" t="s">
        <v>177</v>
      </c>
    </row>
    <row r="15" spans="1:60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143</v>
      </c>
      <c r="BE15" s="1" t="s">
        <v>195</v>
      </c>
      <c r="BG15" s="1" t="s">
        <v>179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129</v>
      </c>
      <c r="BD16" s="1" t="s">
        <v>144</v>
      </c>
      <c r="BE16" s="1" t="s">
        <v>155</v>
      </c>
      <c r="BG16" s="1" t="s">
        <v>180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139</v>
      </c>
      <c r="BE17" s="1" t="s">
        <v>156</v>
      </c>
      <c r="BG17" s="1" t="s">
        <v>181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127</v>
      </c>
      <c r="BF18" s="1" t="s">
        <v>157</v>
      </c>
      <c r="BH18" s="1" t="s">
        <v>28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140</v>
      </c>
      <c r="BF19" s="1" t="s">
        <v>158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145</v>
      </c>
      <c r="BF20" s="1" t="s">
        <v>159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130</v>
      </c>
      <c r="BE21" s="1" t="s">
        <v>146</v>
      </c>
      <c r="BF21" s="1" t="s">
        <v>160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136</v>
      </c>
      <c r="BF22" s="1" t="s">
        <v>161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28</v>
      </c>
      <c r="BE23" s="1" t="s">
        <v>137</v>
      </c>
      <c r="BF23" s="1" t="s">
        <v>196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199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162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163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198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164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165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197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28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185</v>
      </c>
      <c r="C1" s="80" t="s" vm="1">
        <v>258</v>
      </c>
    </row>
    <row r="2" spans="2:81">
      <c r="B2" s="58" t="s">
        <v>184</v>
      </c>
      <c r="C2" s="80" t="s">
        <v>259</v>
      </c>
    </row>
    <row r="3" spans="2:81">
      <c r="B3" s="58" t="s">
        <v>186</v>
      </c>
      <c r="C3" s="80" t="s">
        <v>260</v>
      </c>
      <c r="E3" s="2"/>
    </row>
    <row r="4" spans="2:81">
      <c r="B4" s="58" t="s">
        <v>187</v>
      </c>
      <c r="C4" s="80">
        <v>2208</v>
      </c>
    </row>
    <row r="6" spans="2:81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81" ht="26.25" customHeight="1">
      <c r="B7" s="167" t="s">
        <v>99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81" s="3" customFormat="1" ht="47.25">
      <c r="B8" s="23" t="s">
        <v>121</v>
      </c>
      <c r="C8" s="31" t="s">
        <v>46</v>
      </c>
      <c r="D8" s="14" t="s">
        <v>51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63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33" t="s">
        <v>245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185</v>
      </c>
      <c r="C1" s="80" t="s" vm="1">
        <v>258</v>
      </c>
    </row>
    <row r="2" spans="2:72">
      <c r="B2" s="58" t="s">
        <v>184</v>
      </c>
      <c r="C2" s="80" t="s">
        <v>259</v>
      </c>
    </row>
    <row r="3" spans="2:72">
      <c r="B3" s="58" t="s">
        <v>186</v>
      </c>
      <c r="C3" s="80" t="s">
        <v>260</v>
      </c>
    </row>
    <row r="4" spans="2:72">
      <c r="B4" s="58" t="s">
        <v>187</v>
      </c>
      <c r="C4" s="80">
        <v>2208</v>
      </c>
    </row>
    <row r="6" spans="2:72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72" ht="26.25" customHeight="1">
      <c r="B7" s="167" t="s">
        <v>90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2:72" s="3" customFormat="1" ht="78.75">
      <c r="B8" s="23" t="s">
        <v>121</v>
      </c>
      <c r="C8" s="31" t="s">
        <v>46</v>
      </c>
      <c r="D8" s="31" t="s">
        <v>15</v>
      </c>
      <c r="E8" s="31" t="s">
        <v>67</v>
      </c>
      <c r="F8" s="31" t="s">
        <v>106</v>
      </c>
      <c r="G8" s="31" t="s">
        <v>18</v>
      </c>
      <c r="H8" s="31" t="s">
        <v>105</v>
      </c>
      <c r="I8" s="31" t="s">
        <v>17</v>
      </c>
      <c r="J8" s="31" t="s">
        <v>19</v>
      </c>
      <c r="K8" s="31" t="s">
        <v>242</v>
      </c>
      <c r="L8" s="31" t="s">
        <v>241</v>
      </c>
      <c r="M8" s="31" t="s">
        <v>114</v>
      </c>
      <c r="N8" s="31" t="s">
        <v>60</v>
      </c>
      <c r="O8" s="31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249</v>
      </c>
      <c r="L9" s="33"/>
      <c r="M9" s="33" t="s">
        <v>245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72">
      <c r="B13" s="97" t="s">
        <v>240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72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72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72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185</v>
      </c>
      <c r="C1" s="80" t="s" vm="1">
        <v>258</v>
      </c>
    </row>
    <row r="2" spans="2:65">
      <c r="B2" s="58" t="s">
        <v>184</v>
      </c>
      <c r="C2" s="80" t="s">
        <v>259</v>
      </c>
    </row>
    <row r="3" spans="2:65">
      <c r="B3" s="58" t="s">
        <v>186</v>
      </c>
      <c r="C3" s="80" t="s">
        <v>260</v>
      </c>
    </row>
    <row r="4" spans="2:65">
      <c r="B4" s="58" t="s">
        <v>187</v>
      </c>
      <c r="C4" s="80">
        <v>2208</v>
      </c>
    </row>
    <row r="6" spans="2:65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65" ht="26.25" customHeight="1">
      <c r="B7" s="167" t="s">
        <v>91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65" s="3" customFormat="1" ht="78.75">
      <c r="B8" s="23" t="s">
        <v>121</v>
      </c>
      <c r="C8" s="31" t="s">
        <v>46</v>
      </c>
      <c r="D8" s="31" t="s">
        <v>123</v>
      </c>
      <c r="E8" s="31" t="s">
        <v>122</v>
      </c>
      <c r="F8" s="31" t="s">
        <v>66</v>
      </c>
      <c r="G8" s="31" t="s">
        <v>15</v>
      </c>
      <c r="H8" s="31" t="s">
        <v>67</v>
      </c>
      <c r="I8" s="31" t="s">
        <v>106</v>
      </c>
      <c r="J8" s="31" t="s">
        <v>18</v>
      </c>
      <c r="K8" s="31" t="s">
        <v>105</v>
      </c>
      <c r="L8" s="31" t="s">
        <v>17</v>
      </c>
      <c r="M8" s="73" t="s">
        <v>19</v>
      </c>
      <c r="N8" s="31" t="s">
        <v>242</v>
      </c>
      <c r="O8" s="31" t="s">
        <v>241</v>
      </c>
      <c r="P8" s="31" t="s">
        <v>114</v>
      </c>
      <c r="Q8" s="31" t="s">
        <v>60</v>
      </c>
      <c r="R8" s="31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118</v>
      </c>
      <c r="R10" s="21" t="s">
        <v>119</v>
      </c>
      <c r="S10" s="21" t="s">
        <v>191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D21" sqref="D21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2.140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185</v>
      </c>
      <c r="C1" s="80" t="s" vm="1">
        <v>258</v>
      </c>
    </row>
    <row r="2" spans="2:81">
      <c r="B2" s="58" t="s">
        <v>184</v>
      </c>
      <c r="C2" s="80" t="s">
        <v>259</v>
      </c>
    </row>
    <row r="3" spans="2:81">
      <c r="B3" s="58" t="s">
        <v>186</v>
      </c>
      <c r="C3" s="80" t="s">
        <v>260</v>
      </c>
    </row>
    <row r="4" spans="2:81">
      <c r="B4" s="58" t="s">
        <v>187</v>
      </c>
      <c r="C4" s="80">
        <v>2208</v>
      </c>
    </row>
    <row r="6" spans="2:81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81" ht="26.25" customHeight="1">
      <c r="B7" s="167" t="s">
        <v>92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81" s="3" customFormat="1" ht="78.75">
      <c r="B8" s="23" t="s">
        <v>121</v>
      </c>
      <c r="C8" s="31" t="s">
        <v>46</v>
      </c>
      <c r="D8" s="31" t="s">
        <v>123</v>
      </c>
      <c r="E8" s="31" t="s">
        <v>122</v>
      </c>
      <c r="F8" s="31" t="s">
        <v>66</v>
      </c>
      <c r="G8" s="31" t="s">
        <v>15</v>
      </c>
      <c r="H8" s="31" t="s">
        <v>67</v>
      </c>
      <c r="I8" s="31" t="s">
        <v>106</v>
      </c>
      <c r="J8" s="31" t="s">
        <v>18</v>
      </c>
      <c r="K8" s="31" t="s">
        <v>105</v>
      </c>
      <c r="L8" s="31" t="s">
        <v>17</v>
      </c>
      <c r="M8" s="73" t="s">
        <v>19</v>
      </c>
      <c r="N8" s="73" t="s">
        <v>242</v>
      </c>
      <c r="O8" s="31" t="s">
        <v>241</v>
      </c>
      <c r="P8" s="31" t="s">
        <v>114</v>
      </c>
      <c r="Q8" s="31" t="s">
        <v>60</v>
      </c>
      <c r="R8" s="31" t="s">
        <v>188</v>
      </c>
      <c r="S8" s="32" t="s">
        <v>190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249</v>
      </c>
      <c r="O9" s="33"/>
      <c r="P9" s="33" t="s">
        <v>245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118</v>
      </c>
      <c r="R10" s="21" t="s">
        <v>119</v>
      </c>
      <c r="S10" s="21" t="s">
        <v>191</v>
      </c>
      <c r="T10" s="5"/>
      <c r="BZ10" s="1"/>
    </row>
    <row r="11" spans="2:81" s="4" customFormat="1" ht="18" customHeight="1">
      <c r="B11" s="126" t="s">
        <v>52</v>
      </c>
      <c r="C11" s="84"/>
      <c r="D11" s="84"/>
      <c r="E11" s="84"/>
      <c r="F11" s="84"/>
      <c r="G11" s="84"/>
      <c r="H11" s="84"/>
      <c r="I11" s="84"/>
      <c r="J11" s="94">
        <v>7.6898571180484652</v>
      </c>
      <c r="K11" s="84"/>
      <c r="L11" s="84"/>
      <c r="M11" s="93">
        <v>2.0949817433459958E-2</v>
      </c>
      <c r="N11" s="92"/>
      <c r="O11" s="94"/>
      <c r="P11" s="92">
        <v>1750.7123700000002</v>
      </c>
      <c r="Q11" s="84"/>
      <c r="R11" s="93">
        <v>1</v>
      </c>
      <c r="S11" s="93">
        <f>P11/'סכום נכסי הקרן'!$C$42</f>
        <v>1.3964304136444906E-2</v>
      </c>
      <c r="T11" s="145"/>
      <c r="U11" s="142"/>
      <c r="V11" s="142"/>
      <c r="W11" s="142"/>
      <c r="X11" s="142"/>
      <c r="BZ11" s="98"/>
      <c r="CC11" s="98"/>
    </row>
    <row r="12" spans="2:81" s="98" customFormat="1" ht="17.25" customHeight="1">
      <c r="B12" s="127" t="s">
        <v>238</v>
      </c>
      <c r="C12" s="84"/>
      <c r="D12" s="84"/>
      <c r="E12" s="84"/>
      <c r="F12" s="84"/>
      <c r="G12" s="84"/>
      <c r="H12" s="84"/>
      <c r="I12" s="84"/>
      <c r="J12" s="94">
        <v>7.8373983504637481</v>
      </c>
      <c r="K12" s="84"/>
      <c r="L12" s="84"/>
      <c r="M12" s="93">
        <v>2.0390641673199036E-2</v>
      </c>
      <c r="N12" s="92"/>
      <c r="O12" s="94"/>
      <c r="P12" s="92">
        <v>1697.5352899999998</v>
      </c>
      <c r="Q12" s="84"/>
      <c r="R12" s="93">
        <v>0.96962546166278563</v>
      </c>
      <c r="S12" s="93">
        <f>P12/'סכום נכסי הקרן'!$C$42</f>
        <v>1.3540144845099938E-2</v>
      </c>
      <c r="T12" s="143"/>
      <c r="U12" s="143"/>
      <c r="V12" s="143"/>
      <c r="W12" s="143"/>
      <c r="X12" s="143"/>
    </row>
    <row r="13" spans="2:81">
      <c r="B13" s="107" t="s">
        <v>61</v>
      </c>
      <c r="C13" s="84"/>
      <c r="D13" s="84"/>
      <c r="E13" s="84"/>
      <c r="F13" s="84"/>
      <c r="G13" s="84"/>
      <c r="H13" s="84"/>
      <c r="I13" s="84"/>
      <c r="J13" s="94">
        <v>9.070237720162643</v>
      </c>
      <c r="K13" s="84"/>
      <c r="L13" s="84"/>
      <c r="M13" s="93">
        <v>1.5296600141775845E-2</v>
      </c>
      <c r="N13" s="92"/>
      <c r="O13" s="94"/>
      <c r="P13" s="92">
        <v>1083.97873</v>
      </c>
      <c r="Q13" s="84"/>
      <c r="R13" s="93">
        <v>0.61916437478533382</v>
      </c>
      <c r="S13" s="93">
        <f>P13/'סכום נכסי הקרן'!$C$42</f>
        <v>8.6461996399541594E-3</v>
      </c>
      <c r="T13" s="144"/>
      <c r="U13" s="144"/>
      <c r="V13" s="144"/>
      <c r="W13" s="144"/>
      <c r="X13" s="144"/>
    </row>
    <row r="14" spans="2:81">
      <c r="B14" s="108" t="s">
        <v>866</v>
      </c>
      <c r="C14" s="82" t="s">
        <v>867</v>
      </c>
      <c r="D14" s="95" t="s">
        <v>868</v>
      </c>
      <c r="E14" s="82" t="s">
        <v>869</v>
      </c>
      <c r="F14" s="95" t="s">
        <v>392</v>
      </c>
      <c r="G14" s="82" t="s">
        <v>293</v>
      </c>
      <c r="H14" s="82" t="s">
        <v>294</v>
      </c>
      <c r="I14" s="112">
        <v>42639</v>
      </c>
      <c r="J14" s="91">
        <v>9.2799999999999994</v>
      </c>
      <c r="K14" s="95" t="s">
        <v>170</v>
      </c>
      <c r="L14" s="96">
        <v>4.9000000000000002E-2</v>
      </c>
      <c r="M14" s="90">
        <v>1.3099999999999995E-2</v>
      </c>
      <c r="N14" s="89">
        <v>88069</v>
      </c>
      <c r="O14" s="91">
        <v>162.99</v>
      </c>
      <c r="P14" s="89">
        <v>143.54366000000002</v>
      </c>
      <c r="Q14" s="90">
        <v>4.4862302251786518E-5</v>
      </c>
      <c r="R14" s="90">
        <v>8.1991572379190997E-2</v>
      </c>
      <c r="S14" s="90">
        <f>P14/'סכום נכסי הקרן'!$C$42</f>
        <v>1.1449552533283587E-3</v>
      </c>
      <c r="T14" s="144"/>
      <c r="U14" s="144"/>
      <c r="V14" s="144"/>
      <c r="W14" s="144"/>
      <c r="X14" s="144"/>
    </row>
    <row r="15" spans="2:81">
      <c r="B15" s="108" t="s">
        <v>870</v>
      </c>
      <c r="C15" s="82" t="s">
        <v>871</v>
      </c>
      <c r="D15" s="95" t="s">
        <v>868</v>
      </c>
      <c r="E15" s="82" t="s">
        <v>869</v>
      </c>
      <c r="F15" s="95" t="s">
        <v>392</v>
      </c>
      <c r="G15" s="82" t="s">
        <v>293</v>
      </c>
      <c r="H15" s="82" t="s">
        <v>294</v>
      </c>
      <c r="I15" s="112">
        <v>42639</v>
      </c>
      <c r="J15" s="91">
        <v>12.03</v>
      </c>
      <c r="K15" s="95" t="s">
        <v>170</v>
      </c>
      <c r="L15" s="96">
        <v>4.0999999999999995E-2</v>
      </c>
      <c r="M15" s="90">
        <v>2.0899999999999998E-2</v>
      </c>
      <c r="N15" s="89">
        <v>395155.09</v>
      </c>
      <c r="O15" s="91">
        <v>130.58000000000001</v>
      </c>
      <c r="P15" s="89">
        <v>515.99355000000003</v>
      </c>
      <c r="Q15" s="90">
        <v>1.0512827512004511E-4</v>
      </c>
      <c r="R15" s="90">
        <v>0.29473348040603609</v>
      </c>
      <c r="S15" s="90">
        <f>P15/'סכום נכסי הקרן'!$C$42</f>
        <v>4.1157479595828128E-3</v>
      </c>
      <c r="T15" s="144"/>
      <c r="U15" s="144"/>
      <c r="V15" s="144"/>
      <c r="W15" s="144"/>
      <c r="X15" s="144"/>
    </row>
    <row r="16" spans="2:81">
      <c r="B16" s="108" t="s">
        <v>872</v>
      </c>
      <c r="C16" s="82" t="s">
        <v>873</v>
      </c>
      <c r="D16" s="95" t="s">
        <v>868</v>
      </c>
      <c r="E16" s="82" t="s">
        <v>874</v>
      </c>
      <c r="F16" s="95" t="s">
        <v>392</v>
      </c>
      <c r="G16" s="82" t="s">
        <v>293</v>
      </c>
      <c r="H16" s="82" t="s">
        <v>166</v>
      </c>
      <c r="I16" s="112">
        <v>42796</v>
      </c>
      <c r="J16" s="91">
        <v>8.7899999999999991</v>
      </c>
      <c r="K16" s="95" t="s">
        <v>170</v>
      </c>
      <c r="L16" s="96">
        <v>2.1400000000000002E-2</v>
      </c>
      <c r="M16" s="90">
        <v>1.26E-2</v>
      </c>
      <c r="N16" s="89">
        <v>114000</v>
      </c>
      <c r="O16" s="91">
        <v>109.13</v>
      </c>
      <c r="P16" s="89">
        <v>124.40821000000001</v>
      </c>
      <c r="Q16" s="90">
        <v>4.3905933463253815E-4</v>
      </c>
      <c r="R16" s="90">
        <v>7.1061478819619009E-2</v>
      </c>
      <c r="S16" s="90">
        <f>P16/'סכום נכסי הקרן'!$C$42</f>
        <v>9.9232410262269782E-4</v>
      </c>
      <c r="T16" s="144"/>
      <c r="U16" s="144"/>
      <c r="V16" s="144"/>
      <c r="W16" s="144"/>
      <c r="X16" s="144"/>
    </row>
    <row r="17" spans="2:24">
      <c r="B17" s="108" t="s">
        <v>875</v>
      </c>
      <c r="C17" s="82" t="s">
        <v>876</v>
      </c>
      <c r="D17" s="95" t="s">
        <v>868</v>
      </c>
      <c r="E17" s="82" t="s">
        <v>391</v>
      </c>
      <c r="F17" s="95" t="s">
        <v>392</v>
      </c>
      <c r="G17" s="82" t="s">
        <v>323</v>
      </c>
      <c r="H17" s="82" t="s">
        <v>294</v>
      </c>
      <c r="I17" s="112">
        <v>39953</v>
      </c>
      <c r="J17" s="91">
        <v>1.97</v>
      </c>
      <c r="K17" s="95" t="s">
        <v>170</v>
      </c>
      <c r="L17" s="96">
        <v>6.8499999999999991E-2</v>
      </c>
      <c r="M17" s="90">
        <v>8.4000000000000012E-3</v>
      </c>
      <c r="N17" s="89">
        <v>33628</v>
      </c>
      <c r="O17" s="91">
        <v>128.51</v>
      </c>
      <c r="P17" s="89">
        <v>43.215350000000001</v>
      </c>
      <c r="Q17" s="90">
        <v>6.658337474829275E-5</v>
      </c>
      <c r="R17" s="90">
        <v>2.4684437455594146E-2</v>
      </c>
      <c r="S17" s="90">
        <f>P17/'סכום נכסי הקרן'!$C$42</f>
        <v>3.4470099206696886E-4</v>
      </c>
      <c r="T17" s="144"/>
      <c r="U17" s="144"/>
      <c r="V17" s="144"/>
      <c r="W17" s="144"/>
      <c r="X17" s="144"/>
    </row>
    <row r="18" spans="2:24">
      <c r="B18" s="108" t="s">
        <v>877</v>
      </c>
      <c r="C18" s="82" t="s">
        <v>878</v>
      </c>
      <c r="D18" s="95" t="s">
        <v>868</v>
      </c>
      <c r="E18" s="82" t="s">
        <v>879</v>
      </c>
      <c r="F18" s="95" t="s">
        <v>392</v>
      </c>
      <c r="G18" s="82" t="s">
        <v>346</v>
      </c>
      <c r="H18" s="82" t="s">
        <v>294</v>
      </c>
      <c r="I18" s="112">
        <v>39953</v>
      </c>
      <c r="J18" s="91">
        <v>4.8599999999999994</v>
      </c>
      <c r="K18" s="95" t="s">
        <v>170</v>
      </c>
      <c r="L18" s="96">
        <v>5.5999999999999994E-2</v>
      </c>
      <c r="M18" s="90">
        <v>5.4000000000000003E-3</v>
      </c>
      <c r="N18" s="89">
        <v>38010.879999999997</v>
      </c>
      <c r="O18" s="91">
        <v>151.31</v>
      </c>
      <c r="P18" s="89">
        <v>57.51426</v>
      </c>
      <c r="Q18" s="90">
        <v>4.2952376193780457E-5</v>
      </c>
      <c r="R18" s="90">
        <v>3.2851918445061308E-2</v>
      </c>
      <c r="S18" s="90">
        <f>P18/'סכום נכסי הקרן'!$C$42</f>
        <v>4.587541806325203E-4</v>
      </c>
      <c r="T18" s="144"/>
      <c r="U18" s="144"/>
      <c r="V18" s="144"/>
      <c r="W18" s="144"/>
      <c r="X18" s="144"/>
    </row>
    <row r="19" spans="2:24">
      <c r="B19" s="108" t="s">
        <v>880</v>
      </c>
      <c r="C19" s="82" t="s">
        <v>881</v>
      </c>
      <c r="D19" s="95" t="s">
        <v>868</v>
      </c>
      <c r="E19" s="82" t="s">
        <v>313</v>
      </c>
      <c r="F19" s="95" t="s">
        <v>298</v>
      </c>
      <c r="G19" s="82" t="s">
        <v>488</v>
      </c>
      <c r="H19" s="82" t="s">
        <v>294</v>
      </c>
      <c r="I19" s="112">
        <v>39953</v>
      </c>
      <c r="J19" s="91">
        <v>4.3</v>
      </c>
      <c r="K19" s="95" t="s">
        <v>170</v>
      </c>
      <c r="L19" s="96">
        <v>5.7500000000000002E-2</v>
      </c>
      <c r="M19" s="90">
        <v>2.7999999999999995E-3</v>
      </c>
      <c r="N19" s="89">
        <v>126711</v>
      </c>
      <c r="O19" s="91">
        <v>148.9</v>
      </c>
      <c r="P19" s="89">
        <v>188.67266000000001</v>
      </c>
      <c r="Q19" s="90">
        <v>9.7320276497695857E-5</v>
      </c>
      <c r="R19" s="90">
        <v>0.10776907916632815</v>
      </c>
      <c r="S19" s="90">
        <f>P19/'סכום נכסי הקרן'!$C$42</f>
        <v>1.5049201979832148E-3</v>
      </c>
      <c r="T19" s="144"/>
      <c r="U19" s="144"/>
      <c r="V19" s="144"/>
      <c r="W19" s="144"/>
      <c r="X19" s="144"/>
    </row>
    <row r="20" spans="2:24">
      <c r="B20" s="108" t="s">
        <v>882</v>
      </c>
      <c r="C20" s="82" t="s">
        <v>883</v>
      </c>
      <c r="D20" s="95" t="s">
        <v>868</v>
      </c>
      <c r="E20" s="82" t="s">
        <v>884</v>
      </c>
      <c r="F20" s="95" t="s">
        <v>761</v>
      </c>
      <c r="G20" s="82" t="s">
        <v>885</v>
      </c>
      <c r="H20" s="82"/>
      <c r="I20" s="112">
        <v>39953</v>
      </c>
      <c r="J20" s="91">
        <v>2.16</v>
      </c>
      <c r="K20" s="95" t="s">
        <v>170</v>
      </c>
      <c r="L20" s="96">
        <v>5.5999999999999994E-2</v>
      </c>
      <c r="M20" s="90">
        <v>0.1079</v>
      </c>
      <c r="N20" s="89">
        <v>9627.41</v>
      </c>
      <c r="O20" s="91">
        <v>110.4248</v>
      </c>
      <c r="P20" s="89">
        <v>10.63104</v>
      </c>
      <c r="Q20" s="90">
        <v>8.6221945289641597E-6</v>
      </c>
      <c r="R20" s="90">
        <v>6.0724081135041042E-3</v>
      </c>
      <c r="S20" s="90">
        <f>P20/'סכום נכסי הקרן'!$C$42</f>
        <v>8.4796953737586973E-5</v>
      </c>
      <c r="T20" s="144"/>
      <c r="U20" s="144"/>
      <c r="V20" s="144"/>
      <c r="W20" s="144"/>
      <c r="X20" s="144"/>
    </row>
    <row r="21" spans="2:24">
      <c r="B21" s="109"/>
      <c r="C21" s="82"/>
      <c r="D21" s="82"/>
      <c r="E21" s="82"/>
      <c r="F21" s="82"/>
      <c r="G21" s="82"/>
      <c r="H21" s="82"/>
      <c r="I21" s="82"/>
      <c r="J21" s="91"/>
      <c r="K21" s="82"/>
      <c r="L21" s="82"/>
      <c r="M21" s="90"/>
      <c r="N21" s="89"/>
      <c r="O21" s="91"/>
      <c r="P21" s="82"/>
      <c r="Q21" s="82"/>
      <c r="R21" s="90"/>
      <c r="S21" s="82"/>
      <c r="T21" s="144"/>
      <c r="U21" s="144"/>
      <c r="V21" s="144"/>
      <c r="W21" s="144"/>
      <c r="X21" s="144"/>
    </row>
    <row r="22" spans="2:24">
      <c r="B22" s="107" t="s">
        <v>62</v>
      </c>
      <c r="C22" s="84"/>
      <c r="D22" s="84"/>
      <c r="E22" s="84"/>
      <c r="F22" s="84"/>
      <c r="G22" s="84"/>
      <c r="H22" s="84"/>
      <c r="I22" s="84"/>
      <c r="J22" s="94">
        <v>6.1334965794663612</v>
      </c>
      <c r="K22" s="84"/>
      <c r="L22" s="84"/>
      <c r="M22" s="93">
        <v>2.307333553772397E-2</v>
      </c>
      <c r="N22" s="92"/>
      <c r="O22" s="94"/>
      <c r="P22" s="92">
        <v>477.89472999999998</v>
      </c>
      <c r="Q22" s="84"/>
      <c r="R22" s="93">
        <v>0.2729715847041167</v>
      </c>
      <c r="S22" s="93">
        <f>P22/'סכום נכסי הקרן'!$C$42</f>
        <v>3.811858229415618E-3</v>
      </c>
      <c r="T22" s="144"/>
      <c r="U22" s="144"/>
      <c r="V22" s="144"/>
      <c r="W22" s="144"/>
      <c r="X22" s="144"/>
    </row>
    <row r="23" spans="2:24">
      <c r="B23" s="108" t="s">
        <v>886</v>
      </c>
      <c r="C23" s="82" t="s">
        <v>887</v>
      </c>
      <c r="D23" s="95" t="s">
        <v>868</v>
      </c>
      <c r="E23" s="82" t="s">
        <v>874</v>
      </c>
      <c r="F23" s="95" t="s">
        <v>392</v>
      </c>
      <c r="G23" s="82" t="s">
        <v>293</v>
      </c>
      <c r="H23" s="82" t="s">
        <v>166</v>
      </c>
      <c r="I23" s="112">
        <v>42796</v>
      </c>
      <c r="J23" s="91">
        <v>8.1100000000000012</v>
      </c>
      <c r="K23" s="95" t="s">
        <v>170</v>
      </c>
      <c r="L23" s="96">
        <v>3.7400000000000003E-2</v>
      </c>
      <c r="M23" s="90">
        <v>2.7600000000000003E-2</v>
      </c>
      <c r="N23" s="89">
        <v>114000</v>
      </c>
      <c r="O23" s="91">
        <v>109.31</v>
      </c>
      <c r="P23" s="89">
        <v>124.6134</v>
      </c>
      <c r="Q23" s="90">
        <v>2.2133429633167527E-4</v>
      </c>
      <c r="R23" s="90">
        <v>7.1178682538240126E-2</v>
      </c>
      <c r="S23" s="90">
        <f>P23/'סכום נכסי הקרן'!$C$42</f>
        <v>9.9396077099544533E-4</v>
      </c>
      <c r="T23" s="144"/>
      <c r="U23" s="144"/>
      <c r="V23" s="144"/>
      <c r="W23" s="144"/>
      <c r="X23" s="144"/>
    </row>
    <row r="24" spans="2:24">
      <c r="B24" s="108" t="s">
        <v>888</v>
      </c>
      <c r="C24" s="82" t="s">
        <v>889</v>
      </c>
      <c r="D24" s="95" t="s">
        <v>868</v>
      </c>
      <c r="E24" s="82" t="s">
        <v>874</v>
      </c>
      <c r="F24" s="95" t="s">
        <v>392</v>
      </c>
      <c r="G24" s="82" t="s">
        <v>293</v>
      </c>
      <c r="H24" s="82" t="s">
        <v>166</v>
      </c>
      <c r="I24" s="112">
        <v>42796</v>
      </c>
      <c r="J24" s="91">
        <v>4.8499999999999996</v>
      </c>
      <c r="K24" s="95" t="s">
        <v>170</v>
      </c>
      <c r="L24" s="96">
        <v>2.5000000000000001E-2</v>
      </c>
      <c r="M24" s="90">
        <v>2.0499999999999997E-2</v>
      </c>
      <c r="N24" s="89">
        <v>152000</v>
      </c>
      <c r="O24" s="91">
        <v>103</v>
      </c>
      <c r="P24" s="89">
        <v>156.56</v>
      </c>
      <c r="Q24" s="90">
        <v>2.0956961020052504E-4</v>
      </c>
      <c r="R24" s="90">
        <v>8.9426454443798778E-2</v>
      </c>
      <c r="S24" s="90">
        <f>P24/'סכום נכסי הקרן'!$C$42</f>
        <v>1.248778207697141E-3</v>
      </c>
      <c r="T24" s="144"/>
      <c r="U24" s="144"/>
      <c r="V24" s="144"/>
      <c r="W24" s="144"/>
      <c r="X24" s="144"/>
    </row>
    <row r="25" spans="2:24">
      <c r="B25" s="108" t="s">
        <v>890</v>
      </c>
      <c r="C25" s="82" t="s">
        <v>891</v>
      </c>
      <c r="D25" s="95" t="s">
        <v>868</v>
      </c>
      <c r="E25" s="82" t="s">
        <v>892</v>
      </c>
      <c r="F25" s="95" t="s">
        <v>334</v>
      </c>
      <c r="G25" s="82" t="s">
        <v>346</v>
      </c>
      <c r="H25" s="82" t="s">
        <v>166</v>
      </c>
      <c r="I25" s="112">
        <v>42598</v>
      </c>
      <c r="J25" s="91">
        <v>6.01</v>
      </c>
      <c r="K25" s="95" t="s">
        <v>170</v>
      </c>
      <c r="L25" s="96">
        <v>3.1E-2</v>
      </c>
      <c r="M25" s="90">
        <v>2.2399999999999996E-2</v>
      </c>
      <c r="N25" s="89">
        <v>181719</v>
      </c>
      <c r="O25" s="91">
        <v>105.38</v>
      </c>
      <c r="P25" s="89">
        <v>191.49548000000001</v>
      </c>
      <c r="Q25" s="90">
        <v>4.782078947368421E-4</v>
      </c>
      <c r="R25" s="90">
        <v>0.10938146281561945</v>
      </c>
      <c r="S25" s="90">
        <f>P25/'סכום נכסי הקרן'!$C$42</f>
        <v>1.5274360136465492E-3</v>
      </c>
      <c r="T25" s="144"/>
      <c r="U25" s="144"/>
      <c r="V25" s="144"/>
      <c r="W25" s="144"/>
      <c r="X25" s="144"/>
    </row>
    <row r="26" spans="2:24">
      <c r="B26" s="108" t="s">
        <v>893</v>
      </c>
      <c r="C26" s="82" t="s">
        <v>894</v>
      </c>
      <c r="D26" s="95" t="s">
        <v>868</v>
      </c>
      <c r="E26" s="82" t="s">
        <v>895</v>
      </c>
      <c r="F26" s="95" t="s">
        <v>334</v>
      </c>
      <c r="G26" s="82" t="s">
        <v>575</v>
      </c>
      <c r="H26" s="82" t="s">
        <v>166</v>
      </c>
      <c r="I26" s="112">
        <v>41903</v>
      </c>
      <c r="J26" s="91">
        <v>1.98</v>
      </c>
      <c r="K26" s="95" t="s">
        <v>170</v>
      </c>
      <c r="L26" s="96">
        <v>5.1500000000000004E-2</v>
      </c>
      <c r="M26" s="90">
        <v>1.6899999999999998E-2</v>
      </c>
      <c r="N26" s="89">
        <v>4787.34</v>
      </c>
      <c r="O26" s="91">
        <v>109.16</v>
      </c>
      <c r="P26" s="89">
        <v>5.2258500000000003</v>
      </c>
      <c r="Q26" s="90">
        <v>5.8823480262566812E-5</v>
      </c>
      <c r="R26" s="90">
        <v>2.9849849064583918E-3</v>
      </c>
      <c r="S26" s="90">
        <f>P26/'סכום נכסי הקרן'!$C$42</f>
        <v>4.168323707648253E-5</v>
      </c>
      <c r="T26" s="144"/>
      <c r="U26" s="144"/>
      <c r="V26" s="144"/>
      <c r="W26" s="144"/>
      <c r="X26" s="144"/>
    </row>
    <row r="27" spans="2:24">
      <c r="B27" s="109"/>
      <c r="C27" s="82"/>
      <c r="D27" s="82"/>
      <c r="E27" s="82"/>
      <c r="F27" s="82"/>
      <c r="G27" s="82"/>
      <c r="H27" s="82"/>
      <c r="I27" s="82"/>
      <c r="J27" s="91"/>
      <c r="K27" s="82"/>
      <c r="L27" s="82"/>
      <c r="M27" s="90"/>
      <c r="N27" s="89"/>
      <c r="O27" s="91"/>
      <c r="P27" s="82"/>
      <c r="Q27" s="82"/>
      <c r="R27" s="90"/>
      <c r="S27" s="82"/>
      <c r="T27" s="144"/>
      <c r="U27" s="144"/>
      <c r="V27" s="144"/>
      <c r="W27" s="144"/>
      <c r="X27" s="144"/>
    </row>
    <row r="28" spans="2:24">
      <c r="B28" s="107" t="s">
        <v>48</v>
      </c>
      <c r="C28" s="84"/>
      <c r="D28" s="84"/>
      <c r="E28" s="84"/>
      <c r="F28" s="84"/>
      <c r="G28" s="84"/>
      <c r="H28" s="84"/>
      <c r="I28" s="84"/>
      <c r="J28" s="94">
        <v>3.9889615612586082</v>
      </c>
      <c r="K28" s="84"/>
      <c r="L28" s="84"/>
      <c r="M28" s="93">
        <v>5.1643260112295405E-2</v>
      </c>
      <c r="N28" s="92"/>
      <c r="O28" s="94"/>
      <c r="P28" s="92">
        <v>135.66183000000001</v>
      </c>
      <c r="Q28" s="84"/>
      <c r="R28" s="93">
        <v>7.7489502173335306E-2</v>
      </c>
      <c r="S28" s="93">
        <f>P28/'סכום נכסי הקרן'!$C$42</f>
        <v>1.0820869757301626E-3</v>
      </c>
      <c r="T28" s="144"/>
      <c r="U28" s="144"/>
      <c r="V28" s="144"/>
      <c r="W28" s="144"/>
      <c r="X28" s="144"/>
    </row>
    <row r="29" spans="2:24">
      <c r="B29" s="108" t="s">
        <v>896</v>
      </c>
      <c r="C29" s="82" t="s">
        <v>897</v>
      </c>
      <c r="D29" s="95" t="s">
        <v>868</v>
      </c>
      <c r="E29" s="82" t="s">
        <v>767</v>
      </c>
      <c r="F29" s="95" t="s">
        <v>768</v>
      </c>
      <c r="G29" s="82" t="s">
        <v>417</v>
      </c>
      <c r="H29" s="82" t="s">
        <v>294</v>
      </c>
      <c r="I29" s="112">
        <v>42954</v>
      </c>
      <c r="J29" s="91">
        <v>2.58</v>
      </c>
      <c r="K29" s="95" t="s">
        <v>169</v>
      </c>
      <c r="L29" s="96">
        <v>3.7000000000000005E-2</v>
      </c>
      <c r="M29" s="90">
        <v>3.2999999999999995E-2</v>
      </c>
      <c r="N29" s="89">
        <v>5450</v>
      </c>
      <c r="O29" s="91">
        <v>102.18</v>
      </c>
      <c r="P29" s="89">
        <v>19.307089999999999</v>
      </c>
      <c r="Q29" s="90">
        <v>8.1096363311707634E-5</v>
      </c>
      <c r="R29" s="90">
        <v>1.102813365053221E-2</v>
      </c>
      <c r="S29" s="90">
        <f>P29/'סכום נכסי הקרן'!$C$42</f>
        <v>1.540002123533942E-4</v>
      </c>
      <c r="T29" s="144"/>
      <c r="U29" s="144"/>
      <c r="V29" s="144"/>
      <c r="W29" s="144"/>
      <c r="X29" s="144"/>
    </row>
    <row r="30" spans="2:24">
      <c r="B30" s="108" t="s">
        <v>898</v>
      </c>
      <c r="C30" s="82" t="s">
        <v>899</v>
      </c>
      <c r="D30" s="95" t="s">
        <v>868</v>
      </c>
      <c r="E30" s="82" t="s">
        <v>767</v>
      </c>
      <c r="F30" s="95" t="s">
        <v>768</v>
      </c>
      <c r="G30" s="82" t="s">
        <v>417</v>
      </c>
      <c r="H30" s="82" t="s">
        <v>294</v>
      </c>
      <c r="I30" s="112">
        <v>42625</v>
      </c>
      <c r="J30" s="91">
        <v>4.25</v>
      </c>
      <c r="K30" s="95" t="s">
        <v>169</v>
      </c>
      <c r="L30" s="96">
        <v>4.4500000000000005E-2</v>
      </c>
      <c r="M30" s="90">
        <v>4.1599999999999998E-2</v>
      </c>
      <c r="N30" s="89">
        <v>31395</v>
      </c>
      <c r="O30" s="91">
        <v>102.69</v>
      </c>
      <c r="P30" s="89">
        <v>111.77441999999999</v>
      </c>
      <c r="Q30" s="90">
        <v>2.2894635866668728E-4</v>
      </c>
      <c r="R30" s="90">
        <v>6.3845107806029824E-2</v>
      </c>
      <c r="S30" s="90">
        <f>P30/'סכום נכסי הקרן'!$C$42</f>
        <v>8.915525030275133E-4</v>
      </c>
      <c r="T30" s="144"/>
      <c r="U30" s="144"/>
      <c r="V30" s="144"/>
      <c r="W30" s="144"/>
      <c r="X30" s="144"/>
    </row>
    <row r="31" spans="2:24">
      <c r="B31" s="108" t="s">
        <v>900</v>
      </c>
      <c r="C31" s="82" t="s">
        <v>901</v>
      </c>
      <c r="D31" s="95" t="s">
        <v>868</v>
      </c>
      <c r="E31" s="82" t="s">
        <v>902</v>
      </c>
      <c r="F31" s="95" t="s">
        <v>392</v>
      </c>
      <c r="G31" s="82" t="s">
        <v>885</v>
      </c>
      <c r="H31" s="82"/>
      <c r="I31" s="112">
        <v>41840</v>
      </c>
      <c r="J31" s="91">
        <v>4.5</v>
      </c>
      <c r="K31" s="95" t="s">
        <v>169</v>
      </c>
      <c r="L31" s="96">
        <v>0.03</v>
      </c>
      <c r="M31" s="90">
        <v>0.35210000000000002</v>
      </c>
      <c r="N31" s="89">
        <v>3244.29</v>
      </c>
      <c r="O31" s="91">
        <v>27.02</v>
      </c>
      <c r="P31" s="89">
        <v>3.03918</v>
      </c>
      <c r="Q31" s="90">
        <v>9.1214843932728796E-6</v>
      </c>
      <c r="R31" s="90">
        <v>1.7359676278519696E-3</v>
      </c>
      <c r="S31" s="90">
        <f>P31/'סכום נכסי הקרן'!$C$42</f>
        <v>2.4241579926347711E-5</v>
      </c>
      <c r="T31" s="144"/>
      <c r="U31" s="144"/>
      <c r="V31" s="144"/>
      <c r="W31" s="144"/>
      <c r="X31" s="144"/>
    </row>
    <row r="32" spans="2:24">
      <c r="B32" s="108" t="s">
        <v>903</v>
      </c>
      <c r="C32" s="82" t="s">
        <v>904</v>
      </c>
      <c r="D32" s="95" t="s">
        <v>868</v>
      </c>
      <c r="E32" s="82" t="s">
        <v>902</v>
      </c>
      <c r="F32" s="95" t="s">
        <v>392</v>
      </c>
      <c r="G32" s="82" t="s">
        <v>885</v>
      </c>
      <c r="H32" s="82"/>
      <c r="I32" s="112">
        <v>41840</v>
      </c>
      <c r="J32" s="91">
        <v>1.7</v>
      </c>
      <c r="K32" s="95" t="s">
        <v>169</v>
      </c>
      <c r="L32" s="96">
        <v>4.4900000000000002E-2</v>
      </c>
      <c r="M32" s="90">
        <v>0.42109999999999997</v>
      </c>
      <c r="N32" s="89">
        <v>793.79</v>
      </c>
      <c r="O32" s="91">
        <v>56</v>
      </c>
      <c r="P32" s="89">
        <v>1.5411400000000002</v>
      </c>
      <c r="Q32" s="90">
        <v>2.4284174555426205E-5</v>
      </c>
      <c r="R32" s="90">
        <v>8.8029308892128297E-4</v>
      </c>
      <c r="S32" s="90">
        <f>P32/'סכום נכסי הקרן'!$C$42</f>
        <v>1.2292680422907335E-5</v>
      </c>
      <c r="T32" s="144"/>
      <c r="U32" s="144"/>
      <c r="V32" s="144"/>
      <c r="W32" s="144"/>
      <c r="X32" s="144"/>
    </row>
    <row r="33" spans="2:24">
      <c r="B33" s="109"/>
      <c r="C33" s="82"/>
      <c r="D33" s="82"/>
      <c r="E33" s="82"/>
      <c r="F33" s="82"/>
      <c r="G33" s="82"/>
      <c r="H33" s="82"/>
      <c r="I33" s="82"/>
      <c r="J33" s="91"/>
      <c r="K33" s="82"/>
      <c r="L33" s="82"/>
      <c r="M33" s="90"/>
      <c r="N33" s="89"/>
      <c r="O33" s="91"/>
      <c r="P33" s="82"/>
      <c r="Q33" s="82"/>
      <c r="R33" s="90"/>
      <c r="S33" s="82"/>
      <c r="T33" s="144"/>
      <c r="U33" s="144"/>
      <c r="V33" s="144"/>
      <c r="W33" s="144"/>
      <c r="X33" s="144"/>
    </row>
    <row r="34" spans="2:24" s="98" customFormat="1">
      <c r="B34" s="128" t="s">
        <v>237</v>
      </c>
      <c r="C34" s="120"/>
      <c r="D34" s="120"/>
      <c r="E34" s="120"/>
      <c r="F34" s="120"/>
      <c r="G34" s="120"/>
      <c r="H34" s="120"/>
      <c r="I34" s="120"/>
      <c r="J34" s="125">
        <v>2.98</v>
      </c>
      <c r="K34" s="120"/>
      <c r="L34" s="120"/>
      <c r="M34" s="122">
        <v>3.8800000000000001E-2</v>
      </c>
      <c r="N34" s="121"/>
      <c r="O34" s="125"/>
      <c r="P34" s="121">
        <v>53.177080000000004</v>
      </c>
      <c r="Q34" s="120"/>
      <c r="R34" s="122">
        <v>3.0374538337214124E-2</v>
      </c>
      <c r="S34" s="122">
        <f>P34/'סכום נכסי הקרן'!$C$42</f>
        <v>4.2415929134496358E-4</v>
      </c>
      <c r="T34" s="143"/>
      <c r="U34" s="143"/>
      <c r="V34" s="143"/>
      <c r="W34" s="143"/>
      <c r="X34" s="143"/>
    </row>
    <row r="35" spans="2:24">
      <c r="B35" s="107" t="s">
        <v>70</v>
      </c>
      <c r="C35" s="84"/>
      <c r="D35" s="84"/>
      <c r="E35" s="84"/>
      <c r="F35" s="84"/>
      <c r="G35" s="84"/>
      <c r="H35" s="84"/>
      <c r="I35" s="84"/>
      <c r="J35" s="94">
        <v>2.98</v>
      </c>
      <c r="K35" s="84"/>
      <c r="L35" s="84"/>
      <c r="M35" s="93">
        <v>3.8800000000000001E-2</v>
      </c>
      <c r="N35" s="92"/>
      <c r="O35" s="94"/>
      <c r="P35" s="92">
        <v>53.177080000000004</v>
      </c>
      <c r="Q35" s="84"/>
      <c r="R35" s="93">
        <v>3.0374538337214124E-2</v>
      </c>
      <c r="S35" s="93">
        <f>P35/'סכום נכסי הקרן'!$C$42</f>
        <v>4.2415929134496358E-4</v>
      </c>
      <c r="T35" s="144"/>
      <c r="U35" s="144"/>
      <c r="V35" s="144"/>
      <c r="W35" s="144"/>
      <c r="X35" s="144"/>
    </row>
    <row r="36" spans="2:24">
      <c r="B36" s="108" t="s">
        <v>905</v>
      </c>
      <c r="C36" s="82" t="s">
        <v>906</v>
      </c>
      <c r="D36" s="95" t="s">
        <v>868</v>
      </c>
      <c r="E36" s="82"/>
      <c r="F36" s="95" t="s">
        <v>735</v>
      </c>
      <c r="G36" s="82" t="s">
        <v>907</v>
      </c>
      <c r="H36" s="82" t="s">
        <v>908</v>
      </c>
      <c r="I36" s="112">
        <v>42135</v>
      </c>
      <c r="J36" s="91">
        <v>2.98</v>
      </c>
      <c r="K36" s="95" t="s">
        <v>169</v>
      </c>
      <c r="L36" s="96">
        <v>0.06</v>
      </c>
      <c r="M36" s="90">
        <v>3.8800000000000001E-2</v>
      </c>
      <c r="N36" s="89">
        <v>14204.55</v>
      </c>
      <c r="O36" s="91">
        <v>107.98</v>
      </c>
      <c r="P36" s="89">
        <v>53.177080000000004</v>
      </c>
      <c r="Q36" s="90">
        <v>1.7217636363636361E-5</v>
      </c>
      <c r="R36" s="90">
        <v>3.0374538337214124E-2</v>
      </c>
      <c r="S36" s="90">
        <f>P36/'סכום נכסי הקרן'!$C$42</f>
        <v>4.2415929134496358E-4</v>
      </c>
      <c r="T36" s="144"/>
      <c r="U36" s="144"/>
      <c r="V36" s="144"/>
      <c r="W36" s="144"/>
      <c r="X36" s="144"/>
    </row>
    <row r="37" spans="2:24">
      <c r="B37" s="110"/>
      <c r="C37" s="111"/>
      <c r="D37" s="111"/>
      <c r="E37" s="111"/>
      <c r="F37" s="111"/>
      <c r="G37" s="111"/>
      <c r="H37" s="111"/>
      <c r="I37" s="111"/>
      <c r="J37" s="113"/>
      <c r="K37" s="111"/>
      <c r="L37" s="111"/>
      <c r="M37" s="114"/>
      <c r="N37" s="115"/>
      <c r="O37" s="113"/>
      <c r="P37" s="111"/>
      <c r="Q37" s="111"/>
      <c r="R37" s="114"/>
      <c r="S37" s="111"/>
    </row>
    <row r="38" spans="2:2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2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24">
      <c r="B40" s="97" t="s">
        <v>257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24">
      <c r="B41" s="97" t="s">
        <v>117</v>
      </c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24">
      <c r="B42" s="97" t="s">
        <v>240</v>
      </c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24">
      <c r="B43" s="97" t="s">
        <v>248</v>
      </c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2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2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2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2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2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</row>
    <row r="112" spans="2:19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</row>
    <row r="113" spans="2:19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</row>
    <row r="114" spans="2:19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</row>
    <row r="115" spans="2:19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</row>
    <row r="116" spans="2:19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</row>
    <row r="117" spans="2:19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</row>
    <row r="118" spans="2:19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</row>
    <row r="119" spans="2:19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</row>
    <row r="120" spans="2:19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</row>
    <row r="121" spans="2:19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</row>
    <row r="122" spans="2:19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</row>
    <row r="123" spans="2:19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</row>
    <row r="124" spans="2:19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</row>
    <row r="125" spans="2:19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</row>
    <row r="126" spans="2:19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</row>
    <row r="127" spans="2:19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</row>
    <row r="128" spans="2:19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</row>
    <row r="129" spans="2:19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</row>
    <row r="130" spans="2:19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</row>
    <row r="131" spans="2:19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</row>
    <row r="132" spans="2:19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</row>
    <row r="133" spans="2:19"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</row>
    <row r="134" spans="2:19"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</row>
    <row r="135" spans="2:19"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</row>
    <row r="136" spans="2:19"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</row>
    <row r="137" spans="2:19">
      <c r="C137" s="1"/>
      <c r="D137" s="1"/>
      <c r="E137" s="1"/>
    </row>
    <row r="138" spans="2:19">
      <c r="C138" s="1"/>
      <c r="D138" s="1"/>
      <c r="E138" s="1"/>
    </row>
    <row r="139" spans="2:19">
      <c r="C139" s="1"/>
      <c r="D139" s="1"/>
      <c r="E139" s="1"/>
    </row>
    <row r="140" spans="2:19">
      <c r="C140" s="1"/>
      <c r="D140" s="1"/>
      <c r="E140" s="1"/>
    </row>
    <row r="141" spans="2:19">
      <c r="C141" s="1"/>
      <c r="D141" s="1"/>
      <c r="E141" s="1"/>
    </row>
    <row r="142" spans="2:19">
      <c r="C142" s="1"/>
      <c r="D142" s="1"/>
      <c r="E142" s="1"/>
    </row>
    <row r="143" spans="2:19">
      <c r="C143" s="1"/>
      <c r="D143" s="1"/>
      <c r="E143" s="1"/>
    </row>
    <row r="144" spans="2:19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9 B44:B136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L26" sqref="L2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185</v>
      </c>
      <c r="C1" s="80" t="s" vm="1">
        <v>258</v>
      </c>
    </row>
    <row r="2" spans="2:98">
      <c r="B2" s="58" t="s">
        <v>184</v>
      </c>
      <c r="C2" s="80" t="s">
        <v>259</v>
      </c>
    </row>
    <row r="3" spans="2:98">
      <c r="B3" s="58" t="s">
        <v>186</v>
      </c>
      <c r="C3" s="80" t="s">
        <v>260</v>
      </c>
    </row>
    <row r="4" spans="2:98">
      <c r="B4" s="58" t="s">
        <v>187</v>
      </c>
      <c r="C4" s="80">
        <v>2208</v>
      </c>
    </row>
    <row r="6" spans="2:98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</row>
    <row r="7" spans="2:98" ht="26.25" customHeight="1">
      <c r="B7" s="167" t="s">
        <v>93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spans="2:98" s="3" customFormat="1" ht="63">
      <c r="B8" s="23" t="s">
        <v>121</v>
      </c>
      <c r="C8" s="31" t="s">
        <v>46</v>
      </c>
      <c r="D8" s="31" t="s">
        <v>123</v>
      </c>
      <c r="E8" s="31" t="s">
        <v>122</v>
      </c>
      <c r="F8" s="31" t="s">
        <v>66</v>
      </c>
      <c r="G8" s="31" t="s">
        <v>105</v>
      </c>
      <c r="H8" s="31" t="s">
        <v>242</v>
      </c>
      <c r="I8" s="31" t="s">
        <v>241</v>
      </c>
      <c r="J8" s="31" t="s">
        <v>114</v>
      </c>
      <c r="K8" s="31" t="s">
        <v>60</v>
      </c>
      <c r="L8" s="31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249</v>
      </c>
      <c r="I9" s="33"/>
      <c r="J9" s="33" t="s">
        <v>245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19" t="s">
        <v>30</v>
      </c>
      <c r="C11" s="120"/>
      <c r="D11" s="120"/>
      <c r="E11" s="120"/>
      <c r="F11" s="120"/>
      <c r="G11" s="120"/>
      <c r="H11" s="121"/>
      <c r="I11" s="121"/>
      <c r="J11" s="121">
        <v>379.01884999999999</v>
      </c>
      <c r="K11" s="120"/>
      <c r="L11" s="122">
        <v>1</v>
      </c>
      <c r="M11" s="122">
        <f>J11/'סכום נכסי הקרן'!$C$42</f>
        <v>3.0231890660860471E-3</v>
      </c>
      <c r="N11" s="143"/>
      <c r="O11" s="143"/>
      <c r="P11" s="143"/>
      <c r="Q11" s="143"/>
      <c r="R11" s="143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CT11" s="98"/>
    </row>
    <row r="12" spans="2:98" s="98" customFormat="1" ht="17.25" customHeight="1">
      <c r="B12" s="123" t="s">
        <v>238</v>
      </c>
      <c r="C12" s="120"/>
      <c r="D12" s="120"/>
      <c r="E12" s="120"/>
      <c r="F12" s="120"/>
      <c r="G12" s="120"/>
      <c r="H12" s="121"/>
      <c r="I12" s="121"/>
      <c r="J12" s="121">
        <v>65.156230000000008</v>
      </c>
      <c r="K12" s="120"/>
      <c r="L12" s="122">
        <v>0.17190762411948643</v>
      </c>
      <c r="M12" s="122">
        <f>J12/'סכום נכסי הקרן'!$C$42</f>
        <v>5.1970924961486148E-4</v>
      </c>
      <c r="N12" s="143"/>
      <c r="O12" s="143"/>
      <c r="P12" s="143"/>
      <c r="Q12" s="143"/>
      <c r="R12" s="143"/>
    </row>
    <row r="13" spans="2:98">
      <c r="B13" s="101" t="s">
        <v>238</v>
      </c>
      <c r="C13" s="84"/>
      <c r="D13" s="84"/>
      <c r="E13" s="84"/>
      <c r="F13" s="84"/>
      <c r="G13" s="84"/>
      <c r="H13" s="92"/>
      <c r="I13" s="92"/>
      <c r="J13" s="92">
        <v>65.156230000000008</v>
      </c>
      <c r="K13" s="84"/>
      <c r="L13" s="93">
        <v>0.17190762411948643</v>
      </c>
      <c r="M13" s="93">
        <f>J13/'סכום נכסי הקרן'!$C$42</f>
        <v>5.1970924961486148E-4</v>
      </c>
      <c r="N13" s="144"/>
      <c r="O13" s="144"/>
      <c r="P13" s="144"/>
      <c r="Q13" s="144"/>
      <c r="R13" s="144"/>
    </row>
    <row r="14" spans="2:98">
      <c r="B14" s="88" t="s">
        <v>909</v>
      </c>
      <c r="C14" s="82">
        <v>5992</v>
      </c>
      <c r="D14" s="95" t="s">
        <v>28</v>
      </c>
      <c r="E14" s="82" t="s">
        <v>884</v>
      </c>
      <c r="F14" s="95" t="s">
        <v>761</v>
      </c>
      <c r="G14" s="95" t="s">
        <v>170</v>
      </c>
      <c r="H14" s="89">
        <v>221</v>
      </c>
      <c r="I14" s="89">
        <v>0</v>
      </c>
      <c r="J14" s="89">
        <v>1.3000000000000002E-4</v>
      </c>
      <c r="K14" s="90">
        <v>8.0952380952380949E-6</v>
      </c>
      <c r="L14" s="90">
        <v>0</v>
      </c>
      <c r="M14" s="149">
        <f>J14/'סכום נכסי הקרן'!$C$42</f>
        <v>1.036926207208919E-9</v>
      </c>
      <c r="N14" s="144"/>
      <c r="O14" s="144"/>
      <c r="P14" s="144"/>
      <c r="Q14" s="144"/>
      <c r="R14" s="144"/>
    </row>
    <row r="15" spans="2:98">
      <c r="B15" s="88" t="s">
        <v>910</v>
      </c>
      <c r="C15" s="82">
        <v>4960</v>
      </c>
      <c r="D15" s="95" t="s">
        <v>28</v>
      </c>
      <c r="E15" s="82" t="s">
        <v>911</v>
      </c>
      <c r="F15" s="95" t="s">
        <v>196</v>
      </c>
      <c r="G15" s="95" t="s">
        <v>171</v>
      </c>
      <c r="H15" s="89">
        <v>15024.93</v>
      </c>
      <c r="I15" s="89">
        <v>100</v>
      </c>
      <c r="J15" s="89">
        <v>62.392519999999998</v>
      </c>
      <c r="K15" s="90">
        <v>1.9667272687864221E-4</v>
      </c>
      <c r="L15" s="90">
        <v>0.16461587596500807</v>
      </c>
      <c r="M15" s="90">
        <f>J15/'סכום נכסי הקרן'!$C$42</f>
        <v>4.9766491632158934E-4</v>
      </c>
      <c r="N15" s="144"/>
      <c r="O15" s="144"/>
      <c r="P15" s="144"/>
      <c r="Q15" s="144"/>
      <c r="R15" s="144"/>
    </row>
    <row r="16" spans="2:98">
      <c r="B16" s="88" t="s">
        <v>913</v>
      </c>
      <c r="C16" s="82" t="s">
        <v>914</v>
      </c>
      <c r="D16" s="95" t="s">
        <v>28</v>
      </c>
      <c r="E16" s="82" t="s">
        <v>902</v>
      </c>
      <c r="F16" s="95" t="s">
        <v>392</v>
      </c>
      <c r="G16" s="95" t="s">
        <v>169</v>
      </c>
      <c r="H16" s="89">
        <v>49.79</v>
      </c>
      <c r="I16" s="89">
        <v>1600.441</v>
      </c>
      <c r="J16" s="89">
        <v>2.7627100000000002</v>
      </c>
      <c r="K16" s="90">
        <v>5.0779569086881646E-6</v>
      </c>
      <c r="L16" s="90">
        <v>7.2891097632743077E-3</v>
      </c>
      <c r="M16" s="90">
        <f>J16/'סכום נכסי הקרן'!$C$42</f>
        <v>2.2036356937831943E-5</v>
      </c>
      <c r="N16" s="144"/>
      <c r="O16" s="144"/>
      <c r="P16" s="144"/>
      <c r="Q16" s="144"/>
      <c r="R16" s="144"/>
    </row>
    <row r="17" spans="2:18">
      <c r="B17" s="85"/>
      <c r="C17" s="82"/>
      <c r="D17" s="82"/>
      <c r="E17" s="82"/>
      <c r="F17" s="82"/>
      <c r="G17" s="82"/>
      <c r="H17" s="89"/>
      <c r="I17" s="89"/>
      <c r="J17" s="82"/>
      <c r="K17" s="82"/>
      <c r="L17" s="90"/>
      <c r="M17" s="82"/>
      <c r="N17" s="144"/>
      <c r="O17" s="144"/>
      <c r="P17" s="144"/>
      <c r="Q17" s="144"/>
      <c r="R17" s="144"/>
    </row>
    <row r="18" spans="2:18" s="98" customFormat="1">
      <c r="B18" s="123" t="s">
        <v>237</v>
      </c>
      <c r="C18" s="120"/>
      <c r="D18" s="120"/>
      <c r="E18" s="120"/>
      <c r="F18" s="120"/>
      <c r="G18" s="120"/>
      <c r="H18" s="121"/>
      <c r="I18" s="121"/>
      <c r="J18" s="121">
        <v>313.86261999999999</v>
      </c>
      <c r="K18" s="120"/>
      <c r="L18" s="122">
        <v>0.82809237588051365</v>
      </c>
      <c r="M18" s="122">
        <f>J18/'סכום נכסי הקרן'!$C$42</f>
        <v>2.5034798164711861E-3</v>
      </c>
      <c r="N18" s="143"/>
      <c r="O18" s="143"/>
      <c r="P18" s="143"/>
      <c r="Q18" s="143"/>
      <c r="R18" s="143"/>
    </row>
    <row r="19" spans="2:18">
      <c r="B19" s="101" t="s">
        <v>64</v>
      </c>
      <c r="C19" s="84"/>
      <c r="D19" s="84"/>
      <c r="E19" s="84"/>
      <c r="F19" s="84"/>
      <c r="G19" s="84"/>
      <c r="H19" s="92"/>
      <c r="I19" s="92"/>
      <c r="J19" s="92">
        <v>313.86261999999999</v>
      </c>
      <c r="K19" s="84"/>
      <c r="L19" s="93">
        <v>0.82809237588051365</v>
      </c>
      <c r="M19" s="93">
        <f>J19/'סכום נכסי הקרן'!$C$42</f>
        <v>2.5034798164711861E-3</v>
      </c>
      <c r="N19" s="144"/>
      <c r="O19" s="144"/>
      <c r="P19" s="144"/>
      <c r="Q19" s="144"/>
      <c r="R19" s="144"/>
    </row>
    <row r="20" spans="2:18">
      <c r="B20" s="88" t="s">
        <v>915</v>
      </c>
      <c r="C20" s="82">
        <v>5691</v>
      </c>
      <c r="D20" s="95" t="s">
        <v>28</v>
      </c>
      <c r="E20" s="82"/>
      <c r="F20" s="95" t="s">
        <v>695</v>
      </c>
      <c r="G20" s="95" t="s">
        <v>169</v>
      </c>
      <c r="H20" s="89">
        <v>34387</v>
      </c>
      <c r="I20" s="89">
        <v>103.56270000000001</v>
      </c>
      <c r="J20" s="89">
        <v>123.46719</v>
      </c>
      <c r="K20" s="90">
        <v>3.9144688004747819E-4</v>
      </c>
      <c r="L20" s="90">
        <v>0.32575474808179067</v>
      </c>
      <c r="M20" s="90">
        <f>J20/'סכום נכסי הקרן'!$C$42</f>
        <v>9.8481819262648436E-4</v>
      </c>
      <c r="N20" s="144"/>
      <c r="O20" s="144"/>
      <c r="P20" s="144"/>
      <c r="Q20" s="144"/>
      <c r="R20" s="144"/>
    </row>
    <row r="21" spans="2:18">
      <c r="B21" s="88" t="s">
        <v>916</v>
      </c>
      <c r="C21" s="82">
        <v>4811</v>
      </c>
      <c r="D21" s="95" t="s">
        <v>28</v>
      </c>
      <c r="E21" s="82"/>
      <c r="F21" s="95" t="s">
        <v>695</v>
      </c>
      <c r="G21" s="95" t="s">
        <v>169</v>
      </c>
      <c r="H21" s="89">
        <v>7962</v>
      </c>
      <c r="I21" s="89">
        <v>336.87599999999998</v>
      </c>
      <c r="J21" s="89">
        <v>92.99212</v>
      </c>
      <c r="K21" s="90">
        <v>4.1104315032490437E-4</v>
      </c>
      <c r="L21" s="90">
        <v>0.24534959145171803</v>
      </c>
      <c r="M21" s="90">
        <f>J21/'סכום נכסי הקרן'!$C$42</f>
        <v>7.4173820224551269E-4</v>
      </c>
      <c r="N21" s="144"/>
      <c r="O21" s="144"/>
      <c r="P21" s="144"/>
      <c r="Q21" s="144"/>
      <c r="R21" s="144"/>
    </row>
    <row r="22" spans="2:18">
      <c r="B22" s="88" t="s">
        <v>917</v>
      </c>
      <c r="C22" s="82">
        <v>5356</v>
      </c>
      <c r="D22" s="95" t="s">
        <v>28</v>
      </c>
      <c r="E22" s="82"/>
      <c r="F22" s="95" t="s">
        <v>695</v>
      </c>
      <c r="G22" s="95" t="s">
        <v>169</v>
      </c>
      <c r="H22" s="89">
        <v>10102</v>
      </c>
      <c r="I22" s="89">
        <v>278.10739999999998</v>
      </c>
      <c r="J22" s="89">
        <v>97.403310000000005</v>
      </c>
      <c r="K22" s="90">
        <v>4.2628154315366851E-4</v>
      </c>
      <c r="L22" s="90">
        <v>0.2569880363470049</v>
      </c>
      <c r="M22" s="90">
        <f>J22/'סכום נכסי הקרן'!$C$42</f>
        <v>7.7692342159918894E-4</v>
      </c>
      <c r="N22" s="144"/>
      <c r="O22" s="144"/>
      <c r="P22" s="144"/>
      <c r="Q22" s="144"/>
      <c r="R22" s="144"/>
    </row>
    <row r="23" spans="2:18">
      <c r="B23" s="85"/>
      <c r="C23" s="82"/>
      <c r="D23" s="82"/>
      <c r="E23" s="82"/>
      <c r="F23" s="82"/>
      <c r="G23" s="82"/>
      <c r="H23" s="89"/>
      <c r="I23" s="89"/>
      <c r="J23" s="82"/>
      <c r="K23" s="82"/>
      <c r="L23" s="90"/>
      <c r="M23" s="82"/>
      <c r="N23" s="144"/>
      <c r="O23" s="144"/>
      <c r="P23" s="144"/>
      <c r="Q23" s="144"/>
      <c r="R23" s="144"/>
    </row>
    <row r="24" spans="2:18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144"/>
      <c r="O24" s="144"/>
      <c r="P24" s="144"/>
      <c r="Q24" s="144"/>
      <c r="R24" s="144"/>
    </row>
    <row r="25" spans="2:18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144"/>
      <c r="O25" s="144"/>
      <c r="P25" s="144"/>
      <c r="Q25" s="144"/>
      <c r="R25" s="144"/>
    </row>
    <row r="26" spans="2:18">
      <c r="B26" s="97" t="s">
        <v>257</v>
      </c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144"/>
      <c r="O26" s="144"/>
      <c r="P26" s="144"/>
      <c r="Q26" s="144"/>
      <c r="R26" s="144"/>
    </row>
    <row r="27" spans="2:18">
      <c r="B27" s="97" t="s">
        <v>117</v>
      </c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144"/>
      <c r="O27" s="144"/>
      <c r="P27" s="144"/>
      <c r="Q27" s="144"/>
      <c r="R27" s="144"/>
    </row>
    <row r="28" spans="2:18">
      <c r="B28" s="97" t="s">
        <v>240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44"/>
      <c r="O28" s="144"/>
      <c r="P28" s="144"/>
      <c r="Q28" s="144"/>
      <c r="R28" s="144"/>
    </row>
    <row r="29" spans="2:18">
      <c r="B29" s="97" t="s">
        <v>248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8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8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8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</row>
    <row r="112" spans="2:13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</row>
    <row r="113" spans="2:13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</row>
    <row r="114" spans="2:13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</row>
    <row r="115" spans="2:13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</row>
    <row r="116" spans="2:13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</row>
    <row r="117" spans="2:13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</row>
    <row r="118" spans="2:13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</row>
    <row r="119" spans="2:13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</row>
    <row r="120" spans="2:13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</row>
    <row r="121" spans="2:13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</row>
    <row r="122" spans="2:13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5"/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D25:XFD1048576 D21:AF24 AH21:XFD24 C5:C1048576 A1:B1048576 D1:XFD20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S637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5" width="11.28515625" style="1" bestFit="1" customWidth="1"/>
    <col min="6" max="6" width="10.140625" style="1" bestFit="1" customWidth="1"/>
    <col min="7" max="7" width="7.28515625" style="1" bestFit="1" customWidth="1"/>
    <col min="8" max="8" width="8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9.5703125" style="1" customWidth="1"/>
    <col min="14" max="14" width="6.140625" style="1" customWidth="1"/>
    <col min="15" max="16" width="5.7109375" style="1" customWidth="1"/>
    <col min="17" max="17" width="6.85546875" style="1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5">
      <c r="B1" s="58" t="s">
        <v>185</v>
      </c>
      <c r="C1" s="80" t="s" vm="1">
        <v>258</v>
      </c>
    </row>
    <row r="2" spans="2:45">
      <c r="B2" s="58" t="s">
        <v>184</v>
      </c>
      <c r="C2" s="80" t="s">
        <v>259</v>
      </c>
    </row>
    <row r="3" spans="2:45">
      <c r="B3" s="58" t="s">
        <v>186</v>
      </c>
      <c r="C3" s="80" t="s">
        <v>260</v>
      </c>
    </row>
    <row r="4" spans="2:45">
      <c r="B4" s="58" t="s">
        <v>187</v>
      </c>
      <c r="C4" s="80">
        <v>2208</v>
      </c>
    </row>
    <row r="6" spans="2:45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45" ht="26.25" customHeight="1">
      <c r="B7" s="167" t="s">
        <v>100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45" s="3" customFormat="1" ht="78.75">
      <c r="B8" s="23" t="s">
        <v>121</v>
      </c>
      <c r="C8" s="31" t="s">
        <v>46</v>
      </c>
      <c r="D8" s="31" t="s">
        <v>105</v>
      </c>
      <c r="E8" s="31" t="s">
        <v>106</v>
      </c>
      <c r="F8" s="31" t="s">
        <v>242</v>
      </c>
      <c r="G8" s="31" t="s">
        <v>241</v>
      </c>
      <c r="H8" s="31" t="s">
        <v>114</v>
      </c>
      <c r="I8" s="31" t="s">
        <v>60</v>
      </c>
      <c r="J8" s="31" t="s">
        <v>188</v>
      </c>
      <c r="K8" s="32" t="s">
        <v>190</v>
      </c>
      <c r="AS8" s="1"/>
    </row>
    <row r="9" spans="2:45" s="3" customFormat="1" ht="21" customHeight="1">
      <c r="B9" s="16"/>
      <c r="C9" s="17"/>
      <c r="D9" s="17"/>
      <c r="E9" s="33" t="s">
        <v>22</v>
      </c>
      <c r="F9" s="33" t="s">
        <v>249</v>
      </c>
      <c r="G9" s="33"/>
      <c r="H9" s="33" t="s">
        <v>245</v>
      </c>
      <c r="I9" s="33" t="s">
        <v>20</v>
      </c>
      <c r="J9" s="33" t="s">
        <v>20</v>
      </c>
      <c r="K9" s="34" t="s">
        <v>20</v>
      </c>
      <c r="AS9" s="1"/>
    </row>
    <row r="10" spans="2:4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S10" s="1"/>
    </row>
    <row r="11" spans="2:45" s="142" customFormat="1" ht="18" customHeight="1">
      <c r="B11" s="99" t="s">
        <v>918</v>
      </c>
      <c r="C11" s="100"/>
      <c r="D11" s="100"/>
      <c r="E11" s="100"/>
      <c r="F11" s="102"/>
      <c r="G11" s="104"/>
      <c r="H11" s="102">
        <v>604.57384000000002</v>
      </c>
      <c r="I11" s="100"/>
      <c r="J11" s="105">
        <v>1</v>
      </c>
      <c r="K11" s="105">
        <f>H11/'סכום נכסי הקרן'!$C$42</f>
        <v>4.8222958376071675E-3</v>
      </c>
      <c r="L11" s="146"/>
      <c r="AS11" s="144"/>
    </row>
    <row r="12" spans="2:45" s="144" customFormat="1" ht="21" customHeight="1">
      <c r="B12" s="83" t="s">
        <v>919</v>
      </c>
      <c r="C12" s="84"/>
      <c r="D12" s="84"/>
      <c r="E12" s="84"/>
      <c r="F12" s="92"/>
      <c r="G12" s="94"/>
      <c r="H12" s="92">
        <v>13.904020000000001</v>
      </c>
      <c r="I12" s="84"/>
      <c r="J12" s="93">
        <v>2.2998050990760698E-2</v>
      </c>
      <c r="K12" s="93">
        <f>H12/'סכום נכסי הקרן'!$C$42</f>
        <v>1.1090340556582272E-4</v>
      </c>
      <c r="L12" s="146"/>
    </row>
    <row r="13" spans="2:45" s="144" customFormat="1">
      <c r="B13" s="101" t="s">
        <v>233</v>
      </c>
      <c r="C13" s="84"/>
      <c r="D13" s="84"/>
      <c r="E13" s="84"/>
      <c r="F13" s="92"/>
      <c r="G13" s="94"/>
      <c r="H13" s="92">
        <v>13.904020000000001</v>
      </c>
      <c r="I13" s="84"/>
      <c r="J13" s="93">
        <v>2.2998050990760698E-2</v>
      </c>
      <c r="K13" s="93">
        <f>H13/'סכום נכסי הקרן'!$C$42</f>
        <v>1.1090340556582272E-4</v>
      </c>
      <c r="L13" s="146"/>
    </row>
    <row r="14" spans="2:45" s="144" customFormat="1">
      <c r="B14" s="88" t="s">
        <v>920</v>
      </c>
      <c r="C14" s="82">
        <v>5277</v>
      </c>
      <c r="D14" s="95" t="s">
        <v>169</v>
      </c>
      <c r="E14" s="112">
        <v>42545</v>
      </c>
      <c r="F14" s="89">
        <v>4531.71</v>
      </c>
      <c r="G14" s="91">
        <v>88.495999999999995</v>
      </c>
      <c r="H14" s="89">
        <v>13.904020000000001</v>
      </c>
      <c r="I14" s="90">
        <v>8.3333333333333331E-5</v>
      </c>
      <c r="J14" s="90">
        <v>2.2998050990760698E-2</v>
      </c>
      <c r="K14" s="90">
        <f>H14/'סכום נכסי הקרן'!$C$42</f>
        <v>1.1090340556582272E-4</v>
      </c>
      <c r="L14" s="146"/>
    </row>
    <row r="15" spans="2:45" s="144" customFormat="1">
      <c r="B15" s="85"/>
      <c r="C15" s="82"/>
      <c r="D15" s="82"/>
      <c r="E15" s="82"/>
      <c r="F15" s="89"/>
      <c r="G15" s="91"/>
      <c r="H15" s="82"/>
      <c r="I15" s="82"/>
      <c r="J15" s="90"/>
      <c r="K15" s="82"/>
      <c r="L15" s="146"/>
    </row>
    <row r="16" spans="2:45" s="144" customFormat="1">
      <c r="B16" s="83" t="s">
        <v>921</v>
      </c>
      <c r="C16" s="84"/>
      <c r="D16" s="84"/>
      <c r="E16" s="84"/>
      <c r="F16" s="92"/>
      <c r="G16" s="94"/>
      <c r="H16" s="92">
        <v>590.66981999999985</v>
      </c>
      <c r="I16" s="84"/>
      <c r="J16" s="93">
        <v>0.97700194900923898</v>
      </c>
      <c r="K16" s="93">
        <f>H16/'סכום נכסי הקרן'!$C$42</f>
        <v>4.7113924320413437E-3</v>
      </c>
      <c r="L16" s="146"/>
    </row>
    <row r="17" spans="2:12" s="144" customFormat="1">
      <c r="B17" s="101" t="s">
        <v>233</v>
      </c>
      <c r="C17" s="84"/>
      <c r="D17" s="84"/>
      <c r="E17" s="84"/>
      <c r="F17" s="92"/>
      <c r="G17" s="94"/>
      <c r="H17" s="92">
        <v>24.757180000000002</v>
      </c>
      <c r="I17" s="84"/>
      <c r="J17" s="93">
        <v>4.0949803583959242E-2</v>
      </c>
      <c r="K17" s="93">
        <f>H17/'סכום נכסי הקרן'!$C$42</f>
        <v>1.9747206737375772E-4</v>
      </c>
      <c r="L17" s="146"/>
    </row>
    <row r="18" spans="2:12" s="144" customFormat="1">
      <c r="B18" s="88" t="s">
        <v>922</v>
      </c>
      <c r="C18" s="82">
        <v>5295</v>
      </c>
      <c r="D18" s="95" t="s">
        <v>169</v>
      </c>
      <c r="E18" s="112">
        <v>43003</v>
      </c>
      <c r="F18" s="89">
        <v>1431.27</v>
      </c>
      <c r="G18" s="91">
        <v>100</v>
      </c>
      <c r="H18" s="89">
        <v>4.9622099999999998</v>
      </c>
      <c r="I18" s="90">
        <v>2.4312439478653614E-5</v>
      </c>
      <c r="J18" s="90">
        <v>8.2077815341795139E-3</v>
      </c>
      <c r="K18" s="90">
        <f>H18/'סכום נכסי הקרן'!$C$42</f>
        <v>3.9580350728262842E-5</v>
      </c>
      <c r="L18" s="146"/>
    </row>
    <row r="19" spans="2:12" s="144" customFormat="1">
      <c r="B19" s="88" t="s">
        <v>923</v>
      </c>
      <c r="C19" s="82">
        <v>5301</v>
      </c>
      <c r="D19" s="95" t="s">
        <v>169</v>
      </c>
      <c r="E19" s="112">
        <v>42983</v>
      </c>
      <c r="F19" s="89">
        <v>1476</v>
      </c>
      <c r="G19" s="91">
        <v>87.919799999999995</v>
      </c>
      <c r="H19" s="89">
        <v>4.4991199999999996</v>
      </c>
      <c r="I19" s="90">
        <v>1.5619074556484923E-4</v>
      </c>
      <c r="J19" s="90">
        <v>7.4418039655834252E-3</v>
      </c>
      <c r="K19" s="90">
        <f>H19/'סכום נכסי הקרן'!$C$42</f>
        <v>3.5886580287521466E-5</v>
      </c>
      <c r="L19" s="146"/>
    </row>
    <row r="20" spans="2:12" s="144" customFormat="1">
      <c r="B20" s="88" t="s">
        <v>924</v>
      </c>
      <c r="C20" s="82">
        <v>5288</v>
      </c>
      <c r="D20" s="95" t="s">
        <v>169</v>
      </c>
      <c r="E20" s="112">
        <v>42768</v>
      </c>
      <c r="F20" s="89">
        <v>4996.99</v>
      </c>
      <c r="G20" s="91">
        <v>88.29</v>
      </c>
      <c r="H20" s="89">
        <v>15.29585</v>
      </c>
      <c r="I20" s="90">
        <v>6.7483937045458294E-5</v>
      </c>
      <c r="J20" s="90">
        <v>2.5300218084196299E-2</v>
      </c>
      <c r="K20" s="90">
        <f>H20/'סכום נכסי הקרן'!$C$42</f>
        <v>1.220051363579734E-4</v>
      </c>
      <c r="L20" s="146"/>
    </row>
    <row r="21" spans="2:12" s="144" customFormat="1">
      <c r="B21" s="85"/>
      <c r="C21" s="82"/>
      <c r="D21" s="82"/>
      <c r="E21" s="82"/>
      <c r="F21" s="89"/>
      <c r="G21" s="91"/>
      <c r="H21" s="82"/>
      <c r="I21" s="82"/>
      <c r="J21" s="90"/>
      <c r="K21" s="82"/>
      <c r="L21" s="146"/>
    </row>
    <row r="22" spans="2:12" s="144" customFormat="1" ht="16.5" customHeight="1">
      <c r="B22" s="101" t="s">
        <v>235</v>
      </c>
      <c r="C22" s="84"/>
      <c r="D22" s="84"/>
      <c r="E22" s="84"/>
      <c r="F22" s="92"/>
      <c r="G22" s="94"/>
      <c r="H22" s="92">
        <v>4.7915000000000001</v>
      </c>
      <c r="I22" s="84"/>
      <c r="J22" s="93">
        <v>7.9254173485243749E-3</v>
      </c>
      <c r="K22" s="93">
        <f>H22/'סכום נכסי הקרן'!$C$42</f>
        <v>3.821870709108873E-5</v>
      </c>
      <c r="L22" s="146"/>
    </row>
    <row r="23" spans="2:12" s="144" customFormat="1" ht="16.5" customHeight="1">
      <c r="B23" s="88" t="s">
        <v>925</v>
      </c>
      <c r="C23" s="82">
        <v>5299</v>
      </c>
      <c r="D23" s="95" t="s">
        <v>169</v>
      </c>
      <c r="E23" s="112">
        <v>43002</v>
      </c>
      <c r="F23" s="89">
        <v>1382.03</v>
      </c>
      <c r="G23" s="91">
        <v>100</v>
      </c>
      <c r="H23" s="89">
        <v>4.7915000000000001</v>
      </c>
      <c r="I23" s="90">
        <v>5.0439999999999998E-5</v>
      </c>
      <c r="J23" s="90">
        <v>7.9254173485243749E-3</v>
      </c>
      <c r="K23" s="90">
        <f>H23/'סכום נכסי הקרן'!$C$42</f>
        <v>3.821870709108873E-5</v>
      </c>
      <c r="L23" s="146"/>
    </row>
    <row r="24" spans="2:12" s="144" customFormat="1" ht="16.5" customHeight="1">
      <c r="B24" s="85"/>
      <c r="C24" s="82"/>
      <c r="D24" s="82"/>
      <c r="E24" s="82"/>
      <c r="F24" s="89"/>
      <c r="G24" s="91"/>
      <c r="H24" s="82"/>
      <c r="I24" s="82"/>
      <c r="J24" s="90"/>
      <c r="K24" s="82"/>
      <c r="L24" s="146"/>
    </row>
    <row r="25" spans="2:12" s="144" customFormat="1">
      <c r="B25" s="101" t="s">
        <v>236</v>
      </c>
      <c r="C25" s="84"/>
      <c r="D25" s="84"/>
      <c r="E25" s="84"/>
      <c r="F25" s="92"/>
      <c r="G25" s="94"/>
      <c r="H25" s="92">
        <v>561.12113999999985</v>
      </c>
      <c r="I25" s="84"/>
      <c r="J25" s="93">
        <v>0.92812672807675545</v>
      </c>
      <c r="K25" s="93">
        <f>H25/'סכום נכסי הקרן'!$C$42</f>
        <v>4.4757016575764971E-3</v>
      </c>
      <c r="L25" s="146"/>
    </row>
    <row r="26" spans="2:12" s="144" customFormat="1">
      <c r="B26" s="88" t="s">
        <v>926</v>
      </c>
      <c r="C26" s="82">
        <v>5281</v>
      </c>
      <c r="D26" s="95" t="s">
        <v>169</v>
      </c>
      <c r="E26" s="112">
        <v>42642</v>
      </c>
      <c r="F26" s="89">
        <v>26990.14</v>
      </c>
      <c r="G26" s="91">
        <v>74.229900000000001</v>
      </c>
      <c r="H26" s="89">
        <v>69.460520000000002</v>
      </c>
      <c r="I26" s="90">
        <v>1.9080383828464601E-5</v>
      </c>
      <c r="J26" s="90">
        <v>0.1148917061975424</v>
      </c>
      <c r="K26" s="90">
        <f>H26/'סכום נכסי הקרן'!$C$42</f>
        <v>5.5404179657199426E-4</v>
      </c>
      <c r="L26" s="146"/>
    </row>
    <row r="27" spans="2:12" s="144" customFormat="1">
      <c r="B27" s="88" t="s">
        <v>927</v>
      </c>
      <c r="C27" s="82">
        <v>5291</v>
      </c>
      <c r="D27" s="95" t="s">
        <v>169</v>
      </c>
      <c r="E27" s="112">
        <v>42908</v>
      </c>
      <c r="F27" s="89">
        <v>10332.02</v>
      </c>
      <c r="G27" s="91">
        <v>102.1451</v>
      </c>
      <c r="H27" s="89">
        <v>36.589510000000004</v>
      </c>
      <c r="I27" s="90">
        <v>3.0235172584462947E-5</v>
      </c>
      <c r="J27" s="90">
        <v>6.0521159830534521E-2</v>
      </c>
      <c r="K27" s="90">
        <f>H27/'סכום נכסי הקרן'!$C$42</f>
        <v>2.9185093713794474E-4</v>
      </c>
      <c r="L27" s="146"/>
    </row>
    <row r="28" spans="2:12" s="144" customFormat="1">
      <c r="B28" s="88" t="s">
        <v>928</v>
      </c>
      <c r="C28" s="82">
        <v>5307</v>
      </c>
      <c r="D28" s="95" t="s">
        <v>169</v>
      </c>
      <c r="E28" s="112">
        <v>43068</v>
      </c>
      <c r="F28" s="89">
        <v>1708</v>
      </c>
      <c r="G28" s="91">
        <v>100</v>
      </c>
      <c r="H28" s="89">
        <v>5.92164</v>
      </c>
      <c r="I28" s="90">
        <v>1.1618343701193296E-5</v>
      </c>
      <c r="J28" s="90">
        <v>9.7947340890568464E-3</v>
      </c>
      <c r="K28" s="90">
        <f>H28/'סכום נכסי הקרן'!$C$42</f>
        <v>4.7233105428127864E-5</v>
      </c>
      <c r="L28" s="146"/>
    </row>
    <row r="29" spans="2:12" s="144" customFormat="1">
      <c r="B29" s="88" t="s">
        <v>929</v>
      </c>
      <c r="C29" s="82">
        <v>5294</v>
      </c>
      <c r="D29" s="95" t="s">
        <v>172</v>
      </c>
      <c r="E29" s="112">
        <v>43002</v>
      </c>
      <c r="F29" s="89">
        <v>1800.03</v>
      </c>
      <c r="G29" s="91">
        <v>100</v>
      </c>
      <c r="H29" s="89">
        <v>8.4275599999999997</v>
      </c>
      <c r="I29" s="90">
        <v>1.580165723784393E-4</v>
      </c>
      <c r="J29" s="90">
        <v>1.3939670297345316E-2</v>
      </c>
      <c r="K29" s="90">
        <f>H29/'סכום נכסי הקרן'!$C$42</f>
        <v>6.7221214052504589E-5</v>
      </c>
      <c r="L29" s="146"/>
    </row>
    <row r="30" spans="2:12" s="144" customFormat="1">
      <c r="B30" s="88" t="s">
        <v>930</v>
      </c>
      <c r="C30" s="82">
        <v>5290</v>
      </c>
      <c r="D30" s="95" t="s">
        <v>169</v>
      </c>
      <c r="E30" s="112">
        <v>42779</v>
      </c>
      <c r="F30" s="89">
        <v>16646.5</v>
      </c>
      <c r="G30" s="91">
        <v>94.412999999999997</v>
      </c>
      <c r="H30" s="89">
        <v>54.488970000000002</v>
      </c>
      <c r="I30" s="90">
        <v>1.3172374627934672E-5</v>
      </c>
      <c r="J30" s="90">
        <v>9.0127899017264784E-2</v>
      </c>
      <c r="K30" s="90">
        <f>H30/'סכום נכסי הקרן'!$C$42</f>
        <v>4.3462339228323517E-4</v>
      </c>
      <c r="L30" s="146"/>
    </row>
    <row r="31" spans="2:12" s="144" customFormat="1">
      <c r="B31" s="88" t="s">
        <v>931</v>
      </c>
      <c r="C31" s="82">
        <v>5280</v>
      </c>
      <c r="D31" s="95" t="s">
        <v>169</v>
      </c>
      <c r="E31" s="112">
        <v>42604</v>
      </c>
      <c r="F31" s="89">
        <v>1793.29</v>
      </c>
      <c r="G31" s="91">
        <v>93.740399999999994</v>
      </c>
      <c r="H31" s="89">
        <v>5.8281599999999996</v>
      </c>
      <c r="I31" s="90">
        <v>8.5394761904761902E-4</v>
      </c>
      <c r="J31" s="90">
        <v>9.6401127776220008E-3</v>
      </c>
      <c r="K31" s="90">
        <f>H31/'סכום נכסי הקרן'!$C$42</f>
        <v>4.6487475721590251E-5</v>
      </c>
      <c r="L31" s="146"/>
    </row>
    <row r="32" spans="2:12" s="144" customFormat="1">
      <c r="B32" s="88" t="s">
        <v>932</v>
      </c>
      <c r="C32" s="82">
        <v>5285</v>
      </c>
      <c r="D32" s="95" t="s">
        <v>169</v>
      </c>
      <c r="E32" s="112">
        <v>42718</v>
      </c>
      <c r="F32" s="89">
        <v>9723.5400000000009</v>
      </c>
      <c r="G32" s="91">
        <v>99.893299999999996</v>
      </c>
      <c r="H32" s="89">
        <v>33.675559999999997</v>
      </c>
      <c r="I32" s="90">
        <v>1.0067592982456139E-5</v>
      </c>
      <c r="J32" s="90">
        <v>5.5701318469221224E-2</v>
      </c>
      <c r="K32" s="90">
        <f>H32/'סכום נכסי הקרן'!$C$42</f>
        <v>2.6860823620335677E-4</v>
      </c>
      <c r="L32" s="146"/>
    </row>
    <row r="33" spans="2:12" s="144" customFormat="1">
      <c r="B33" s="88" t="s">
        <v>933</v>
      </c>
      <c r="C33" s="82">
        <v>5292</v>
      </c>
      <c r="D33" s="95" t="s">
        <v>169</v>
      </c>
      <c r="E33" s="112">
        <v>42814</v>
      </c>
      <c r="F33" s="89">
        <v>1537.11</v>
      </c>
      <c r="G33" s="91">
        <v>121.6001</v>
      </c>
      <c r="H33" s="89">
        <v>6.4802700000000009</v>
      </c>
      <c r="I33" s="90">
        <v>7.5863746546917511E-6</v>
      </c>
      <c r="J33" s="90">
        <v>1.0718740327897748E-2</v>
      </c>
      <c r="K33" s="90">
        <f>H33/'סכום נכסי הקרן'!$C$42</f>
        <v>5.1688936867613399E-5</v>
      </c>
      <c r="L33" s="146"/>
    </row>
    <row r="34" spans="2:12" s="144" customFormat="1">
      <c r="B34" s="88" t="s">
        <v>934</v>
      </c>
      <c r="C34" s="82">
        <v>5296</v>
      </c>
      <c r="D34" s="95" t="s">
        <v>169</v>
      </c>
      <c r="E34" s="112">
        <v>42912</v>
      </c>
      <c r="F34" s="89">
        <v>1793.3</v>
      </c>
      <c r="G34" s="91">
        <v>86.580100000000002</v>
      </c>
      <c r="H34" s="89">
        <v>5.383</v>
      </c>
      <c r="I34" s="90">
        <v>1.4557188083448331E-4</v>
      </c>
      <c r="J34" s="90">
        <v>8.9037924631340318E-3</v>
      </c>
      <c r="K34" s="90">
        <f>H34/'סכום נכסי הקרן'!$C$42</f>
        <v>4.2936721333889311E-5</v>
      </c>
      <c r="L34" s="146"/>
    </row>
    <row r="35" spans="2:12" s="144" customFormat="1">
      <c r="B35" s="88" t="s">
        <v>935</v>
      </c>
      <c r="C35" s="82">
        <v>5297</v>
      </c>
      <c r="D35" s="95" t="s">
        <v>169</v>
      </c>
      <c r="E35" s="112">
        <v>42916</v>
      </c>
      <c r="F35" s="89">
        <v>15892.18</v>
      </c>
      <c r="G35" s="91">
        <v>91.649699999999996</v>
      </c>
      <c r="H35" s="89">
        <v>50.497339999999994</v>
      </c>
      <c r="I35" s="90">
        <v>1.8601750410734081E-5</v>
      </c>
      <c r="J35" s="90">
        <v>8.3525512781035968E-2</v>
      </c>
      <c r="K35" s="90">
        <f>H35/'סכום נכסי הקרן'!$C$42</f>
        <v>4.0278473261799405E-4</v>
      </c>
      <c r="L35" s="146"/>
    </row>
    <row r="36" spans="2:12" s="144" customFormat="1">
      <c r="B36" s="88" t="s">
        <v>936</v>
      </c>
      <c r="C36" s="82">
        <v>5293</v>
      </c>
      <c r="D36" s="95" t="s">
        <v>169</v>
      </c>
      <c r="E36" s="112">
        <v>42859</v>
      </c>
      <c r="F36" s="89">
        <v>1337.52</v>
      </c>
      <c r="G36" s="91">
        <v>97.631299999999996</v>
      </c>
      <c r="H36" s="89">
        <v>4.5273500000000002</v>
      </c>
      <c r="I36" s="90">
        <v>1.5181291005291004E-6</v>
      </c>
      <c r="J36" s="90">
        <v>7.4884980137413818E-3</v>
      </c>
      <c r="K36" s="90">
        <f>H36/'סכום נכסי הקרן'!$C$42</f>
        <v>3.6111752801594608E-5</v>
      </c>
      <c r="L36" s="146"/>
    </row>
    <row r="37" spans="2:12" s="144" customFormat="1">
      <c r="B37" s="88" t="s">
        <v>937</v>
      </c>
      <c r="C37" s="82">
        <v>5313</v>
      </c>
      <c r="D37" s="95" t="s">
        <v>169</v>
      </c>
      <c r="E37" s="112">
        <v>43098</v>
      </c>
      <c r="F37" s="89">
        <v>58.79</v>
      </c>
      <c r="G37" s="91">
        <v>1E-4</v>
      </c>
      <c r="H37" s="89">
        <v>7.0000000000000007E-5</v>
      </c>
      <c r="I37" s="90">
        <v>4.8226760324125405E-6</v>
      </c>
      <c r="J37" s="90">
        <v>0</v>
      </c>
      <c r="K37" s="90">
        <f>H37/'סכום נכסי הקרן'!$C$42</f>
        <v>5.5834488080480257E-10</v>
      </c>
      <c r="L37" s="146"/>
    </row>
    <row r="38" spans="2:12" s="144" customFormat="1">
      <c r="B38" s="88" t="s">
        <v>938</v>
      </c>
      <c r="C38" s="82">
        <v>5308</v>
      </c>
      <c r="D38" s="95" t="s">
        <v>169</v>
      </c>
      <c r="E38" s="112">
        <v>43072</v>
      </c>
      <c r="F38" s="89">
        <v>17.079999999999998</v>
      </c>
      <c r="G38" s="91">
        <v>159.011</v>
      </c>
      <c r="H38" s="89">
        <v>9.4170000000000004E-2</v>
      </c>
      <c r="I38" s="90">
        <v>5.6835158871062057E-6</v>
      </c>
      <c r="J38" s="90">
        <v>1.5576261123041645E-4</v>
      </c>
      <c r="K38" s="90">
        <f>H38/'סכום נכסי הקרן'!$C$42</f>
        <v>7.511333917912608E-7</v>
      </c>
      <c r="L38" s="146"/>
    </row>
    <row r="39" spans="2:12" s="144" customFormat="1">
      <c r="B39" s="88" t="s">
        <v>939</v>
      </c>
      <c r="C39" s="82">
        <v>5303</v>
      </c>
      <c r="D39" s="95" t="s">
        <v>171</v>
      </c>
      <c r="E39" s="112">
        <v>43034</v>
      </c>
      <c r="F39" s="89">
        <v>4670.93</v>
      </c>
      <c r="G39" s="91">
        <v>100</v>
      </c>
      <c r="H39" s="89">
        <v>19.3965</v>
      </c>
      <c r="I39" s="90">
        <v>6.1204624277456652E-5</v>
      </c>
      <c r="J39" s="90">
        <v>3.2082929688125442E-2</v>
      </c>
      <c r="K39" s="90">
        <f>H39/'סכום נכסי הקרן'!$C$42</f>
        <v>1.5471337829329074E-4</v>
      </c>
      <c r="L39" s="146"/>
    </row>
    <row r="40" spans="2:12" s="144" customFormat="1">
      <c r="B40" s="88" t="s">
        <v>940</v>
      </c>
      <c r="C40" s="82">
        <v>5311</v>
      </c>
      <c r="D40" s="95" t="s">
        <v>169</v>
      </c>
      <c r="E40" s="112">
        <v>43100</v>
      </c>
      <c r="F40" s="89">
        <v>296.75</v>
      </c>
      <c r="G40" s="91">
        <v>100</v>
      </c>
      <c r="H40" s="89">
        <v>1.0288299999999999</v>
      </c>
      <c r="I40" s="90">
        <v>5.63043956043956E-6</v>
      </c>
      <c r="J40" s="90">
        <v>1.7017441575044E-3</v>
      </c>
      <c r="K40" s="90">
        <f>H40/'סכום נכסי הקרן'!$C$42</f>
        <v>8.206313767405784E-6</v>
      </c>
      <c r="L40" s="146"/>
    </row>
    <row r="41" spans="2:12" s="144" customFormat="1">
      <c r="B41" s="88" t="s">
        <v>941</v>
      </c>
      <c r="C41" s="82">
        <v>5287</v>
      </c>
      <c r="D41" s="95" t="s">
        <v>171</v>
      </c>
      <c r="E41" s="112">
        <v>42809</v>
      </c>
      <c r="F41" s="89">
        <v>26063.25</v>
      </c>
      <c r="G41" s="91">
        <v>100.6962</v>
      </c>
      <c r="H41" s="89">
        <v>108.98374000000001</v>
      </c>
      <c r="I41" s="90">
        <v>2.9516738118853233E-5</v>
      </c>
      <c r="J41" s="90">
        <v>0.18026539156904309</v>
      </c>
      <c r="K41" s="90">
        <f>H41/'סכום נכסי הקרן'!$C$42</f>
        <v>8.692930474280227E-4</v>
      </c>
      <c r="L41" s="146"/>
    </row>
    <row r="42" spans="2:12" s="144" customFormat="1">
      <c r="B42" s="88" t="s">
        <v>942</v>
      </c>
      <c r="C42" s="82">
        <v>5306</v>
      </c>
      <c r="D42" s="95" t="s">
        <v>171</v>
      </c>
      <c r="E42" s="112">
        <v>43068</v>
      </c>
      <c r="F42" s="89">
        <v>904.55</v>
      </c>
      <c r="G42" s="91">
        <v>90.698499999999996</v>
      </c>
      <c r="H42" s="89">
        <v>3.4068299999999998</v>
      </c>
      <c r="I42" s="90">
        <v>3.9611796982167347E-6</v>
      </c>
      <c r="J42" s="90">
        <v>5.6350933080399242E-3</v>
      </c>
      <c r="K42" s="90">
        <f>H42/'סכום נכסי הקרן'!$C$42</f>
        <v>2.7174087003888931E-5</v>
      </c>
      <c r="L42" s="146"/>
    </row>
    <row r="43" spans="2:12" s="144" customFormat="1">
      <c r="B43" s="88" t="s">
        <v>943</v>
      </c>
      <c r="C43" s="82">
        <v>5284</v>
      </c>
      <c r="D43" s="95" t="s">
        <v>171</v>
      </c>
      <c r="E43" s="112">
        <v>42662</v>
      </c>
      <c r="F43" s="89">
        <v>9775.68</v>
      </c>
      <c r="G43" s="91">
        <v>95.454599999999999</v>
      </c>
      <c r="H43" s="89">
        <v>38.749279999999999</v>
      </c>
      <c r="I43" s="90">
        <v>5.9731585000000001E-5</v>
      </c>
      <c r="J43" s="90">
        <v>6.4093543974711176E-2</v>
      </c>
      <c r="K43" s="90">
        <f>H43/'סכום נכסי הקרן'!$C$42</f>
        <v>3.0907803032674167E-4</v>
      </c>
      <c r="L43" s="146"/>
    </row>
    <row r="44" spans="2:12" s="144" customFormat="1">
      <c r="B44" s="88" t="s">
        <v>944</v>
      </c>
      <c r="C44" s="82">
        <v>5276</v>
      </c>
      <c r="D44" s="95" t="s">
        <v>169</v>
      </c>
      <c r="E44" s="112">
        <v>42521</v>
      </c>
      <c r="F44" s="89">
        <v>20384.5</v>
      </c>
      <c r="G44" s="91">
        <v>94.114999999999995</v>
      </c>
      <c r="H44" s="89">
        <v>66.513949999999994</v>
      </c>
      <c r="I44" s="90">
        <v>5.3333333333333337E-6</v>
      </c>
      <c r="J44" s="90">
        <v>0.11001790947487902</v>
      </c>
      <c r="K44" s="90">
        <f>H44/'סכום נכסי הקרן'!$C$42</f>
        <v>5.3053890692295123E-4</v>
      </c>
      <c r="L44" s="146"/>
    </row>
    <row r="45" spans="2:12" s="144" customFormat="1">
      <c r="B45" s="88" t="s">
        <v>945</v>
      </c>
      <c r="C45" s="82">
        <v>5312</v>
      </c>
      <c r="D45" s="95" t="s">
        <v>169</v>
      </c>
      <c r="E45" s="112">
        <v>43095</v>
      </c>
      <c r="F45" s="89">
        <v>1067.44</v>
      </c>
      <c r="G45" s="91">
        <v>106.6653</v>
      </c>
      <c r="H45" s="89">
        <v>3.9474899999999997</v>
      </c>
      <c r="I45" s="90">
        <v>4.0740352008793539E-5</v>
      </c>
      <c r="J45" s="90">
        <v>6.5293761304657172E-3</v>
      </c>
      <c r="K45" s="90">
        <f>H45/'סכום נכסי הקרן'!$C$42</f>
        <v>3.148658333611642E-5</v>
      </c>
      <c r="L45" s="146"/>
    </row>
    <row r="46" spans="2:12" s="144" customFormat="1">
      <c r="B46" s="88" t="s">
        <v>946</v>
      </c>
      <c r="C46" s="82">
        <v>5286</v>
      </c>
      <c r="D46" s="95" t="s">
        <v>169</v>
      </c>
      <c r="E46" s="112">
        <v>42727</v>
      </c>
      <c r="F46" s="89">
        <v>10942.89</v>
      </c>
      <c r="G46" s="91">
        <v>99.424000000000007</v>
      </c>
      <c r="H46" s="89">
        <v>37.720469999999999</v>
      </c>
      <c r="I46" s="90">
        <v>1.6648202892573243E-5</v>
      </c>
      <c r="J46" s="90">
        <v>6.2391832898360269E-2</v>
      </c>
      <c r="K46" s="90">
        <f>H46/'סכום נכסי הקרן'!$C$42</f>
        <v>3.0087187608644468E-4</v>
      </c>
      <c r="L46" s="146"/>
    </row>
    <row r="47" spans="2:12" s="144" customFormat="1">
      <c r="B47" s="147"/>
      <c r="L47" s="146"/>
    </row>
    <row r="48" spans="2:12">
      <c r="C48" s="1"/>
    </row>
    <row r="49" spans="2:3">
      <c r="C49" s="1"/>
    </row>
    <row r="50" spans="2:3">
      <c r="B50" s="97" t="s">
        <v>117</v>
      </c>
      <c r="C50" s="1"/>
    </row>
    <row r="51" spans="2:3">
      <c r="B51" s="97" t="s">
        <v>240</v>
      </c>
      <c r="C51" s="1"/>
    </row>
    <row r="52" spans="2:3">
      <c r="B52" s="97" t="s">
        <v>248</v>
      </c>
      <c r="C52" s="1"/>
    </row>
    <row r="53" spans="2:3">
      <c r="C53" s="1"/>
    </row>
    <row r="54" spans="2:3">
      <c r="C54" s="1"/>
    </row>
    <row r="55" spans="2:3">
      <c r="C55" s="1"/>
    </row>
    <row r="56" spans="2:3">
      <c r="C56" s="1"/>
    </row>
    <row r="57" spans="2:3">
      <c r="C57" s="1"/>
    </row>
    <row r="58" spans="2:3">
      <c r="C58" s="1"/>
    </row>
    <row r="59" spans="2:3">
      <c r="C59" s="1"/>
    </row>
    <row r="60" spans="2:3">
      <c r="C60" s="1"/>
    </row>
    <row r="61" spans="2:3">
      <c r="C61" s="1"/>
    </row>
    <row r="62" spans="2:3">
      <c r="C62" s="1"/>
    </row>
    <row r="63" spans="2:3">
      <c r="C63" s="1"/>
    </row>
    <row r="64" spans="2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X39:XFD41 D1:XFD38 D39:V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B574"/>
  <sheetViews>
    <sheetView rightToLeft="1" workbookViewId="0">
      <selection activeCell="D22" sqref="D22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4">
      <c r="B1" s="58" t="s">
        <v>185</v>
      </c>
      <c r="C1" s="80" t="s" vm="1">
        <v>258</v>
      </c>
    </row>
    <row r="2" spans="2:54">
      <c r="B2" s="58" t="s">
        <v>184</v>
      </c>
      <c r="C2" s="80" t="s">
        <v>259</v>
      </c>
    </row>
    <row r="3" spans="2:54">
      <c r="B3" s="58" t="s">
        <v>186</v>
      </c>
      <c r="C3" s="80" t="s">
        <v>260</v>
      </c>
    </row>
    <row r="4" spans="2:54">
      <c r="B4" s="58" t="s">
        <v>187</v>
      </c>
      <c r="C4" s="80">
        <v>2208</v>
      </c>
    </row>
    <row r="6" spans="2:54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4" ht="26.25" customHeight="1">
      <c r="B7" s="167" t="s">
        <v>101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4" s="3" customFormat="1" ht="78.75">
      <c r="B8" s="23" t="s">
        <v>121</v>
      </c>
      <c r="C8" s="31" t="s">
        <v>46</v>
      </c>
      <c r="D8" s="31" t="s">
        <v>66</v>
      </c>
      <c r="E8" s="31" t="s">
        <v>105</v>
      </c>
      <c r="F8" s="31" t="s">
        <v>106</v>
      </c>
      <c r="G8" s="31" t="s">
        <v>242</v>
      </c>
      <c r="H8" s="31" t="s">
        <v>241</v>
      </c>
      <c r="I8" s="31" t="s">
        <v>114</v>
      </c>
      <c r="J8" s="31" t="s">
        <v>60</v>
      </c>
      <c r="K8" s="31" t="s">
        <v>188</v>
      </c>
      <c r="L8" s="32" t="s">
        <v>190</v>
      </c>
      <c r="M8" s="1"/>
      <c r="BB8" s="1"/>
    </row>
    <row r="9" spans="2:54" s="3" customFormat="1" ht="24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M9" s="1"/>
      <c r="BB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B10" s="1"/>
    </row>
    <row r="11" spans="2:54" s="4" customFormat="1" ht="18" customHeight="1">
      <c r="B11" s="119" t="s">
        <v>49</v>
      </c>
      <c r="C11" s="120"/>
      <c r="D11" s="120"/>
      <c r="E11" s="120"/>
      <c r="F11" s="120"/>
      <c r="G11" s="121"/>
      <c r="H11" s="125"/>
      <c r="I11" s="121">
        <v>4.6350000000000002E-2</v>
      </c>
      <c r="J11" s="120"/>
      <c r="K11" s="122">
        <v>1</v>
      </c>
      <c r="L11" s="122">
        <f>I11/'סכום נכסי הקרן'!$C$42</f>
        <v>3.6970407464717996E-7</v>
      </c>
      <c r="M11" s="143"/>
      <c r="BB11" s="98"/>
    </row>
    <row r="12" spans="2:54" s="98" customFormat="1" ht="21" customHeight="1">
      <c r="B12" s="123" t="s">
        <v>947</v>
      </c>
      <c r="C12" s="120"/>
      <c r="D12" s="120"/>
      <c r="E12" s="120"/>
      <c r="F12" s="120"/>
      <c r="G12" s="121"/>
      <c r="H12" s="125"/>
      <c r="I12" s="121">
        <v>0</v>
      </c>
      <c r="J12" s="120"/>
      <c r="K12" s="122">
        <v>0</v>
      </c>
      <c r="L12" s="122">
        <f>I12/'סכום נכסי הקרן'!$C$42</f>
        <v>0</v>
      </c>
      <c r="M12" s="143"/>
    </row>
    <row r="13" spans="2:54">
      <c r="B13" s="85" t="s">
        <v>948</v>
      </c>
      <c r="C13" s="82" t="s">
        <v>949</v>
      </c>
      <c r="D13" s="95" t="s">
        <v>950</v>
      </c>
      <c r="E13" s="95" t="s">
        <v>170</v>
      </c>
      <c r="F13" s="112">
        <v>41546</v>
      </c>
      <c r="G13" s="89">
        <v>26.75</v>
      </c>
      <c r="H13" s="91">
        <v>0</v>
      </c>
      <c r="I13" s="89">
        <v>0</v>
      </c>
      <c r="J13" s="90">
        <v>0</v>
      </c>
      <c r="K13" s="90">
        <v>0</v>
      </c>
      <c r="L13" s="90">
        <f>I13/'סכום נכסי הקרן'!$C$42</f>
        <v>0</v>
      </c>
      <c r="M13" s="144"/>
    </row>
    <row r="14" spans="2:54" s="98" customFormat="1">
      <c r="B14" s="123" t="s">
        <v>239</v>
      </c>
      <c r="C14" s="120"/>
      <c r="D14" s="120"/>
      <c r="E14" s="120"/>
      <c r="F14" s="120"/>
      <c r="G14" s="121"/>
      <c r="H14" s="125"/>
      <c r="I14" s="121">
        <v>4.6350000000000002E-2</v>
      </c>
      <c r="J14" s="120"/>
      <c r="K14" s="122">
        <v>1</v>
      </c>
      <c r="L14" s="122">
        <f>I14/'סכום נכסי הקרן'!$C$42</f>
        <v>3.6970407464717996E-7</v>
      </c>
      <c r="M14" s="143"/>
    </row>
    <row r="15" spans="2:54">
      <c r="B15" s="85" t="s">
        <v>951</v>
      </c>
      <c r="C15" s="82" t="s">
        <v>952</v>
      </c>
      <c r="D15" s="95" t="s">
        <v>812</v>
      </c>
      <c r="E15" s="95" t="s">
        <v>169</v>
      </c>
      <c r="F15" s="112">
        <v>42731</v>
      </c>
      <c r="G15" s="89">
        <v>43</v>
      </c>
      <c r="H15" s="91">
        <v>31.090299999999999</v>
      </c>
      <c r="I15" s="89">
        <v>4.6350000000000002E-2</v>
      </c>
      <c r="J15" s="90">
        <v>2.1229766304707381E-6</v>
      </c>
      <c r="K15" s="90">
        <v>1</v>
      </c>
      <c r="L15" s="90">
        <f>I15/'סכום נכסי הקרן'!$C$42</f>
        <v>3.6970407464717996E-7</v>
      </c>
      <c r="M15" s="144"/>
    </row>
    <row r="16" spans="2:54">
      <c r="B16" s="81"/>
      <c r="C16" s="82"/>
      <c r="D16" s="82"/>
      <c r="E16" s="82"/>
      <c r="F16" s="82"/>
      <c r="G16" s="89"/>
      <c r="H16" s="91"/>
      <c r="I16" s="82"/>
      <c r="J16" s="82"/>
      <c r="K16" s="90"/>
      <c r="L16" s="82"/>
      <c r="M16" s="144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144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144"/>
    </row>
    <row r="19" spans="2:13">
      <c r="B19" s="116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3">
      <c r="B20" s="116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3">
      <c r="B21" s="116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C39:XFD41 D1:XFD38 D39:AA41 D4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88</v>
      </c>
      <c r="C6" s="14" t="s">
        <v>46</v>
      </c>
      <c r="E6" s="14" t="s">
        <v>122</v>
      </c>
      <c r="I6" s="14" t="s">
        <v>15</v>
      </c>
      <c r="J6" s="14" t="s">
        <v>67</v>
      </c>
      <c r="M6" s="14" t="s">
        <v>105</v>
      </c>
      <c r="Q6" s="14" t="s">
        <v>17</v>
      </c>
      <c r="R6" s="14" t="s">
        <v>19</v>
      </c>
      <c r="U6" s="14" t="s">
        <v>63</v>
      </c>
      <c r="W6" s="15" t="s">
        <v>59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90</v>
      </c>
      <c r="C8" s="31" t="s">
        <v>46</v>
      </c>
      <c r="D8" s="31" t="s">
        <v>125</v>
      </c>
      <c r="I8" s="31" t="s">
        <v>15</v>
      </c>
      <c r="J8" s="31" t="s">
        <v>67</v>
      </c>
      <c r="K8" s="31" t="s">
        <v>106</v>
      </c>
      <c r="L8" s="31" t="s">
        <v>18</v>
      </c>
      <c r="M8" s="31" t="s">
        <v>105</v>
      </c>
      <c r="Q8" s="31" t="s">
        <v>17</v>
      </c>
      <c r="R8" s="31" t="s">
        <v>19</v>
      </c>
      <c r="S8" s="31" t="s">
        <v>0</v>
      </c>
      <c r="T8" s="31" t="s">
        <v>109</v>
      </c>
      <c r="U8" s="31" t="s">
        <v>63</v>
      </c>
      <c r="V8" s="31" t="s">
        <v>60</v>
      </c>
      <c r="W8" s="32" t="s">
        <v>116</v>
      </c>
    </row>
    <row r="9" spans="2:25" ht="31.5">
      <c r="B9" s="50" t="str">
        <f>'תעודות חוב מסחריות '!B7:T7</f>
        <v>2. תעודות חוב מסחריות</v>
      </c>
      <c r="C9" s="14" t="s">
        <v>46</v>
      </c>
      <c r="D9" s="14" t="s">
        <v>125</v>
      </c>
      <c r="E9" s="43" t="s">
        <v>122</v>
      </c>
      <c r="G9" s="14" t="s">
        <v>66</v>
      </c>
      <c r="I9" s="14" t="s">
        <v>15</v>
      </c>
      <c r="J9" s="14" t="s">
        <v>67</v>
      </c>
      <c r="K9" s="14" t="s">
        <v>106</v>
      </c>
      <c r="L9" s="14" t="s">
        <v>18</v>
      </c>
      <c r="M9" s="14" t="s">
        <v>105</v>
      </c>
      <c r="Q9" s="14" t="s">
        <v>17</v>
      </c>
      <c r="R9" s="14" t="s">
        <v>19</v>
      </c>
      <c r="S9" s="14" t="s">
        <v>0</v>
      </c>
      <c r="T9" s="14" t="s">
        <v>109</v>
      </c>
      <c r="U9" s="14" t="s">
        <v>63</v>
      </c>
      <c r="V9" s="14" t="s">
        <v>60</v>
      </c>
      <c r="W9" s="40" t="s">
        <v>116</v>
      </c>
    </row>
    <row r="10" spans="2:25" ht="31.5">
      <c r="B10" s="50" t="str">
        <f>'אג"ח קונצרני'!B7:U7</f>
        <v>3. אג"ח קונצרני</v>
      </c>
      <c r="C10" s="31" t="s">
        <v>46</v>
      </c>
      <c r="D10" s="14" t="s">
        <v>125</v>
      </c>
      <c r="E10" s="43" t="s">
        <v>122</v>
      </c>
      <c r="G10" s="31" t="s">
        <v>66</v>
      </c>
      <c r="I10" s="31" t="s">
        <v>15</v>
      </c>
      <c r="J10" s="31" t="s">
        <v>67</v>
      </c>
      <c r="K10" s="31" t="s">
        <v>106</v>
      </c>
      <c r="L10" s="31" t="s">
        <v>18</v>
      </c>
      <c r="M10" s="31" t="s">
        <v>105</v>
      </c>
      <c r="Q10" s="31" t="s">
        <v>17</v>
      </c>
      <c r="R10" s="31" t="s">
        <v>19</v>
      </c>
      <c r="S10" s="31" t="s">
        <v>0</v>
      </c>
      <c r="T10" s="31" t="s">
        <v>109</v>
      </c>
      <c r="U10" s="31" t="s">
        <v>63</v>
      </c>
      <c r="V10" s="14" t="s">
        <v>60</v>
      </c>
      <c r="W10" s="32" t="s">
        <v>116</v>
      </c>
    </row>
    <row r="11" spans="2:25" ht="31.5">
      <c r="B11" s="50" t="str">
        <f>מניות!B7</f>
        <v>4. מניות</v>
      </c>
      <c r="C11" s="31" t="s">
        <v>46</v>
      </c>
      <c r="D11" s="14" t="s">
        <v>125</v>
      </c>
      <c r="E11" s="43" t="s">
        <v>122</v>
      </c>
      <c r="H11" s="31" t="s">
        <v>105</v>
      </c>
      <c r="S11" s="31" t="s">
        <v>0</v>
      </c>
      <c r="T11" s="14" t="s">
        <v>109</v>
      </c>
      <c r="U11" s="14" t="s">
        <v>63</v>
      </c>
      <c r="V11" s="14" t="s">
        <v>60</v>
      </c>
      <c r="W11" s="15" t="s">
        <v>116</v>
      </c>
    </row>
    <row r="12" spans="2:25" ht="31.5">
      <c r="B12" s="50" t="str">
        <f>'תעודות סל'!B7:N7</f>
        <v>5. תעודות סל</v>
      </c>
      <c r="C12" s="31" t="s">
        <v>46</v>
      </c>
      <c r="D12" s="14" t="s">
        <v>125</v>
      </c>
      <c r="E12" s="43" t="s">
        <v>122</v>
      </c>
      <c r="H12" s="31" t="s">
        <v>105</v>
      </c>
      <c r="S12" s="31" t="s">
        <v>0</v>
      </c>
      <c r="T12" s="31" t="s">
        <v>109</v>
      </c>
      <c r="U12" s="31" t="s">
        <v>63</v>
      </c>
      <c r="V12" s="31" t="s">
        <v>60</v>
      </c>
      <c r="W12" s="32" t="s">
        <v>116</v>
      </c>
    </row>
    <row r="13" spans="2:25" ht="31.5">
      <c r="B13" s="50" t="str">
        <f>'קרנות נאמנות'!B7:O7</f>
        <v>6. קרנות נאמנות</v>
      </c>
      <c r="C13" s="31" t="s">
        <v>46</v>
      </c>
      <c r="D13" s="31" t="s">
        <v>125</v>
      </c>
      <c r="G13" s="31" t="s">
        <v>66</v>
      </c>
      <c r="H13" s="31" t="s">
        <v>105</v>
      </c>
      <c r="S13" s="31" t="s">
        <v>0</v>
      </c>
      <c r="T13" s="31" t="s">
        <v>109</v>
      </c>
      <c r="U13" s="31" t="s">
        <v>63</v>
      </c>
      <c r="V13" s="31" t="s">
        <v>60</v>
      </c>
      <c r="W13" s="32" t="s">
        <v>116</v>
      </c>
    </row>
    <row r="14" spans="2:25" ht="31.5">
      <c r="B14" s="50" t="str">
        <f>'כתבי אופציה'!B7:L7</f>
        <v>7. כתבי אופציה</v>
      </c>
      <c r="C14" s="31" t="s">
        <v>46</v>
      </c>
      <c r="D14" s="31" t="s">
        <v>125</v>
      </c>
      <c r="G14" s="31" t="s">
        <v>66</v>
      </c>
      <c r="H14" s="31" t="s">
        <v>105</v>
      </c>
      <c r="S14" s="31" t="s">
        <v>0</v>
      </c>
      <c r="T14" s="31" t="s">
        <v>109</v>
      </c>
      <c r="U14" s="31" t="s">
        <v>63</v>
      </c>
      <c r="V14" s="31" t="s">
        <v>60</v>
      </c>
      <c r="W14" s="32" t="s">
        <v>116</v>
      </c>
    </row>
    <row r="15" spans="2:25" ht="31.5">
      <c r="B15" s="50" t="str">
        <f>אופציות!B7</f>
        <v>8. אופציות</v>
      </c>
      <c r="C15" s="31" t="s">
        <v>46</v>
      </c>
      <c r="D15" s="31" t="s">
        <v>125</v>
      </c>
      <c r="G15" s="31" t="s">
        <v>66</v>
      </c>
      <c r="H15" s="31" t="s">
        <v>105</v>
      </c>
      <c r="S15" s="31" t="s">
        <v>0</v>
      </c>
      <c r="T15" s="31" t="s">
        <v>109</v>
      </c>
      <c r="U15" s="31" t="s">
        <v>63</v>
      </c>
      <c r="V15" s="31" t="s">
        <v>60</v>
      </c>
      <c r="W15" s="32" t="s">
        <v>116</v>
      </c>
    </row>
    <row r="16" spans="2:25" ht="31.5">
      <c r="B16" s="50" t="str">
        <f>'חוזים עתידיים'!B7:I7</f>
        <v>9. חוזים עתידיים</v>
      </c>
      <c r="C16" s="31" t="s">
        <v>46</v>
      </c>
      <c r="D16" s="31" t="s">
        <v>125</v>
      </c>
      <c r="G16" s="31" t="s">
        <v>66</v>
      </c>
      <c r="H16" s="31" t="s">
        <v>105</v>
      </c>
      <c r="S16" s="31" t="s">
        <v>0</v>
      </c>
      <c r="T16" s="32" t="s">
        <v>109</v>
      </c>
    </row>
    <row r="17" spans="2:25" ht="31.5">
      <c r="B17" s="50" t="str">
        <f>'מוצרים מובנים'!B7:Q7</f>
        <v>10. מוצרים מובנים</v>
      </c>
      <c r="C17" s="31" t="s">
        <v>46</v>
      </c>
      <c r="F17" s="14" t="s">
        <v>51</v>
      </c>
      <c r="I17" s="31" t="s">
        <v>15</v>
      </c>
      <c r="J17" s="31" t="s">
        <v>67</v>
      </c>
      <c r="K17" s="31" t="s">
        <v>106</v>
      </c>
      <c r="L17" s="31" t="s">
        <v>18</v>
      </c>
      <c r="M17" s="31" t="s">
        <v>105</v>
      </c>
      <c r="Q17" s="31" t="s">
        <v>17</v>
      </c>
      <c r="R17" s="31" t="s">
        <v>19</v>
      </c>
      <c r="S17" s="31" t="s">
        <v>0</v>
      </c>
      <c r="T17" s="31" t="s">
        <v>109</v>
      </c>
      <c r="U17" s="31" t="s">
        <v>63</v>
      </c>
      <c r="V17" s="31" t="s">
        <v>60</v>
      </c>
      <c r="W17" s="32" t="s">
        <v>116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46</v>
      </c>
      <c r="I19" s="31" t="s">
        <v>15</v>
      </c>
      <c r="J19" s="31" t="s">
        <v>67</v>
      </c>
      <c r="K19" s="31" t="s">
        <v>106</v>
      </c>
      <c r="L19" s="31" t="s">
        <v>18</v>
      </c>
      <c r="M19" s="31" t="s">
        <v>105</v>
      </c>
      <c r="Q19" s="31" t="s">
        <v>17</v>
      </c>
      <c r="R19" s="31" t="s">
        <v>19</v>
      </c>
      <c r="S19" s="31" t="s">
        <v>0</v>
      </c>
      <c r="T19" s="31" t="s">
        <v>109</v>
      </c>
      <c r="U19" s="31" t="s">
        <v>114</v>
      </c>
      <c r="V19" s="31" t="s">
        <v>60</v>
      </c>
      <c r="W19" s="32" t="s">
        <v>116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46</v>
      </c>
      <c r="D20" s="43" t="s">
        <v>123</v>
      </c>
      <c r="E20" s="43" t="s">
        <v>122</v>
      </c>
      <c r="G20" s="31" t="s">
        <v>66</v>
      </c>
      <c r="I20" s="31" t="s">
        <v>15</v>
      </c>
      <c r="J20" s="31" t="s">
        <v>67</v>
      </c>
      <c r="K20" s="31" t="s">
        <v>106</v>
      </c>
      <c r="L20" s="31" t="s">
        <v>18</v>
      </c>
      <c r="M20" s="31" t="s">
        <v>105</v>
      </c>
      <c r="Q20" s="31" t="s">
        <v>17</v>
      </c>
      <c r="R20" s="31" t="s">
        <v>19</v>
      </c>
      <c r="S20" s="31" t="s">
        <v>0</v>
      </c>
      <c r="T20" s="31" t="s">
        <v>109</v>
      </c>
      <c r="U20" s="31" t="s">
        <v>114</v>
      </c>
      <c r="V20" s="31" t="s">
        <v>60</v>
      </c>
      <c r="W20" s="32" t="s">
        <v>116</v>
      </c>
    </row>
    <row r="21" spans="2:25" ht="31.5">
      <c r="B21" s="50" t="str">
        <f>'לא סחיר - אג"ח קונצרני'!B7:S7</f>
        <v>3. אג"ח קונצרני</v>
      </c>
      <c r="C21" s="31" t="s">
        <v>46</v>
      </c>
      <c r="D21" s="43" t="s">
        <v>123</v>
      </c>
      <c r="E21" s="43" t="s">
        <v>122</v>
      </c>
      <c r="G21" s="31" t="s">
        <v>66</v>
      </c>
      <c r="I21" s="31" t="s">
        <v>15</v>
      </c>
      <c r="J21" s="31" t="s">
        <v>67</v>
      </c>
      <c r="K21" s="31" t="s">
        <v>106</v>
      </c>
      <c r="L21" s="31" t="s">
        <v>18</v>
      </c>
      <c r="M21" s="31" t="s">
        <v>105</v>
      </c>
      <c r="Q21" s="31" t="s">
        <v>17</v>
      </c>
      <c r="R21" s="31" t="s">
        <v>19</v>
      </c>
      <c r="S21" s="31" t="s">
        <v>0</v>
      </c>
      <c r="T21" s="31" t="s">
        <v>109</v>
      </c>
      <c r="U21" s="31" t="s">
        <v>114</v>
      </c>
      <c r="V21" s="31" t="s">
        <v>60</v>
      </c>
      <c r="W21" s="32" t="s">
        <v>116</v>
      </c>
    </row>
    <row r="22" spans="2:25" ht="31.5">
      <c r="B22" s="50" t="str">
        <f>'לא סחיר - מניות'!B7:M7</f>
        <v>4. מניות</v>
      </c>
      <c r="C22" s="31" t="s">
        <v>46</v>
      </c>
      <c r="D22" s="43" t="s">
        <v>123</v>
      </c>
      <c r="E22" s="43" t="s">
        <v>122</v>
      </c>
      <c r="G22" s="31" t="s">
        <v>66</v>
      </c>
      <c r="H22" s="31" t="s">
        <v>105</v>
      </c>
      <c r="S22" s="31" t="s">
        <v>0</v>
      </c>
      <c r="T22" s="31" t="s">
        <v>109</v>
      </c>
      <c r="U22" s="31" t="s">
        <v>114</v>
      </c>
      <c r="V22" s="31" t="s">
        <v>60</v>
      </c>
      <c r="W22" s="32" t="s">
        <v>116</v>
      </c>
    </row>
    <row r="23" spans="2:25" ht="31.5">
      <c r="B23" s="50" t="str">
        <f>'לא סחיר - קרנות השקעה'!B7:K7</f>
        <v>5. קרנות השקעה</v>
      </c>
      <c r="C23" s="31" t="s">
        <v>46</v>
      </c>
      <c r="G23" s="31" t="s">
        <v>66</v>
      </c>
      <c r="H23" s="31" t="s">
        <v>105</v>
      </c>
      <c r="K23" s="31" t="s">
        <v>106</v>
      </c>
      <c r="S23" s="31" t="s">
        <v>0</v>
      </c>
      <c r="T23" s="31" t="s">
        <v>109</v>
      </c>
      <c r="U23" s="31" t="s">
        <v>114</v>
      </c>
      <c r="V23" s="31" t="s">
        <v>60</v>
      </c>
      <c r="W23" s="32" t="s">
        <v>116</v>
      </c>
    </row>
    <row r="24" spans="2:25" ht="31.5">
      <c r="B24" s="50" t="str">
        <f>'לא סחיר - כתבי אופציה'!B7:L7</f>
        <v>6. כתבי אופציה</v>
      </c>
      <c r="C24" s="31" t="s">
        <v>46</v>
      </c>
      <c r="G24" s="31" t="s">
        <v>66</v>
      </c>
      <c r="H24" s="31" t="s">
        <v>105</v>
      </c>
      <c r="K24" s="31" t="s">
        <v>106</v>
      </c>
      <c r="S24" s="31" t="s">
        <v>0</v>
      </c>
      <c r="T24" s="31" t="s">
        <v>109</v>
      </c>
      <c r="U24" s="31" t="s">
        <v>114</v>
      </c>
      <c r="V24" s="31" t="s">
        <v>60</v>
      </c>
      <c r="W24" s="32" t="s">
        <v>116</v>
      </c>
    </row>
    <row r="25" spans="2:25" ht="31.5">
      <c r="B25" s="50" t="str">
        <f>'לא סחיר - אופציות'!B7:L7</f>
        <v>7. אופציות</v>
      </c>
      <c r="C25" s="31" t="s">
        <v>46</v>
      </c>
      <c r="G25" s="31" t="s">
        <v>66</v>
      </c>
      <c r="H25" s="31" t="s">
        <v>105</v>
      </c>
      <c r="K25" s="31" t="s">
        <v>106</v>
      </c>
      <c r="S25" s="31" t="s">
        <v>0</v>
      </c>
      <c r="T25" s="31" t="s">
        <v>109</v>
      </c>
      <c r="U25" s="31" t="s">
        <v>114</v>
      </c>
      <c r="V25" s="31" t="s">
        <v>60</v>
      </c>
      <c r="W25" s="32" t="s">
        <v>116</v>
      </c>
    </row>
    <row r="26" spans="2:25" ht="31.5">
      <c r="B26" s="50" t="str">
        <f>'לא סחיר - חוזים עתידיים'!B7:K7</f>
        <v>8. חוזים עתידיים</v>
      </c>
      <c r="C26" s="31" t="s">
        <v>46</v>
      </c>
      <c r="G26" s="31" t="s">
        <v>66</v>
      </c>
      <c r="H26" s="31" t="s">
        <v>105</v>
      </c>
      <c r="K26" s="31" t="s">
        <v>106</v>
      </c>
      <c r="S26" s="31" t="s">
        <v>0</v>
      </c>
      <c r="T26" s="31" t="s">
        <v>109</v>
      </c>
      <c r="U26" s="31" t="s">
        <v>114</v>
      </c>
      <c r="V26" s="32" t="s">
        <v>116</v>
      </c>
    </row>
    <row r="27" spans="2:25" ht="31.5">
      <c r="B27" s="50" t="str">
        <f>'לא סחיר - מוצרים מובנים'!B7:Q7</f>
        <v>9. מוצרים מובנים</v>
      </c>
      <c r="C27" s="31" t="s">
        <v>46</v>
      </c>
      <c r="F27" s="31" t="s">
        <v>51</v>
      </c>
      <c r="I27" s="31" t="s">
        <v>15</v>
      </c>
      <c r="J27" s="31" t="s">
        <v>67</v>
      </c>
      <c r="K27" s="31" t="s">
        <v>106</v>
      </c>
      <c r="L27" s="31" t="s">
        <v>18</v>
      </c>
      <c r="M27" s="31" t="s">
        <v>105</v>
      </c>
      <c r="Q27" s="31" t="s">
        <v>17</v>
      </c>
      <c r="R27" s="31" t="s">
        <v>19</v>
      </c>
      <c r="S27" s="31" t="s">
        <v>0</v>
      </c>
      <c r="T27" s="31" t="s">
        <v>109</v>
      </c>
      <c r="U27" s="31" t="s">
        <v>114</v>
      </c>
      <c r="V27" s="31" t="s">
        <v>60</v>
      </c>
      <c r="W27" s="32" t="s">
        <v>116</v>
      </c>
    </row>
    <row r="28" spans="2:25" ht="31.5">
      <c r="B28" s="54" t="str">
        <f>הלוואות!B6</f>
        <v>1.ד. הלוואות:</v>
      </c>
      <c r="C28" s="31" t="s">
        <v>46</v>
      </c>
      <c r="I28" s="31" t="s">
        <v>15</v>
      </c>
      <c r="J28" s="31" t="s">
        <v>67</v>
      </c>
      <c r="L28" s="31" t="s">
        <v>18</v>
      </c>
      <c r="M28" s="31" t="s">
        <v>105</v>
      </c>
      <c r="Q28" s="14" t="s">
        <v>35</v>
      </c>
      <c r="R28" s="31" t="s">
        <v>19</v>
      </c>
      <c r="S28" s="31" t="s">
        <v>0</v>
      </c>
      <c r="T28" s="31" t="s">
        <v>109</v>
      </c>
      <c r="U28" s="31" t="s">
        <v>114</v>
      </c>
      <c r="V28" s="32" t="s">
        <v>116</v>
      </c>
    </row>
    <row r="29" spans="2:25" ht="47.25">
      <c r="B29" s="54" t="str">
        <f>'פקדונות מעל 3 חודשים'!B6:O6</f>
        <v>1.ה. פקדונות מעל 3 חודשים:</v>
      </c>
      <c r="C29" s="31" t="s">
        <v>46</v>
      </c>
      <c r="E29" s="31" t="s">
        <v>122</v>
      </c>
      <c r="I29" s="31" t="s">
        <v>15</v>
      </c>
      <c r="J29" s="31" t="s">
        <v>67</v>
      </c>
      <c r="L29" s="31" t="s">
        <v>18</v>
      </c>
      <c r="M29" s="31" t="s">
        <v>105</v>
      </c>
      <c r="O29" s="51" t="s">
        <v>53</v>
      </c>
      <c r="P29" s="52"/>
      <c r="R29" s="31" t="s">
        <v>19</v>
      </c>
      <c r="S29" s="31" t="s">
        <v>0</v>
      </c>
      <c r="T29" s="31" t="s">
        <v>109</v>
      </c>
      <c r="U29" s="31" t="s">
        <v>114</v>
      </c>
      <c r="V29" s="32" t="s">
        <v>116</v>
      </c>
    </row>
    <row r="30" spans="2:25" ht="63">
      <c r="B30" s="54" t="str">
        <f>'זכויות מקרקעין'!B6</f>
        <v>1. ו. זכויות במקרקעין:</v>
      </c>
      <c r="C30" s="14" t="s">
        <v>55</v>
      </c>
      <c r="N30" s="51" t="s">
        <v>89</v>
      </c>
      <c r="P30" s="52" t="s">
        <v>56</v>
      </c>
      <c r="U30" s="31" t="s">
        <v>114</v>
      </c>
      <c r="V30" s="15" t="s">
        <v>59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58</v>
      </c>
      <c r="R31" s="14" t="s">
        <v>54</v>
      </c>
      <c r="U31" s="31" t="s">
        <v>114</v>
      </c>
      <c r="V31" s="15" t="s">
        <v>59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111</v>
      </c>
      <c r="Y32" s="15" t="s">
        <v>110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185</v>
      </c>
      <c r="C1" s="80" t="s" vm="1">
        <v>258</v>
      </c>
    </row>
    <row r="2" spans="2:54">
      <c r="B2" s="58" t="s">
        <v>184</v>
      </c>
      <c r="C2" s="80" t="s">
        <v>259</v>
      </c>
    </row>
    <row r="3" spans="2:54">
      <c r="B3" s="58" t="s">
        <v>186</v>
      </c>
      <c r="C3" s="80" t="s">
        <v>260</v>
      </c>
    </row>
    <row r="4" spans="2:54">
      <c r="B4" s="58" t="s">
        <v>187</v>
      </c>
      <c r="C4" s="80">
        <v>2208</v>
      </c>
    </row>
    <row r="6" spans="2:54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4" ht="26.2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4" s="3" customFormat="1" ht="78.75">
      <c r="B8" s="23" t="s">
        <v>121</v>
      </c>
      <c r="C8" s="31" t="s">
        <v>46</v>
      </c>
      <c r="D8" s="31" t="s">
        <v>66</v>
      </c>
      <c r="E8" s="31" t="s">
        <v>105</v>
      </c>
      <c r="F8" s="31" t="s">
        <v>106</v>
      </c>
      <c r="G8" s="31" t="s">
        <v>242</v>
      </c>
      <c r="H8" s="31" t="s">
        <v>241</v>
      </c>
      <c r="I8" s="31" t="s">
        <v>114</v>
      </c>
      <c r="J8" s="31" t="s">
        <v>60</v>
      </c>
      <c r="K8" s="31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E28" sqref="E28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185</v>
      </c>
      <c r="C1" s="80" t="s" vm="1">
        <v>258</v>
      </c>
    </row>
    <row r="2" spans="2:51">
      <c r="B2" s="58" t="s">
        <v>184</v>
      </c>
      <c r="C2" s="80" t="s">
        <v>259</v>
      </c>
    </row>
    <row r="3" spans="2:51">
      <c r="B3" s="58" t="s">
        <v>186</v>
      </c>
      <c r="C3" s="80" t="s">
        <v>260</v>
      </c>
    </row>
    <row r="4" spans="2:51">
      <c r="B4" s="58" t="s">
        <v>187</v>
      </c>
      <c r="C4" s="80">
        <v>2208</v>
      </c>
    </row>
    <row r="6" spans="2:51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1" ht="26.25" customHeight="1">
      <c r="B7" s="167" t="s">
        <v>103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1" s="3" customFormat="1" ht="63">
      <c r="B8" s="23" t="s">
        <v>121</v>
      </c>
      <c r="C8" s="31" t="s">
        <v>46</v>
      </c>
      <c r="D8" s="31" t="s">
        <v>66</v>
      </c>
      <c r="E8" s="31" t="s">
        <v>105</v>
      </c>
      <c r="F8" s="31" t="s">
        <v>106</v>
      </c>
      <c r="G8" s="31" t="s">
        <v>242</v>
      </c>
      <c r="H8" s="31" t="s">
        <v>241</v>
      </c>
      <c r="I8" s="31" t="s">
        <v>114</v>
      </c>
      <c r="J8" s="31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249</v>
      </c>
      <c r="H9" s="17"/>
      <c r="I9" s="17" t="s">
        <v>245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9" t="s">
        <v>50</v>
      </c>
      <c r="C11" s="120"/>
      <c r="D11" s="120"/>
      <c r="E11" s="120"/>
      <c r="F11" s="120"/>
      <c r="G11" s="121"/>
      <c r="H11" s="125"/>
      <c r="I11" s="121">
        <v>17.281749999999999</v>
      </c>
      <c r="J11" s="122">
        <v>1</v>
      </c>
      <c r="K11" s="122">
        <f>I11/'סכום נכסי הקרן'!$C$42</f>
        <v>1.3784538062640563E-4</v>
      </c>
      <c r="AW11" s="98"/>
    </row>
    <row r="12" spans="2:51" s="98" customFormat="1" ht="19.5" customHeight="1">
      <c r="B12" s="123" t="s">
        <v>34</v>
      </c>
      <c r="C12" s="120"/>
      <c r="D12" s="120"/>
      <c r="E12" s="120"/>
      <c r="F12" s="120"/>
      <c r="G12" s="121"/>
      <c r="H12" s="125"/>
      <c r="I12" s="121">
        <v>17.281749999999999</v>
      </c>
      <c r="J12" s="122">
        <v>1</v>
      </c>
      <c r="K12" s="122">
        <f>I12/'סכום נכסי הקרן'!$C$42</f>
        <v>1.3784538062640563E-4</v>
      </c>
    </row>
    <row r="13" spans="2:51">
      <c r="B13" s="101" t="s">
        <v>953</v>
      </c>
      <c r="C13" s="84"/>
      <c r="D13" s="84"/>
      <c r="E13" s="84"/>
      <c r="F13" s="84"/>
      <c r="G13" s="92"/>
      <c r="H13" s="94"/>
      <c r="I13" s="92">
        <v>20.70449</v>
      </c>
      <c r="J13" s="93">
        <v>1.1980551738105227</v>
      </c>
      <c r="K13" s="93">
        <f>I13/'סכום נכסי הקרן'!$C$42</f>
        <v>1.6514637144534607E-4</v>
      </c>
    </row>
    <row r="14" spans="2:51">
      <c r="B14" s="88" t="s">
        <v>954</v>
      </c>
      <c r="C14" s="82" t="s">
        <v>955</v>
      </c>
      <c r="D14" s="95" t="s">
        <v>912</v>
      </c>
      <c r="E14" s="95" t="s">
        <v>169</v>
      </c>
      <c r="F14" s="112">
        <v>43027</v>
      </c>
      <c r="G14" s="89">
        <v>3203911.7</v>
      </c>
      <c r="H14" s="91">
        <v>0.62280000000000002</v>
      </c>
      <c r="I14" s="89">
        <v>19.953880000000002</v>
      </c>
      <c r="J14" s="90">
        <v>1.1546214937723323</v>
      </c>
      <c r="K14" s="90">
        <f>I14/'סכום נכסי הקרן'!$C$42</f>
        <v>1.5915923928847619E-4</v>
      </c>
    </row>
    <row r="15" spans="2:51">
      <c r="B15" s="88" t="s">
        <v>956</v>
      </c>
      <c r="C15" s="82" t="s">
        <v>957</v>
      </c>
      <c r="D15" s="95" t="s">
        <v>912</v>
      </c>
      <c r="E15" s="95" t="s">
        <v>169</v>
      </c>
      <c r="F15" s="112">
        <v>43041</v>
      </c>
      <c r="G15" s="89">
        <v>87412.5</v>
      </c>
      <c r="H15" s="91">
        <v>0.85870000000000002</v>
      </c>
      <c r="I15" s="89">
        <v>0.75061</v>
      </c>
      <c r="J15" s="90">
        <v>4.3433680038190578E-2</v>
      </c>
      <c r="K15" s="90">
        <f>I15/'סכום נכסי הקרן'!$C$42</f>
        <v>5.9871321568698969E-6</v>
      </c>
    </row>
    <row r="16" spans="2:51" s="7" customFormat="1">
      <c r="B16" s="85"/>
      <c r="C16" s="82"/>
      <c r="D16" s="82"/>
      <c r="E16" s="82"/>
      <c r="F16" s="82"/>
      <c r="G16" s="89"/>
      <c r="H16" s="91"/>
      <c r="I16" s="82"/>
      <c r="J16" s="90"/>
      <c r="K16" s="82"/>
      <c r="AW16" s="1"/>
      <c r="AY16" s="1"/>
    </row>
    <row r="17" spans="2:51" s="7" customFormat="1">
      <c r="B17" s="101" t="s">
        <v>234</v>
      </c>
      <c r="C17" s="84"/>
      <c r="D17" s="84"/>
      <c r="E17" s="84"/>
      <c r="F17" s="84"/>
      <c r="G17" s="92"/>
      <c r="H17" s="94"/>
      <c r="I17" s="92">
        <v>-3.4227399999999997</v>
      </c>
      <c r="J17" s="93">
        <v>-0.19805517381052265</v>
      </c>
      <c r="K17" s="93">
        <f>I17/'סכום נכסי הקרן'!$C$42</f>
        <v>-2.7300990818940423E-5</v>
      </c>
      <c r="AW17" s="1"/>
      <c r="AY17" s="1"/>
    </row>
    <row r="18" spans="2:51" s="7" customFormat="1">
      <c r="B18" s="88" t="s">
        <v>958</v>
      </c>
      <c r="C18" s="82" t="s">
        <v>959</v>
      </c>
      <c r="D18" s="95" t="s">
        <v>912</v>
      </c>
      <c r="E18" s="95" t="s">
        <v>171</v>
      </c>
      <c r="F18" s="112">
        <v>43097</v>
      </c>
      <c r="G18" s="89">
        <v>186867</v>
      </c>
      <c r="H18" s="91">
        <v>0.25750000000000001</v>
      </c>
      <c r="I18" s="89">
        <v>0.48116000000000003</v>
      </c>
      <c r="J18" s="90">
        <v>2.7842087751529798E-2</v>
      </c>
      <c r="K18" s="90">
        <f>I18/'סכום נכסי הקרן'!$C$42</f>
        <v>3.837903183543411E-6</v>
      </c>
      <c r="AW18" s="1"/>
      <c r="AY18" s="1"/>
    </row>
    <row r="19" spans="2:51">
      <c r="B19" s="88" t="s">
        <v>960</v>
      </c>
      <c r="C19" s="82" t="s">
        <v>961</v>
      </c>
      <c r="D19" s="95" t="s">
        <v>912</v>
      </c>
      <c r="E19" s="95" t="s">
        <v>171</v>
      </c>
      <c r="F19" s="112">
        <v>43089</v>
      </c>
      <c r="G19" s="89">
        <v>400347.14</v>
      </c>
      <c r="H19" s="91">
        <v>-0.97509999999999997</v>
      </c>
      <c r="I19" s="89">
        <v>-3.9039000000000001</v>
      </c>
      <c r="J19" s="90">
        <v>-0.22589726156205248</v>
      </c>
      <c r="K19" s="90">
        <f>I19/'סכום נכסי הקרן'!$C$42</f>
        <v>-3.1138894002483837E-5</v>
      </c>
    </row>
    <row r="20" spans="2:51">
      <c r="B20" s="85"/>
      <c r="C20" s="82"/>
      <c r="D20" s="82"/>
      <c r="E20" s="82"/>
      <c r="F20" s="82"/>
      <c r="G20" s="89"/>
      <c r="H20" s="91"/>
      <c r="I20" s="82"/>
      <c r="J20" s="90"/>
      <c r="K20" s="82"/>
    </row>
    <row r="21" spans="2:5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97" t="s">
        <v>257</v>
      </c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97" t="s">
        <v>117</v>
      </c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97" t="s">
        <v>240</v>
      </c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97" t="s">
        <v>248</v>
      </c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B116" s="81"/>
      <c r="C116" s="81"/>
      <c r="D116" s="81"/>
      <c r="E116" s="81"/>
      <c r="F116" s="81"/>
      <c r="G116" s="81"/>
      <c r="H116" s="81"/>
      <c r="I116" s="81"/>
      <c r="J116" s="81"/>
      <c r="K116" s="81"/>
    </row>
    <row r="117" spans="2:11">
      <c r="B117" s="81"/>
      <c r="C117" s="81"/>
      <c r="D117" s="81"/>
      <c r="E117" s="81"/>
      <c r="F117" s="81"/>
      <c r="G117" s="81"/>
      <c r="H117" s="81"/>
      <c r="I117" s="81"/>
      <c r="J117" s="81"/>
      <c r="K117" s="81"/>
    </row>
    <row r="118" spans="2:11">
      <c r="B118" s="81"/>
      <c r="C118" s="81"/>
      <c r="D118" s="81"/>
      <c r="E118" s="81"/>
      <c r="F118" s="81"/>
      <c r="G118" s="81"/>
      <c r="H118" s="81"/>
      <c r="I118" s="81"/>
      <c r="J118" s="81"/>
      <c r="K118" s="81"/>
    </row>
    <row r="119" spans="2:11">
      <c r="B119" s="81"/>
      <c r="C119" s="81"/>
      <c r="D119" s="81"/>
      <c r="E119" s="81"/>
      <c r="F119" s="81"/>
      <c r="G119" s="81"/>
      <c r="H119" s="81"/>
      <c r="I119" s="81"/>
      <c r="J119" s="81"/>
      <c r="K119" s="8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185</v>
      </c>
      <c r="C1" s="80" t="s" vm="1">
        <v>258</v>
      </c>
    </row>
    <row r="2" spans="2:78">
      <c r="B2" s="58" t="s">
        <v>184</v>
      </c>
      <c r="C2" s="80" t="s">
        <v>259</v>
      </c>
    </row>
    <row r="3" spans="2:78">
      <c r="B3" s="58" t="s">
        <v>186</v>
      </c>
      <c r="C3" s="80" t="s">
        <v>260</v>
      </c>
    </row>
    <row r="4" spans="2:78">
      <c r="B4" s="58" t="s">
        <v>187</v>
      </c>
      <c r="C4" s="80">
        <v>2208</v>
      </c>
    </row>
    <row r="6" spans="2:78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78" ht="26.25" customHeight="1">
      <c r="B7" s="167" t="s">
        <v>104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78" s="3" customFormat="1" ht="47.25">
      <c r="B8" s="23" t="s">
        <v>121</v>
      </c>
      <c r="C8" s="31" t="s">
        <v>46</v>
      </c>
      <c r="D8" s="31" t="s">
        <v>51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114</v>
      </c>
      <c r="O8" s="31" t="s">
        <v>60</v>
      </c>
      <c r="P8" s="31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249</v>
      </c>
      <c r="M9" s="17"/>
      <c r="N9" s="17" t="s">
        <v>245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118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T157"/>
  <sheetViews>
    <sheetView rightToLeft="1" zoomScale="90" zoomScaleNormal="90" workbookViewId="0"/>
  </sheetViews>
  <sheetFormatPr defaultColWidth="9.140625" defaultRowHeight="18"/>
  <cols>
    <col min="1" max="1" width="9.42578125" style="137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1.28515625" style="1" bestFit="1" customWidth="1"/>
    <col min="14" max="14" width="7.28515625" style="1" bestFit="1" customWidth="1"/>
    <col min="15" max="15" width="9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42578125" style="1" customWidth="1"/>
    <col min="20" max="20" width="6.7109375" style="1" customWidth="1"/>
    <col min="21" max="21" width="7.28515625" style="1" customWidth="1"/>
    <col min="22" max="33" width="5.7109375" style="1" customWidth="1"/>
    <col min="34" max="16384" width="9.140625" style="1"/>
  </cols>
  <sheetData>
    <row r="1" spans="1:46">
      <c r="B1" s="58" t="s">
        <v>185</v>
      </c>
      <c r="C1" s="80" t="s" vm="1">
        <v>258</v>
      </c>
    </row>
    <row r="2" spans="1:46">
      <c r="B2" s="58" t="s">
        <v>184</v>
      </c>
      <c r="C2" s="80" t="s">
        <v>259</v>
      </c>
    </row>
    <row r="3" spans="1:46">
      <c r="B3" s="58" t="s">
        <v>186</v>
      </c>
      <c r="C3" s="80" t="s">
        <v>260</v>
      </c>
    </row>
    <row r="4" spans="1:46">
      <c r="B4" s="58" t="s">
        <v>187</v>
      </c>
      <c r="C4" s="80">
        <v>2208</v>
      </c>
    </row>
    <row r="6" spans="1:46" ht="26.25" customHeight="1">
      <c r="B6" s="167" t="s">
        <v>217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1:46" s="3" customFormat="1" ht="63">
      <c r="A7" s="138"/>
      <c r="B7" s="23" t="s">
        <v>121</v>
      </c>
      <c r="C7" s="31" t="s">
        <v>229</v>
      </c>
      <c r="D7" s="31" t="s">
        <v>46</v>
      </c>
      <c r="E7" s="31" t="s">
        <v>122</v>
      </c>
      <c r="F7" s="31" t="s">
        <v>15</v>
      </c>
      <c r="G7" s="31" t="s">
        <v>106</v>
      </c>
      <c r="H7" s="31" t="s">
        <v>67</v>
      </c>
      <c r="I7" s="31" t="s">
        <v>18</v>
      </c>
      <c r="J7" s="31" t="s">
        <v>105</v>
      </c>
      <c r="K7" s="14" t="s">
        <v>35</v>
      </c>
      <c r="L7" s="73" t="s">
        <v>19</v>
      </c>
      <c r="M7" s="31" t="s">
        <v>242</v>
      </c>
      <c r="N7" s="31" t="s">
        <v>241</v>
      </c>
      <c r="O7" s="31" t="s">
        <v>114</v>
      </c>
      <c r="P7" s="31" t="s">
        <v>188</v>
      </c>
      <c r="Q7" s="32" t="s">
        <v>190</v>
      </c>
      <c r="R7" s="1"/>
      <c r="AS7" s="3" t="s">
        <v>168</v>
      </c>
      <c r="AT7" s="3" t="s">
        <v>170</v>
      </c>
    </row>
    <row r="8" spans="1:46" s="3" customFormat="1" ht="24" customHeight="1">
      <c r="A8" s="138"/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249</v>
      </c>
      <c r="N8" s="17"/>
      <c r="O8" s="17" t="s">
        <v>245</v>
      </c>
      <c r="P8" s="33" t="s">
        <v>20</v>
      </c>
      <c r="Q8" s="18" t="s">
        <v>20</v>
      </c>
      <c r="R8" s="1"/>
      <c r="AS8" s="3" t="s">
        <v>166</v>
      </c>
      <c r="AT8" s="3" t="s">
        <v>169</v>
      </c>
    </row>
    <row r="9" spans="1:46" s="4" customFormat="1" ht="18" customHeight="1">
      <c r="A9" s="139"/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118</v>
      </c>
      <c r="R9" s="1"/>
      <c r="AS9" s="4" t="s">
        <v>167</v>
      </c>
      <c r="AT9" s="4" t="s">
        <v>171</v>
      </c>
    </row>
    <row r="10" spans="1:46" s="142" customFormat="1" ht="18" customHeight="1">
      <c r="A10" s="150"/>
      <c r="B10" s="99" t="s">
        <v>41</v>
      </c>
      <c r="C10" s="100"/>
      <c r="D10" s="100"/>
      <c r="E10" s="100"/>
      <c r="F10" s="100"/>
      <c r="G10" s="100"/>
      <c r="H10" s="100"/>
      <c r="I10" s="102">
        <v>5.6664622959054327</v>
      </c>
      <c r="J10" s="100"/>
      <c r="K10" s="100"/>
      <c r="L10" s="103">
        <v>2.3398232510226477E-2</v>
      </c>
      <c r="M10" s="102"/>
      <c r="N10" s="104"/>
      <c r="O10" s="102">
        <v>4598.2507199999991</v>
      </c>
      <c r="P10" s="105">
        <v>1</v>
      </c>
      <c r="Q10" s="105">
        <f>O10/'סכום נכסי הקרן'!$C$42</f>
        <v>3.6677282145271384E-2</v>
      </c>
      <c r="R10" s="144"/>
      <c r="AS10" s="144" t="s">
        <v>28</v>
      </c>
      <c r="AT10" s="142" t="s">
        <v>172</v>
      </c>
    </row>
    <row r="11" spans="1:46" s="144" customFormat="1" ht="21.75" customHeight="1">
      <c r="A11" s="151"/>
      <c r="B11" s="83" t="s">
        <v>39</v>
      </c>
      <c r="C11" s="84"/>
      <c r="D11" s="84"/>
      <c r="E11" s="84"/>
      <c r="F11" s="84"/>
      <c r="G11" s="84"/>
      <c r="H11" s="84"/>
      <c r="I11" s="92">
        <v>5.7859895869607954</v>
      </c>
      <c r="J11" s="84"/>
      <c r="K11" s="84"/>
      <c r="L11" s="106">
        <v>2.1087719194052612E-2</v>
      </c>
      <c r="M11" s="92"/>
      <c r="N11" s="94"/>
      <c r="O11" s="92">
        <v>4248.69427</v>
      </c>
      <c r="P11" s="93">
        <v>0.92398055885043184</v>
      </c>
      <c r="Q11" s="93">
        <f>O11/'סכום נכסי הקרן'!$C$42</f>
        <v>3.3889095653702822E-2</v>
      </c>
      <c r="AT11" s="144" t="s">
        <v>178</v>
      </c>
    </row>
    <row r="12" spans="1:46" s="144" customFormat="1">
      <c r="A12" s="151"/>
      <c r="B12" s="101" t="s">
        <v>36</v>
      </c>
      <c r="C12" s="84"/>
      <c r="D12" s="84"/>
      <c r="E12" s="84"/>
      <c r="F12" s="84"/>
      <c r="G12" s="84"/>
      <c r="H12" s="84"/>
      <c r="I12" s="92">
        <v>8.382883446356713</v>
      </c>
      <c r="J12" s="84"/>
      <c r="K12" s="84"/>
      <c r="L12" s="106">
        <v>3.0820098077666693E-2</v>
      </c>
      <c r="M12" s="92"/>
      <c r="N12" s="94"/>
      <c r="O12" s="92">
        <f>SUM(O13:O20)</f>
        <v>942.08870000000013</v>
      </c>
      <c r="P12" s="93">
        <v>0.20488676180754237</v>
      </c>
      <c r="Q12" s="93">
        <f>O12/'סכום נכסי הקרן'!$C$42</f>
        <v>7.5144343272721629E-3</v>
      </c>
      <c r="AT12" s="144" t="s">
        <v>173</v>
      </c>
    </row>
    <row r="13" spans="1:46" s="144" customFormat="1">
      <c r="A13" s="151"/>
      <c r="B13" s="88" t="s">
        <v>1002</v>
      </c>
      <c r="C13" s="95" t="s">
        <v>970</v>
      </c>
      <c r="D13" s="82">
        <v>5212</v>
      </c>
      <c r="E13" s="82"/>
      <c r="F13" s="82" t="s">
        <v>885</v>
      </c>
      <c r="G13" s="112">
        <v>42643</v>
      </c>
      <c r="H13" s="82"/>
      <c r="I13" s="89">
        <v>8.93</v>
      </c>
      <c r="J13" s="95" t="s">
        <v>170</v>
      </c>
      <c r="K13" s="96">
        <v>3.0099999999999998E-2</v>
      </c>
      <c r="L13" s="96">
        <v>3.0099999999999998E-2</v>
      </c>
      <c r="M13" s="89">
        <v>140573.87</v>
      </c>
      <c r="N13" s="91">
        <v>97.66</v>
      </c>
      <c r="O13" s="89">
        <f>137.28444-0.012</f>
        <v>137.27243999999999</v>
      </c>
      <c r="P13" s="90">
        <v>2.9855796988816654E-2</v>
      </c>
      <c r="Q13" s="90">
        <f>O13/'סכום נכסי הקרן'!$C$42</f>
        <v>1.0949337735654914E-3</v>
      </c>
      <c r="AT13" s="144" t="s">
        <v>174</v>
      </c>
    </row>
    <row r="14" spans="1:46" s="144" customFormat="1">
      <c r="A14" s="151"/>
      <c r="B14" s="88" t="s">
        <v>1002</v>
      </c>
      <c r="C14" s="95" t="s">
        <v>970</v>
      </c>
      <c r="D14" s="82">
        <v>5211</v>
      </c>
      <c r="E14" s="82"/>
      <c r="F14" s="82" t="s">
        <v>885</v>
      </c>
      <c r="G14" s="112">
        <v>42643</v>
      </c>
      <c r="H14" s="82"/>
      <c r="I14" s="89">
        <v>6.17</v>
      </c>
      <c r="J14" s="95" t="s">
        <v>170</v>
      </c>
      <c r="K14" s="96">
        <v>3.5399999999999994E-2</v>
      </c>
      <c r="L14" s="96">
        <v>3.5399999999999994E-2</v>
      </c>
      <c r="M14" s="89">
        <v>148518.75</v>
      </c>
      <c r="N14" s="91">
        <v>101.85</v>
      </c>
      <c r="O14" s="89">
        <v>151.26635000000002</v>
      </c>
      <c r="P14" s="90">
        <v>3.2896498953845658E-2</v>
      </c>
      <c r="Q14" s="90">
        <f>O14/'סכום נכסי הקרן'!$C$42</f>
        <v>1.2065541737218222E-3</v>
      </c>
      <c r="AT14" s="144" t="s">
        <v>175</v>
      </c>
    </row>
    <row r="15" spans="1:46" s="144" customFormat="1">
      <c r="A15" s="151"/>
      <c r="B15" s="88" t="s">
        <v>1002</v>
      </c>
      <c r="C15" s="95" t="s">
        <v>970</v>
      </c>
      <c r="D15" s="82">
        <v>5025</v>
      </c>
      <c r="E15" s="82"/>
      <c r="F15" s="82" t="s">
        <v>885</v>
      </c>
      <c r="G15" s="112">
        <v>42551</v>
      </c>
      <c r="H15" s="82"/>
      <c r="I15" s="89">
        <v>9.8600000000000012</v>
      </c>
      <c r="J15" s="95" t="s">
        <v>170</v>
      </c>
      <c r="K15" s="96">
        <v>3.3100000000000011E-2</v>
      </c>
      <c r="L15" s="96">
        <v>3.3100000000000011E-2</v>
      </c>
      <c r="M15" s="89">
        <v>139255.29999999999</v>
      </c>
      <c r="N15" s="91">
        <v>95.93</v>
      </c>
      <c r="O15" s="89">
        <v>133.58760999999998</v>
      </c>
      <c r="P15" s="90">
        <v>2.9051832562970819E-2</v>
      </c>
      <c r="Q15" s="90">
        <f>O15/'סכום נכסי הקרן'!$C$42</f>
        <v>1.0655422597492634E-3</v>
      </c>
      <c r="AT15" s="144" t="s">
        <v>177</v>
      </c>
    </row>
    <row r="16" spans="1:46" s="144" customFormat="1">
      <c r="A16" s="151"/>
      <c r="B16" s="88" t="s">
        <v>1002</v>
      </c>
      <c r="C16" s="95" t="s">
        <v>970</v>
      </c>
      <c r="D16" s="82">
        <v>5024</v>
      </c>
      <c r="E16" s="82"/>
      <c r="F16" s="82" t="s">
        <v>885</v>
      </c>
      <c r="G16" s="112">
        <v>42551</v>
      </c>
      <c r="H16" s="82"/>
      <c r="I16" s="89">
        <v>7.27</v>
      </c>
      <c r="J16" s="95" t="s">
        <v>170</v>
      </c>
      <c r="K16" s="96">
        <v>3.9800000000000002E-2</v>
      </c>
      <c r="L16" s="96">
        <v>3.9800000000000002E-2</v>
      </c>
      <c r="M16" s="89">
        <v>114495.76</v>
      </c>
      <c r="N16" s="91">
        <v>102.82</v>
      </c>
      <c r="O16" s="89">
        <v>117.72453999999999</v>
      </c>
      <c r="P16" s="90">
        <v>2.5602027198725695E-2</v>
      </c>
      <c r="Q16" s="90">
        <f>O16/'סכום נכסי הקרן'!$C$42</f>
        <v>9.3901277505857421E-4</v>
      </c>
      <c r="AT16" s="144" t="s">
        <v>176</v>
      </c>
    </row>
    <row r="17" spans="1:46" s="144" customFormat="1">
      <c r="A17" s="151"/>
      <c r="B17" s="88" t="s">
        <v>1002</v>
      </c>
      <c r="C17" s="95" t="s">
        <v>970</v>
      </c>
      <c r="D17" s="82">
        <v>5023</v>
      </c>
      <c r="E17" s="82"/>
      <c r="F17" s="82" t="s">
        <v>885</v>
      </c>
      <c r="G17" s="112">
        <v>42551</v>
      </c>
      <c r="H17" s="82"/>
      <c r="I17" s="89">
        <v>10.17</v>
      </c>
      <c r="J17" s="95" t="s">
        <v>170</v>
      </c>
      <c r="K17" s="96">
        <v>2.7699999999999999E-2</v>
      </c>
      <c r="L17" s="96">
        <v>2.7699999999999999E-2</v>
      </c>
      <c r="M17" s="89">
        <v>125276.73</v>
      </c>
      <c r="N17" s="91">
        <v>95.3</v>
      </c>
      <c r="O17" s="89">
        <v>119.38867</v>
      </c>
      <c r="P17" s="90">
        <v>2.5963932214640099E-2</v>
      </c>
      <c r="Q17" s="90">
        <f>O17/'סכום נכסי הקרן'!$C$42</f>
        <v>9.5228646743705575E-4</v>
      </c>
      <c r="AT17" s="144" t="s">
        <v>179</v>
      </c>
    </row>
    <row r="18" spans="1:46" s="144" customFormat="1">
      <c r="A18" s="151"/>
      <c r="B18" s="88" t="s">
        <v>1002</v>
      </c>
      <c r="C18" s="95" t="s">
        <v>970</v>
      </c>
      <c r="D18" s="82">
        <v>5210</v>
      </c>
      <c r="E18" s="82"/>
      <c r="F18" s="82" t="s">
        <v>885</v>
      </c>
      <c r="G18" s="112">
        <v>42643</v>
      </c>
      <c r="H18" s="82"/>
      <c r="I18" s="89">
        <v>9.1999999999999993</v>
      </c>
      <c r="J18" s="95" t="s">
        <v>170</v>
      </c>
      <c r="K18" s="96">
        <v>2.1599999999999998E-2</v>
      </c>
      <c r="L18" s="96">
        <v>2.1599999999999998E-2</v>
      </c>
      <c r="M18" s="89">
        <v>103352.5</v>
      </c>
      <c r="N18" s="91">
        <v>103.84</v>
      </c>
      <c r="O18" s="89">
        <v>107.32119</v>
      </c>
      <c r="P18" s="90">
        <v>2.3339569008973052E-2</v>
      </c>
      <c r="Q18" s="90">
        <f>O18/'סכום נכסי הקרן'!$C$42</f>
        <v>8.5603195769113662E-4</v>
      </c>
      <c r="AT18" s="144" t="s">
        <v>180</v>
      </c>
    </row>
    <row r="19" spans="1:46" s="144" customFormat="1">
      <c r="A19" s="151"/>
      <c r="B19" s="88" t="s">
        <v>1002</v>
      </c>
      <c r="C19" s="95" t="s">
        <v>970</v>
      </c>
      <c r="D19" s="82">
        <v>5022</v>
      </c>
      <c r="E19" s="82"/>
      <c r="F19" s="82" t="s">
        <v>885</v>
      </c>
      <c r="G19" s="112">
        <v>42551</v>
      </c>
      <c r="H19" s="82"/>
      <c r="I19" s="89">
        <v>8.41</v>
      </c>
      <c r="J19" s="95" t="s">
        <v>170</v>
      </c>
      <c r="K19" s="96">
        <v>2.9100000000000001E-2</v>
      </c>
      <c r="L19" s="96">
        <v>2.9100000000000001E-2</v>
      </c>
      <c r="M19" s="89">
        <v>94104.45</v>
      </c>
      <c r="N19" s="91">
        <v>97.99</v>
      </c>
      <c r="O19" s="89">
        <v>92.21293</v>
      </c>
      <c r="P19" s="90">
        <v>2.0053915198430073E-2</v>
      </c>
      <c r="Q19" s="90">
        <f>O19/'סכום נכסי הקרן'!$C$42</f>
        <v>7.3552310585016563E-4</v>
      </c>
      <c r="AT19" s="144" t="s">
        <v>181</v>
      </c>
    </row>
    <row r="20" spans="1:46" s="144" customFormat="1">
      <c r="A20" s="151"/>
      <c r="B20" s="88" t="s">
        <v>1002</v>
      </c>
      <c r="C20" s="95" t="s">
        <v>970</v>
      </c>
      <c r="D20" s="82">
        <v>5209</v>
      </c>
      <c r="E20" s="82"/>
      <c r="F20" s="82" t="s">
        <v>885</v>
      </c>
      <c r="G20" s="112">
        <v>42643</v>
      </c>
      <c r="H20" s="82"/>
      <c r="I20" s="89">
        <v>7.0600000000000005</v>
      </c>
      <c r="J20" s="95" t="s">
        <v>170</v>
      </c>
      <c r="K20" s="96">
        <v>2.5600000000000001E-2</v>
      </c>
      <c r="L20" s="96">
        <v>2.5600000000000001E-2</v>
      </c>
      <c r="M20" s="89">
        <v>83736.88</v>
      </c>
      <c r="N20" s="91">
        <v>99.52</v>
      </c>
      <c r="O20" s="89">
        <f>83.33497-0.02</f>
        <v>83.314970000000002</v>
      </c>
      <c r="P20" s="90">
        <v>1.8123189681140312E-2</v>
      </c>
      <c r="Q20" s="90">
        <f>O20/'סכום נכסי הקרן'!$C$42</f>
        <v>6.6454981419865279E-4</v>
      </c>
      <c r="AT20" s="144" t="s">
        <v>182</v>
      </c>
    </row>
    <row r="21" spans="1:46" s="144" customFormat="1">
      <c r="A21" s="151"/>
      <c r="B21" s="85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9"/>
      <c r="N21" s="91"/>
      <c r="O21" s="82"/>
      <c r="P21" s="90"/>
      <c r="Q21" s="82"/>
      <c r="AT21" s="144" t="s">
        <v>183</v>
      </c>
    </row>
    <row r="22" spans="1:46" s="144" customFormat="1">
      <c r="A22" s="151"/>
      <c r="B22" s="101" t="s">
        <v>38</v>
      </c>
      <c r="C22" s="84"/>
      <c r="D22" s="84"/>
      <c r="E22" s="84"/>
      <c r="F22" s="84"/>
      <c r="G22" s="84"/>
      <c r="H22" s="84"/>
      <c r="I22" s="92">
        <v>5.1048796342053482</v>
      </c>
      <c r="J22" s="84"/>
      <c r="K22" s="84"/>
      <c r="L22" s="106">
        <v>1.8371225977549154E-2</v>
      </c>
      <c r="M22" s="92"/>
      <c r="N22" s="94"/>
      <c r="O22" s="92">
        <f>SUM(O23:O132)</f>
        <v>3259.5895300000007</v>
      </c>
      <c r="P22" s="93">
        <v>0.70886861080076147</v>
      </c>
      <c r="Q22" s="93">
        <f>O22/'סכום נכסי הקרן'!$C$42</f>
        <v>2.5999644680006179E-2</v>
      </c>
      <c r="AT22" s="144" t="s">
        <v>28</v>
      </c>
    </row>
    <row r="23" spans="1:46" s="144" customFormat="1">
      <c r="A23" s="151"/>
      <c r="B23" s="88" t="s">
        <v>1003</v>
      </c>
      <c r="C23" s="95" t="s">
        <v>969</v>
      </c>
      <c r="D23" s="82">
        <v>90148620</v>
      </c>
      <c r="E23" s="82"/>
      <c r="F23" s="82" t="s">
        <v>323</v>
      </c>
      <c r="G23" s="112">
        <v>42368</v>
      </c>
      <c r="H23" s="82" t="s">
        <v>294</v>
      </c>
      <c r="I23" s="89">
        <v>10.24</v>
      </c>
      <c r="J23" s="95" t="s">
        <v>170</v>
      </c>
      <c r="K23" s="96">
        <v>3.1699999999999999E-2</v>
      </c>
      <c r="L23" s="96">
        <v>1.7200000000000003E-2</v>
      </c>
      <c r="M23" s="89">
        <v>8486.4699999999993</v>
      </c>
      <c r="N23" s="91">
        <v>115.75</v>
      </c>
      <c r="O23" s="89">
        <v>9.8230900000000005</v>
      </c>
      <c r="P23" s="90">
        <v>2.1362667236204994E-3</v>
      </c>
      <c r="Q23" s="90">
        <f>O23/'סכום נכסי הקרן'!$C$42</f>
        <v>7.8352457359783534E-5</v>
      </c>
    </row>
    <row r="24" spans="1:46" s="144" customFormat="1">
      <c r="A24" s="151"/>
      <c r="B24" s="88" t="s">
        <v>1003</v>
      </c>
      <c r="C24" s="95" t="s">
        <v>969</v>
      </c>
      <c r="D24" s="82">
        <v>90148621</v>
      </c>
      <c r="E24" s="82"/>
      <c r="F24" s="82" t="s">
        <v>323</v>
      </c>
      <c r="G24" s="112">
        <v>42388</v>
      </c>
      <c r="H24" s="82" t="s">
        <v>294</v>
      </c>
      <c r="I24" s="89">
        <v>10.23</v>
      </c>
      <c r="J24" s="95" t="s">
        <v>170</v>
      </c>
      <c r="K24" s="96">
        <v>3.1899999999999998E-2</v>
      </c>
      <c r="L24" s="96">
        <v>1.7200000000000003E-2</v>
      </c>
      <c r="M24" s="89">
        <v>11881.06</v>
      </c>
      <c r="N24" s="91">
        <v>116.06</v>
      </c>
      <c r="O24" s="89">
        <v>13.789159999999999</v>
      </c>
      <c r="P24" s="90">
        <v>2.9987838505682878E-3</v>
      </c>
      <c r="Q24" s="90">
        <f>O24/'סכום נכסי הקרן'!$C$42</f>
        <v>1.0998724137997642E-4</v>
      </c>
    </row>
    <row r="25" spans="1:46" s="144" customFormat="1">
      <c r="A25" s="151"/>
      <c r="B25" s="88" t="s">
        <v>1003</v>
      </c>
      <c r="C25" s="95" t="s">
        <v>969</v>
      </c>
      <c r="D25" s="82">
        <v>90148622</v>
      </c>
      <c r="E25" s="82"/>
      <c r="F25" s="82" t="s">
        <v>323</v>
      </c>
      <c r="G25" s="112">
        <v>42509</v>
      </c>
      <c r="H25" s="82" t="s">
        <v>294</v>
      </c>
      <c r="I25" s="89">
        <v>10.35</v>
      </c>
      <c r="J25" s="95" t="s">
        <v>170</v>
      </c>
      <c r="K25" s="96">
        <v>2.7400000000000001E-2</v>
      </c>
      <c r="L25" s="96">
        <v>1.83E-2</v>
      </c>
      <c r="M25" s="89">
        <v>11881.06</v>
      </c>
      <c r="N25" s="91">
        <v>110.61</v>
      </c>
      <c r="O25" s="89">
        <v>13.141629999999999</v>
      </c>
      <c r="P25" s="90">
        <v>2.8579629081208519E-3</v>
      </c>
      <c r="Q25" s="90">
        <f>O25/'סכום נכסי הקרן'!$C$42</f>
        <v>1.048223119418688E-4</v>
      </c>
    </row>
    <row r="26" spans="1:46" s="144" customFormat="1">
      <c r="A26" s="151"/>
      <c r="B26" s="88" t="s">
        <v>1003</v>
      </c>
      <c r="C26" s="95" t="s">
        <v>969</v>
      </c>
      <c r="D26" s="82">
        <v>90148623</v>
      </c>
      <c r="E26" s="82"/>
      <c r="F26" s="82" t="s">
        <v>323</v>
      </c>
      <c r="G26" s="112">
        <v>42723</v>
      </c>
      <c r="H26" s="82" t="s">
        <v>294</v>
      </c>
      <c r="I26" s="89">
        <v>10.15</v>
      </c>
      <c r="J26" s="95" t="s">
        <v>170</v>
      </c>
      <c r="K26" s="96">
        <v>3.15E-2</v>
      </c>
      <c r="L26" s="96">
        <v>2.0500000000000004E-2</v>
      </c>
      <c r="M26" s="89">
        <v>1697.29</v>
      </c>
      <c r="N26" s="91">
        <v>112.12</v>
      </c>
      <c r="O26" s="89">
        <v>1.903</v>
      </c>
      <c r="P26" s="90">
        <v>4.1385303148498183E-4</v>
      </c>
      <c r="Q26" s="90">
        <f>O26/'סכום נכסי הקרן'!$C$42</f>
        <v>1.517900440245056E-5</v>
      </c>
    </row>
    <row r="27" spans="1:46" s="144" customFormat="1">
      <c r="A27" s="151"/>
      <c r="B27" s="88" t="s">
        <v>1003</v>
      </c>
      <c r="C27" s="95" t="s">
        <v>969</v>
      </c>
      <c r="D27" s="82">
        <v>90148624</v>
      </c>
      <c r="E27" s="82"/>
      <c r="F27" s="82" t="s">
        <v>323</v>
      </c>
      <c r="G27" s="112">
        <v>42918</v>
      </c>
      <c r="H27" s="82" t="s">
        <v>294</v>
      </c>
      <c r="I27" s="89">
        <v>10.029999999999999</v>
      </c>
      <c r="J27" s="95" t="s">
        <v>170</v>
      </c>
      <c r="K27" s="96">
        <v>3.1899999999999998E-2</v>
      </c>
      <c r="L27" s="96">
        <v>2.4600000000000004E-2</v>
      </c>
      <c r="M27" s="89">
        <v>8486.4699999999993</v>
      </c>
      <c r="N27" s="91">
        <v>107.78</v>
      </c>
      <c r="O27" s="89">
        <v>9.1467200000000002</v>
      </c>
      <c r="P27" s="90">
        <v>1.9891738308693186E-3</v>
      </c>
      <c r="Q27" s="90">
        <f>O27/'סכום נכסי הקרן'!$C$42</f>
        <v>7.2957489830784332E-5</v>
      </c>
    </row>
    <row r="28" spans="1:46" s="144" customFormat="1">
      <c r="A28" s="151"/>
      <c r="B28" s="88" t="s">
        <v>1004</v>
      </c>
      <c r="C28" s="95" t="s">
        <v>969</v>
      </c>
      <c r="D28" s="82">
        <v>90150400</v>
      </c>
      <c r="E28" s="82"/>
      <c r="F28" s="82" t="s">
        <v>346</v>
      </c>
      <c r="G28" s="112">
        <v>42229</v>
      </c>
      <c r="H28" s="82" t="s">
        <v>166</v>
      </c>
      <c r="I28" s="89">
        <v>4.7300000000000004</v>
      </c>
      <c r="J28" s="95" t="s">
        <v>169</v>
      </c>
      <c r="K28" s="96">
        <v>9.8519999999999996E-2</v>
      </c>
      <c r="L28" s="96">
        <v>3.7199999999999997E-2</v>
      </c>
      <c r="M28" s="89">
        <v>33579.480000000003</v>
      </c>
      <c r="N28" s="91">
        <v>130.86000000000001</v>
      </c>
      <c r="O28" s="89">
        <v>152.34729000000002</v>
      </c>
      <c r="P28" s="90">
        <v>3.3131575304793305E-2</v>
      </c>
      <c r="Q28" s="90">
        <f>O28/'סכום נכסי הקרן'!$C$42</f>
        <v>1.2151761353712098E-3</v>
      </c>
    </row>
    <row r="29" spans="1:46" s="144" customFormat="1">
      <c r="A29" s="151"/>
      <c r="B29" s="88" t="s">
        <v>1005</v>
      </c>
      <c r="C29" s="95" t="s">
        <v>969</v>
      </c>
      <c r="D29" s="82">
        <v>92321020</v>
      </c>
      <c r="E29" s="82"/>
      <c r="F29" s="82" t="s">
        <v>346</v>
      </c>
      <c r="G29" s="112">
        <v>41416</v>
      </c>
      <c r="H29" s="82" t="s">
        <v>294</v>
      </c>
      <c r="I29" s="89">
        <v>1.0899999999999999</v>
      </c>
      <c r="J29" s="95" t="s">
        <v>169</v>
      </c>
      <c r="K29" s="96">
        <v>4.5850000000000002E-2</v>
      </c>
      <c r="L29" s="96">
        <v>2.8500000000000001E-2</v>
      </c>
      <c r="M29" s="89">
        <v>3077.06</v>
      </c>
      <c r="N29" s="91">
        <v>103.56</v>
      </c>
      <c r="O29" s="89">
        <v>11.047940000000001</v>
      </c>
      <c r="P29" s="90">
        <v>2.4026397586254284E-3</v>
      </c>
      <c r="Q29" s="90">
        <f>O29/'סכום נכסי הקרן'!$C$42</f>
        <v>8.8122296320551573E-5</v>
      </c>
    </row>
    <row r="30" spans="1:46" s="144" customFormat="1">
      <c r="A30" s="151"/>
      <c r="B30" s="88" t="s">
        <v>1006</v>
      </c>
      <c r="C30" s="95" t="s">
        <v>970</v>
      </c>
      <c r="D30" s="82">
        <v>455531</v>
      </c>
      <c r="E30" s="82"/>
      <c r="F30" s="82" t="s">
        <v>971</v>
      </c>
      <c r="G30" s="112">
        <v>42723</v>
      </c>
      <c r="H30" s="82" t="s">
        <v>967</v>
      </c>
      <c r="I30" s="89">
        <v>1</v>
      </c>
      <c r="J30" s="95" t="s">
        <v>170</v>
      </c>
      <c r="K30" s="96">
        <v>2.0119999999999999E-2</v>
      </c>
      <c r="L30" s="96">
        <v>1.2400000000000001E-2</v>
      </c>
      <c r="M30" s="89">
        <v>292660</v>
      </c>
      <c r="N30" s="91">
        <v>100.84</v>
      </c>
      <c r="O30" s="89">
        <v>295.11834000000005</v>
      </c>
      <c r="P30" s="90">
        <v>6.4180567344096481E-2</v>
      </c>
      <c r="Q30" s="90">
        <f>O30/'סכום נכסי הקרן'!$C$42</f>
        <v>2.3539687767230172E-3</v>
      </c>
    </row>
    <row r="31" spans="1:46" s="144" customFormat="1">
      <c r="A31" s="151"/>
      <c r="B31" s="88" t="s">
        <v>1007</v>
      </c>
      <c r="C31" s="95" t="s">
        <v>970</v>
      </c>
      <c r="D31" s="82">
        <v>14811160</v>
      </c>
      <c r="E31" s="82"/>
      <c r="F31" s="82" t="s">
        <v>971</v>
      </c>
      <c r="G31" s="112">
        <v>42201</v>
      </c>
      <c r="H31" s="82" t="s">
        <v>967</v>
      </c>
      <c r="I31" s="89">
        <v>7.8400000000000016</v>
      </c>
      <c r="J31" s="95" t="s">
        <v>170</v>
      </c>
      <c r="K31" s="96">
        <v>4.2030000000000005E-2</v>
      </c>
      <c r="L31" s="96">
        <v>1.8699999999999998E-2</v>
      </c>
      <c r="M31" s="89">
        <v>3289.75</v>
      </c>
      <c r="N31" s="91">
        <v>120.38</v>
      </c>
      <c r="O31" s="89">
        <v>3.9601999999999999</v>
      </c>
      <c r="P31" s="90">
        <v>8.6124055453853129E-4</v>
      </c>
      <c r="Q31" s="90">
        <f>O31/'סכום נכסי הקרן'!$C$42</f>
        <v>3.1587962813759697E-5</v>
      </c>
    </row>
    <row r="32" spans="1:46" s="144" customFormat="1">
      <c r="A32" s="151"/>
      <c r="B32" s="88" t="s">
        <v>1008</v>
      </c>
      <c r="C32" s="95" t="s">
        <v>969</v>
      </c>
      <c r="D32" s="82">
        <v>14760843</v>
      </c>
      <c r="E32" s="82"/>
      <c r="F32" s="82" t="s">
        <v>971</v>
      </c>
      <c r="G32" s="112">
        <v>40742</v>
      </c>
      <c r="H32" s="82" t="s">
        <v>967</v>
      </c>
      <c r="I32" s="89">
        <v>5.83</v>
      </c>
      <c r="J32" s="95" t="s">
        <v>170</v>
      </c>
      <c r="K32" s="96">
        <v>4.4999999999999998E-2</v>
      </c>
      <c r="L32" s="96">
        <v>7.6E-3</v>
      </c>
      <c r="M32" s="89">
        <v>43078.73</v>
      </c>
      <c r="N32" s="91">
        <v>127.16</v>
      </c>
      <c r="O32" s="89">
        <v>54.778919999999999</v>
      </c>
      <c r="P32" s="90">
        <v>1.191299112111051E-2</v>
      </c>
      <c r="Q32" s="90">
        <f>O32/'סכום נכסי הקרן'!$C$42</f>
        <v>4.3693613654308301E-4</v>
      </c>
    </row>
    <row r="33" spans="1:17" s="144" customFormat="1">
      <c r="A33" s="151"/>
      <c r="B33" s="88" t="s">
        <v>1009</v>
      </c>
      <c r="C33" s="95" t="s">
        <v>970</v>
      </c>
      <c r="D33" s="82">
        <v>472710</v>
      </c>
      <c r="E33" s="82"/>
      <c r="F33" s="82" t="s">
        <v>972</v>
      </c>
      <c r="G33" s="112">
        <v>42901</v>
      </c>
      <c r="H33" s="82" t="s">
        <v>967</v>
      </c>
      <c r="I33" s="89">
        <v>4.07</v>
      </c>
      <c r="J33" s="95" t="s">
        <v>170</v>
      </c>
      <c r="K33" s="96">
        <v>0.04</v>
      </c>
      <c r="L33" s="96">
        <v>2.1399999999999995E-2</v>
      </c>
      <c r="M33" s="89">
        <v>174781</v>
      </c>
      <c r="N33" s="91">
        <v>107.92</v>
      </c>
      <c r="O33" s="89">
        <v>188.62365</v>
      </c>
      <c r="P33" s="90">
        <v>4.1020740600242876E-2</v>
      </c>
      <c r="Q33" s="90">
        <f>O33/'סכום נכסי הקרן'!$C$42</f>
        <v>1.5045292768030968E-3</v>
      </c>
    </row>
    <row r="34" spans="1:17" s="144" customFormat="1">
      <c r="A34" s="151"/>
      <c r="B34" s="88" t="s">
        <v>1010</v>
      </c>
      <c r="C34" s="95" t="s">
        <v>970</v>
      </c>
      <c r="D34" s="82">
        <v>454099</v>
      </c>
      <c r="E34" s="82"/>
      <c r="F34" s="82" t="s">
        <v>972</v>
      </c>
      <c r="G34" s="112">
        <v>42719</v>
      </c>
      <c r="H34" s="82" t="s">
        <v>967</v>
      </c>
      <c r="I34" s="89">
        <v>4.05</v>
      </c>
      <c r="J34" s="95" t="s">
        <v>170</v>
      </c>
      <c r="K34" s="96">
        <v>4.1500000000000002E-2</v>
      </c>
      <c r="L34" s="96">
        <v>1.9100000000000002E-2</v>
      </c>
      <c r="M34" s="89">
        <v>233260</v>
      </c>
      <c r="N34" s="91">
        <v>109.53</v>
      </c>
      <c r="O34" s="89">
        <v>255.48969</v>
      </c>
      <c r="P34" s="90">
        <v>5.5562366116478322E-2</v>
      </c>
      <c r="Q34" s="90">
        <f>O34/'סכום נכסי הקרן'!$C$42</f>
        <v>2.0378765787129418E-3</v>
      </c>
    </row>
    <row r="35" spans="1:17" s="144" customFormat="1">
      <c r="A35" s="151"/>
      <c r="B35" s="88" t="s">
        <v>1011</v>
      </c>
      <c r="C35" s="95" t="s">
        <v>969</v>
      </c>
      <c r="D35" s="82">
        <v>90145563</v>
      </c>
      <c r="E35" s="82"/>
      <c r="F35" s="82" t="s">
        <v>417</v>
      </c>
      <c r="G35" s="112">
        <v>42122</v>
      </c>
      <c r="H35" s="82" t="s">
        <v>166</v>
      </c>
      <c r="I35" s="89">
        <v>6.5299999999999994</v>
      </c>
      <c r="J35" s="95" t="s">
        <v>170</v>
      </c>
      <c r="K35" s="96">
        <v>2.4799999999999999E-2</v>
      </c>
      <c r="L35" s="96">
        <v>1.6699999999999996E-2</v>
      </c>
      <c r="M35" s="89">
        <v>249498.98</v>
      </c>
      <c r="N35" s="91">
        <v>105.85</v>
      </c>
      <c r="O35" s="89">
        <v>264.09469000000001</v>
      </c>
      <c r="P35" s="90">
        <v>5.7433729929367593E-2</v>
      </c>
      <c r="Q35" s="90">
        <f>O35/'סכום נכסי הקרן'!$C$42</f>
        <v>2.1065131172747324E-3</v>
      </c>
    </row>
    <row r="36" spans="1:17" s="144" customFormat="1">
      <c r="A36" s="151"/>
      <c r="B36" s="88" t="s">
        <v>1012</v>
      </c>
      <c r="C36" s="95" t="s">
        <v>969</v>
      </c>
      <c r="D36" s="82">
        <v>455954</v>
      </c>
      <c r="E36" s="82"/>
      <c r="F36" s="82" t="s">
        <v>972</v>
      </c>
      <c r="G36" s="112">
        <v>42732</v>
      </c>
      <c r="H36" s="82" t="s">
        <v>967</v>
      </c>
      <c r="I36" s="89">
        <v>4.4799999999999995</v>
      </c>
      <c r="J36" s="95" t="s">
        <v>170</v>
      </c>
      <c r="K36" s="96">
        <v>2.1613000000000004E-2</v>
      </c>
      <c r="L36" s="96">
        <v>1.0800000000000001E-2</v>
      </c>
      <c r="M36" s="89">
        <v>91237.7</v>
      </c>
      <c r="N36" s="91">
        <v>105.28</v>
      </c>
      <c r="O36" s="89">
        <v>96.055059999999997</v>
      </c>
      <c r="P36" s="90">
        <v>2.0889478597200115E-2</v>
      </c>
      <c r="Q36" s="90">
        <f>O36/'סכום נכסי הקרן'!$C$42</f>
        <v>7.6616930037711644E-4</v>
      </c>
    </row>
    <row r="37" spans="1:17" s="144" customFormat="1">
      <c r="A37" s="151"/>
      <c r="B37" s="88" t="s">
        <v>1013</v>
      </c>
      <c r="C37" s="95" t="s">
        <v>969</v>
      </c>
      <c r="D37" s="82">
        <v>90145980</v>
      </c>
      <c r="E37" s="82"/>
      <c r="F37" s="82" t="s">
        <v>972</v>
      </c>
      <c r="G37" s="112">
        <v>42242</v>
      </c>
      <c r="H37" s="82" t="s">
        <v>967</v>
      </c>
      <c r="I37" s="89">
        <v>5.89</v>
      </c>
      <c r="J37" s="95" t="s">
        <v>170</v>
      </c>
      <c r="K37" s="96">
        <v>2.3599999999999999E-2</v>
      </c>
      <c r="L37" s="96">
        <v>9.5000000000000015E-3</v>
      </c>
      <c r="M37" s="89">
        <v>163430.64000000001</v>
      </c>
      <c r="N37" s="91">
        <v>108.5</v>
      </c>
      <c r="O37" s="89">
        <v>177.32225</v>
      </c>
      <c r="P37" s="90">
        <v>3.8562979880314145E-2</v>
      </c>
      <c r="Q37" s="90">
        <f>O37/'סכום נכסי הקרן'!$C$42</f>
        <v>1.4143852934327054E-3</v>
      </c>
    </row>
    <row r="38" spans="1:17" s="144" customFormat="1">
      <c r="A38" s="151"/>
      <c r="B38" s="88" t="s">
        <v>1014</v>
      </c>
      <c r="C38" s="95" t="s">
        <v>969</v>
      </c>
      <c r="D38" s="82">
        <v>90143221</v>
      </c>
      <c r="E38" s="82"/>
      <c r="F38" s="82" t="s">
        <v>417</v>
      </c>
      <c r="G38" s="112">
        <v>42516</v>
      </c>
      <c r="H38" s="82" t="s">
        <v>294</v>
      </c>
      <c r="I38" s="89">
        <v>6.03</v>
      </c>
      <c r="J38" s="95" t="s">
        <v>170</v>
      </c>
      <c r="K38" s="96">
        <v>2.3269999999999999E-2</v>
      </c>
      <c r="L38" s="96">
        <v>1.3199999999999998E-2</v>
      </c>
      <c r="M38" s="89">
        <v>151739.16</v>
      </c>
      <c r="N38" s="91">
        <v>107.02</v>
      </c>
      <c r="O38" s="89">
        <v>162.39126000000002</v>
      </c>
      <c r="P38" s="90">
        <v>3.5315877686634724E-2</v>
      </c>
      <c r="Q38" s="90">
        <f>O38/'סכום נכסי הקרן'!$C$42</f>
        <v>1.2952904101205956E-3</v>
      </c>
    </row>
    <row r="39" spans="1:17" s="144" customFormat="1">
      <c r="A39" s="151"/>
      <c r="B39" s="88" t="s">
        <v>1015</v>
      </c>
      <c r="C39" s="95" t="s">
        <v>969</v>
      </c>
      <c r="D39" s="82">
        <v>95350502</v>
      </c>
      <c r="E39" s="82"/>
      <c r="F39" s="82" t="s">
        <v>417</v>
      </c>
      <c r="G39" s="112">
        <v>41767</v>
      </c>
      <c r="H39" s="82" t="s">
        <v>166</v>
      </c>
      <c r="I39" s="89">
        <v>6.99</v>
      </c>
      <c r="J39" s="95" t="s">
        <v>170</v>
      </c>
      <c r="K39" s="96">
        <v>5.3499999999999999E-2</v>
      </c>
      <c r="L39" s="96">
        <v>1.6900000000000002E-2</v>
      </c>
      <c r="M39" s="89">
        <v>738.45</v>
      </c>
      <c r="N39" s="91">
        <v>128.93</v>
      </c>
      <c r="O39" s="89">
        <v>0.95208000000000004</v>
      </c>
      <c r="P39" s="90">
        <v>2.0705265066538179E-4</v>
      </c>
      <c r="Q39" s="90">
        <f>O39/'סכום נכסי הקרן'!$C$42</f>
        <v>7.5941284873805198E-6</v>
      </c>
    </row>
    <row r="40" spans="1:17" s="144" customFormat="1">
      <c r="A40" s="151"/>
      <c r="B40" s="88" t="s">
        <v>1015</v>
      </c>
      <c r="C40" s="95" t="s">
        <v>969</v>
      </c>
      <c r="D40" s="82">
        <v>95350101</v>
      </c>
      <c r="E40" s="82"/>
      <c r="F40" s="82" t="s">
        <v>417</v>
      </c>
      <c r="G40" s="112">
        <v>41269</v>
      </c>
      <c r="H40" s="82" t="s">
        <v>166</v>
      </c>
      <c r="I40" s="89">
        <v>7.1000000000000014</v>
      </c>
      <c r="J40" s="95" t="s">
        <v>170</v>
      </c>
      <c r="K40" s="96">
        <v>5.3499999999999999E-2</v>
      </c>
      <c r="L40" s="96">
        <v>1.1099999999999999E-2</v>
      </c>
      <c r="M40" s="89">
        <v>3667.57</v>
      </c>
      <c r="N40" s="91">
        <v>135.49</v>
      </c>
      <c r="O40" s="89">
        <v>4.9691899999999993</v>
      </c>
      <c r="P40" s="90">
        <v>1.0806696508275653E-3</v>
      </c>
      <c r="Q40" s="90">
        <f>O40/'סכום נכסי הקרן'!$C$42</f>
        <v>3.9636025689234517E-5</v>
      </c>
    </row>
    <row r="41" spans="1:17" s="144" customFormat="1">
      <c r="A41" s="151"/>
      <c r="B41" s="88" t="s">
        <v>1015</v>
      </c>
      <c r="C41" s="95" t="s">
        <v>969</v>
      </c>
      <c r="D41" s="82">
        <v>95350102</v>
      </c>
      <c r="E41" s="82"/>
      <c r="F41" s="82" t="s">
        <v>417</v>
      </c>
      <c r="G41" s="112">
        <v>41767</v>
      </c>
      <c r="H41" s="82" t="s">
        <v>166</v>
      </c>
      <c r="I41" s="89">
        <v>6.9899999999999993</v>
      </c>
      <c r="J41" s="95" t="s">
        <v>170</v>
      </c>
      <c r="K41" s="96">
        <v>5.3499999999999999E-2</v>
      </c>
      <c r="L41" s="96">
        <v>1.6899999999999998E-2</v>
      </c>
      <c r="M41" s="89">
        <v>577.9</v>
      </c>
      <c r="N41" s="91">
        <v>128.93</v>
      </c>
      <c r="O41" s="89">
        <v>0.74508000000000008</v>
      </c>
      <c r="P41" s="90">
        <v>1.6203553163364703E-4</v>
      </c>
      <c r="Q41" s="90">
        <f>O41/'סכום נכסי הקרן'!$C$42</f>
        <v>5.9430229112863186E-6</v>
      </c>
    </row>
    <row r="42" spans="1:17" s="144" customFormat="1">
      <c r="A42" s="151"/>
      <c r="B42" s="88" t="s">
        <v>1015</v>
      </c>
      <c r="C42" s="95" t="s">
        <v>969</v>
      </c>
      <c r="D42" s="82">
        <v>95350202</v>
      </c>
      <c r="E42" s="82"/>
      <c r="F42" s="82" t="s">
        <v>417</v>
      </c>
      <c r="G42" s="112">
        <v>41767</v>
      </c>
      <c r="H42" s="82" t="s">
        <v>166</v>
      </c>
      <c r="I42" s="89">
        <v>6.9899999999999993</v>
      </c>
      <c r="J42" s="95" t="s">
        <v>170</v>
      </c>
      <c r="K42" s="96">
        <v>5.3499999999999999E-2</v>
      </c>
      <c r="L42" s="96">
        <v>1.6899999999999998E-2</v>
      </c>
      <c r="M42" s="89">
        <v>738.49</v>
      </c>
      <c r="N42" s="91">
        <v>128.93</v>
      </c>
      <c r="O42" s="89">
        <v>0.95213000000000003</v>
      </c>
      <c r="P42" s="90">
        <v>2.0706352436563097E-4</v>
      </c>
      <c r="Q42" s="90">
        <f>O42/'סכום נכסי הקרן'!$C$42</f>
        <v>7.5945273051525228E-6</v>
      </c>
    </row>
    <row r="43" spans="1:17" s="144" customFormat="1">
      <c r="A43" s="151"/>
      <c r="B43" s="88" t="s">
        <v>1015</v>
      </c>
      <c r="C43" s="95" t="s">
        <v>969</v>
      </c>
      <c r="D43" s="82">
        <v>95350201</v>
      </c>
      <c r="E43" s="82"/>
      <c r="F43" s="82" t="s">
        <v>417</v>
      </c>
      <c r="G43" s="112">
        <v>41269</v>
      </c>
      <c r="H43" s="82" t="s">
        <v>166</v>
      </c>
      <c r="I43" s="89">
        <v>7.1</v>
      </c>
      <c r="J43" s="95" t="s">
        <v>170</v>
      </c>
      <c r="K43" s="96">
        <v>5.3499999999999999E-2</v>
      </c>
      <c r="L43" s="96">
        <v>1.1099999999999999E-2</v>
      </c>
      <c r="M43" s="89">
        <v>3896.95</v>
      </c>
      <c r="N43" s="91">
        <v>135.49</v>
      </c>
      <c r="O43" s="89">
        <v>5.2799899999999997</v>
      </c>
      <c r="P43" s="90">
        <v>1.1482605715766626E-3</v>
      </c>
      <c r="Q43" s="90">
        <f>O43/'סכום נכסי הקרן'!$C$42</f>
        <v>4.2115076960007844E-5</v>
      </c>
    </row>
    <row r="44" spans="1:17" s="144" customFormat="1">
      <c r="A44" s="151"/>
      <c r="B44" s="88" t="s">
        <v>1015</v>
      </c>
      <c r="C44" s="95" t="s">
        <v>969</v>
      </c>
      <c r="D44" s="82">
        <v>95350301</v>
      </c>
      <c r="E44" s="82"/>
      <c r="F44" s="82" t="s">
        <v>417</v>
      </c>
      <c r="G44" s="112">
        <v>41281</v>
      </c>
      <c r="H44" s="82" t="s">
        <v>166</v>
      </c>
      <c r="I44" s="89">
        <v>7.1</v>
      </c>
      <c r="J44" s="95" t="s">
        <v>170</v>
      </c>
      <c r="K44" s="96">
        <v>5.3499999999999999E-2</v>
      </c>
      <c r="L44" s="96">
        <v>1.1199999999999998E-2</v>
      </c>
      <c r="M44" s="89">
        <v>4909.37</v>
      </c>
      <c r="N44" s="91">
        <v>135.4</v>
      </c>
      <c r="O44" s="89">
        <v>6.6473000000000004</v>
      </c>
      <c r="P44" s="90">
        <v>1.4456149533316448E-3</v>
      </c>
      <c r="Q44" s="90">
        <f>O44/'סכום נכסי הקרן'!$C$42</f>
        <v>5.3021227516768052E-5</v>
      </c>
    </row>
    <row r="45" spans="1:17" s="144" customFormat="1">
      <c r="A45" s="151"/>
      <c r="B45" s="88" t="s">
        <v>1015</v>
      </c>
      <c r="C45" s="95" t="s">
        <v>969</v>
      </c>
      <c r="D45" s="82">
        <v>95350302</v>
      </c>
      <c r="E45" s="82"/>
      <c r="F45" s="82" t="s">
        <v>417</v>
      </c>
      <c r="G45" s="112">
        <v>41767</v>
      </c>
      <c r="H45" s="82" t="s">
        <v>166</v>
      </c>
      <c r="I45" s="89">
        <v>6.9899999999999993</v>
      </c>
      <c r="J45" s="95" t="s">
        <v>170</v>
      </c>
      <c r="K45" s="96">
        <v>5.3499999999999999E-2</v>
      </c>
      <c r="L45" s="96">
        <v>1.6899999999999998E-2</v>
      </c>
      <c r="M45" s="89">
        <v>866.85</v>
      </c>
      <c r="N45" s="91">
        <v>128.93</v>
      </c>
      <c r="O45" s="89">
        <v>1.1176300000000001</v>
      </c>
      <c r="P45" s="90">
        <v>2.4305547219052038E-4</v>
      </c>
      <c r="Q45" s="90">
        <f>O45/'סכום נכסי הקרן'!$C$42</f>
        <v>8.9146141304838781E-6</v>
      </c>
    </row>
    <row r="46" spans="1:17" s="144" customFormat="1">
      <c r="A46" s="151"/>
      <c r="B46" s="88" t="s">
        <v>1015</v>
      </c>
      <c r="C46" s="95" t="s">
        <v>969</v>
      </c>
      <c r="D46" s="82">
        <v>95350401</v>
      </c>
      <c r="E46" s="82"/>
      <c r="F46" s="82" t="s">
        <v>417</v>
      </c>
      <c r="G46" s="112">
        <v>41281</v>
      </c>
      <c r="H46" s="82" t="s">
        <v>166</v>
      </c>
      <c r="I46" s="89">
        <v>7.1</v>
      </c>
      <c r="J46" s="95" t="s">
        <v>170</v>
      </c>
      <c r="K46" s="96">
        <v>5.3499999999999999E-2</v>
      </c>
      <c r="L46" s="96">
        <v>1.1199999999999998E-2</v>
      </c>
      <c r="M46" s="89">
        <v>3536.41</v>
      </c>
      <c r="N46" s="91">
        <v>135.4</v>
      </c>
      <c r="O46" s="89">
        <v>4.7883000000000004</v>
      </c>
      <c r="P46" s="90">
        <v>1.0413307780659689E-3</v>
      </c>
      <c r="Q46" s="90">
        <f>O46/'סכום נכסי הקרן'!$C$42</f>
        <v>3.8193182753680514E-5</v>
      </c>
    </row>
    <row r="47" spans="1:17" s="144" customFormat="1">
      <c r="A47" s="151"/>
      <c r="B47" s="88" t="s">
        <v>1015</v>
      </c>
      <c r="C47" s="95" t="s">
        <v>969</v>
      </c>
      <c r="D47" s="82">
        <v>95350402</v>
      </c>
      <c r="E47" s="82"/>
      <c r="F47" s="82" t="s">
        <v>417</v>
      </c>
      <c r="G47" s="112">
        <v>41767</v>
      </c>
      <c r="H47" s="82" t="s">
        <v>166</v>
      </c>
      <c r="I47" s="89">
        <v>6.9899999999999993</v>
      </c>
      <c r="J47" s="95" t="s">
        <v>170</v>
      </c>
      <c r="K47" s="96">
        <v>5.3499999999999999E-2</v>
      </c>
      <c r="L47" s="96">
        <v>1.6899999999999998E-2</v>
      </c>
      <c r="M47" s="89">
        <v>706.34</v>
      </c>
      <c r="N47" s="91">
        <v>128.93</v>
      </c>
      <c r="O47" s="89">
        <v>0.91069</v>
      </c>
      <c r="P47" s="90">
        <v>1.9805140159908467E-4</v>
      </c>
      <c r="Q47" s="90">
        <f>O47/'סכום נכסי הקרן'!$C$42</f>
        <v>7.2639871357160798E-6</v>
      </c>
    </row>
    <row r="48" spans="1:17" s="144" customFormat="1">
      <c r="A48" s="151"/>
      <c r="B48" s="88" t="s">
        <v>1015</v>
      </c>
      <c r="C48" s="95" t="s">
        <v>969</v>
      </c>
      <c r="D48" s="82">
        <v>95350501</v>
      </c>
      <c r="E48" s="82"/>
      <c r="F48" s="82" t="s">
        <v>417</v>
      </c>
      <c r="G48" s="112">
        <v>41281</v>
      </c>
      <c r="H48" s="82" t="s">
        <v>166</v>
      </c>
      <c r="I48" s="89">
        <v>7.1</v>
      </c>
      <c r="J48" s="95" t="s">
        <v>170</v>
      </c>
      <c r="K48" s="96">
        <v>5.3499999999999999E-2</v>
      </c>
      <c r="L48" s="96">
        <v>1.1200000000000002E-2</v>
      </c>
      <c r="M48" s="89">
        <v>4247.16</v>
      </c>
      <c r="N48" s="91">
        <v>135.4</v>
      </c>
      <c r="O48" s="89">
        <v>5.7506700000000004</v>
      </c>
      <c r="P48" s="90">
        <v>1.2506212362426382E-3</v>
      </c>
      <c r="Q48" s="90">
        <f>O48/'סכום נכסי הקרן'!$C$42</f>
        <v>4.5869387938539342E-5</v>
      </c>
    </row>
    <row r="49" spans="1:17" s="144" customFormat="1">
      <c r="A49" s="151"/>
      <c r="B49" s="88" t="s">
        <v>1016</v>
      </c>
      <c r="C49" s="95" t="s">
        <v>970</v>
      </c>
      <c r="D49" s="82">
        <v>4069</v>
      </c>
      <c r="E49" s="82"/>
      <c r="F49" s="82" t="s">
        <v>488</v>
      </c>
      <c r="G49" s="112">
        <v>42052</v>
      </c>
      <c r="H49" s="82" t="s">
        <v>166</v>
      </c>
      <c r="I49" s="89">
        <v>6.33</v>
      </c>
      <c r="J49" s="95" t="s">
        <v>170</v>
      </c>
      <c r="K49" s="96">
        <v>2.9779E-2</v>
      </c>
      <c r="L49" s="96">
        <v>1.21E-2</v>
      </c>
      <c r="M49" s="89">
        <v>29265.040000000001</v>
      </c>
      <c r="N49" s="91">
        <v>112.3</v>
      </c>
      <c r="O49" s="89">
        <v>32.864640000000001</v>
      </c>
      <c r="P49" s="90">
        <v>7.1472048831647894E-3</v>
      </c>
      <c r="Q49" s="90">
        <f>O49/'סכום נכסי הקרן'!$C$42</f>
        <v>2.6214005004989636E-4</v>
      </c>
    </row>
    <row r="50" spans="1:17" s="144" customFormat="1">
      <c r="A50" s="151"/>
      <c r="B50" s="88" t="s">
        <v>1017</v>
      </c>
      <c r="C50" s="95" t="s">
        <v>970</v>
      </c>
      <c r="D50" s="82">
        <v>2963</v>
      </c>
      <c r="E50" s="82"/>
      <c r="F50" s="82" t="s">
        <v>488</v>
      </c>
      <c r="G50" s="112">
        <v>41423</v>
      </c>
      <c r="H50" s="82" t="s">
        <v>166</v>
      </c>
      <c r="I50" s="89">
        <v>5.46</v>
      </c>
      <c r="J50" s="95" t="s">
        <v>170</v>
      </c>
      <c r="K50" s="96">
        <v>0.05</v>
      </c>
      <c r="L50" s="96">
        <v>1.1299999999999999E-2</v>
      </c>
      <c r="M50" s="89">
        <v>12043.8</v>
      </c>
      <c r="N50" s="91">
        <v>122.53</v>
      </c>
      <c r="O50" s="89">
        <v>14.75726</v>
      </c>
      <c r="P50" s="90">
        <v>3.209320434793517E-3</v>
      </c>
      <c r="Q50" s="90">
        <f>O50/'סכום נכסי הקרן'!$C$42</f>
        <v>1.1770915108150685E-4</v>
      </c>
    </row>
    <row r="51" spans="1:17" s="144" customFormat="1">
      <c r="A51" s="151"/>
      <c r="B51" s="88" t="s">
        <v>1017</v>
      </c>
      <c r="C51" s="95" t="s">
        <v>970</v>
      </c>
      <c r="D51" s="82">
        <v>2968</v>
      </c>
      <c r="E51" s="82"/>
      <c r="F51" s="82" t="s">
        <v>488</v>
      </c>
      <c r="G51" s="112">
        <v>41423</v>
      </c>
      <c r="H51" s="82" t="s">
        <v>166</v>
      </c>
      <c r="I51" s="89">
        <v>5.46</v>
      </c>
      <c r="J51" s="95" t="s">
        <v>170</v>
      </c>
      <c r="K51" s="96">
        <v>0.05</v>
      </c>
      <c r="L51" s="96">
        <v>1.1299999999999999E-2</v>
      </c>
      <c r="M51" s="89">
        <v>3873.52</v>
      </c>
      <c r="N51" s="91">
        <v>122.53</v>
      </c>
      <c r="O51" s="89">
        <v>4.7462200000000001</v>
      </c>
      <c r="P51" s="90">
        <v>1.0321794719362325E-3</v>
      </c>
      <c r="Q51" s="90">
        <f>O51/'סכום נכסי הקרן'!$C$42</f>
        <v>3.7857537716762427E-5</v>
      </c>
    </row>
    <row r="52" spans="1:17" s="144" customFormat="1">
      <c r="A52" s="151"/>
      <c r="B52" s="88" t="s">
        <v>1017</v>
      </c>
      <c r="C52" s="95" t="s">
        <v>970</v>
      </c>
      <c r="D52" s="82">
        <v>4605</v>
      </c>
      <c r="E52" s="82"/>
      <c r="F52" s="82" t="s">
        <v>488</v>
      </c>
      <c r="G52" s="112">
        <v>42352</v>
      </c>
      <c r="H52" s="82" t="s">
        <v>166</v>
      </c>
      <c r="I52" s="89">
        <v>7.4899999999999984</v>
      </c>
      <c r="J52" s="95" t="s">
        <v>170</v>
      </c>
      <c r="K52" s="96">
        <v>0.05</v>
      </c>
      <c r="L52" s="96">
        <v>1.8799999999999997E-2</v>
      </c>
      <c r="M52" s="89">
        <v>11417.2</v>
      </c>
      <c r="N52" s="91">
        <v>124.58</v>
      </c>
      <c r="O52" s="89">
        <v>14.223540000000002</v>
      </c>
      <c r="P52" s="90">
        <v>3.0932502088533362E-3</v>
      </c>
      <c r="Q52" s="90">
        <f>O52/'סכום נכסי הקרן'!$C$42</f>
        <v>1.1345201065603345E-4</v>
      </c>
    </row>
    <row r="53" spans="1:17" s="144" customFormat="1">
      <c r="A53" s="151"/>
      <c r="B53" s="88" t="s">
        <v>1017</v>
      </c>
      <c r="C53" s="95" t="s">
        <v>970</v>
      </c>
      <c r="D53" s="82">
        <v>4606</v>
      </c>
      <c r="E53" s="82"/>
      <c r="F53" s="82" t="s">
        <v>488</v>
      </c>
      <c r="G53" s="112">
        <v>42352</v>
      </c>
      <c r="H53" s="82" t="s">
        <v>166</v>
      </c>
      <c r="I53" s="89">
        <v>9.6000000000000032</v>
      </c>
      <c r="J53" s="95" t="s">
        <v>170</v>
      </c>
      <c r="K53" s="96">
        <v>4.0999999999999995E-2</v>
      </c>
      <c r="L53" s="96">
        <v>1.9799999999999998E-2</v>
      </c>
      <c r="M53" s="89">
        <v>29513.21</v>
      </c>
      <c r="N53" s="91">
        <v>121.38</v>
      </c>
      <c r="O53" s="89">
        <v>35.823129999999999</v>
      </c>
      <c r="P53" s="90">
        <v>7.790599552170571E-3</v>
      </c>
      <c r="Q53" s="90">
        <f>O53/'סכום נכסי הקרן'!$C$42</f>
        <v>2.8573801785578489E-4</v>
      </c>
    </row>
    <row r="54" spans="1:17" s="144" customFormat="1">
      <c r="A54" s="151"/>
      <c r="B54" s="88" t="s">
        <v>1017</v>
      </c>
      <c r="C54" s="95" t="s">
        <v>970</v>
      </c>
      <c r="D54" s="82">
        <v>5150</v>
      </c>
      <c r="E54" s="82"/>
      <c r="F54" s="82" t="s">
        <v>488</v>
      </c>
      <c r="G54" s="112">
        <v>42631</v>
      </c>
      <c r="H54" s="82" t="s">
        <v>166</v>
      </c>
      <c r="I54" s="89">
        <v>9.4099999999999984</v>
      </c>
      <c r="J54" s="95" t="s">
        <v>170</v>
      </c>
      <c r="K54" s="96">
        <v>4.0999999999999995E-2</v>
      </c>
      <c r="L54" s="96">
        <v>2.5799999999999997E-2</v>
      </c>
      <c r="M54" s="89">
        <v>8758.0400000000009</v>
      </c>
      <c r="N54" s="91">
        <v>114.87</v>
      </c>
      <c r="O54" s="89">
        <v>10.060360000000001</v>
      </c>
      <c r="P54" s="90">
        <v>2.1878667807831067E-3</v>
      </c>
      <c r="Q54" s="90">
        <f>O54/'סכום נכסי הקרן'!$C$42</f>
        <v>8.0245007215048615E-5</v>
      </c>
    </row>
    <row r="55" spans="1:17" s="144" customFormat="1">
      <c r="A55" s="151"/>
      <c r="B55" s="88" t="s">
        <v>1018</v>
      </c>
      <c r="C55" s="95" t="s">
        <v>969</v>
      </c>
      <c r="D55" s="82">
        <v>90135664</v>
      </c>
      <c r="E55" s="82"/>
      <c r="F55" s="82" t="s">
        <v>973</v>
      </c>
      <c r="G55" s="112">
        <v>42093</v>
      </c>
      <c r="H55" s="82" t="s">
        <v>967</v>
      </c>
      <c r="I55" s="89">
        <v>2.1300000000000003</v>
      </c>
      <c r="J55" s="95" t="s">
        <v>170</v>
      </c>
      <c r="K55" s="96">
        <v>4.4000000000000004E-2</v>
      </c>
      <c r="L55" s="96">
        <v>2.9500000000000002E-2</v>
      </c>
      <c r="M55" s="89">
        <v>4726.71</v>
      </c>
      <c r="N55" s="91">
        <v>103.24</v>
      </c>
      <c r="O55" s="89">
        <v>4.8798599999999999</v>
      </c>
      <c r="P55" s="90">
        <v>1.0612426979623244E-3</v>
      </c>
      <c r="Q55" s="90">
        <f>O55/'סכום נכסי הקרן'!$C$42</f>
        <v>3.8923497857773189E-5</v>
      </c>
    </row>
    <row r="56" spans="1:17" s="144" customFormat="1">
      <c r="A56" s="151"/>
      <c r="B56" s="88" t="s">
        <v>1018</v>
      </c>
      <c r="C56" s="95" t="s">
        <v>969</v>
      </c>
      <c r="D56" s="82">
        <v>90135667</v>
      </c>
      <c r="E56" s="82"/>
      <c r="F56" s="82" t="s">
        <v>973</v>
      </c>
      <c r="G56" s="112">
        <v>42093</v>
      </c>
      <c r="H56" s="82" t="s">
        <v>967</v>
      </c>
      <c r="I56" s="89">
        <v>2.12</v>
      </c>
      <c r="J56" s="95" t="s">
        <v>170</v>
      </c>
      <c r="K56" s="96">
        <v>4.4500000000000005E-2</v>
      </c>
      <c r="L56" s="96">
        <v>2.98E-2</v>
      </c>
      <c r="M56" s="89">
        <v>2780.41</v>
      </c>
      <c r="N56" s="91">
        <v>104.34</v>
      </c>
      <c r="O56" s="89">
        <v>2.9010799999999999</v>
      </c>
      <c r="P56" s="90">
        <v>6.3090948637963798E-4</v>
      </c>
      <c r="Q56" s="90">
        <f>O56/'סכום נכסי הקרן'!$C$42</f>
        <v>2.3140045240074235E-5</v>
      </c>
    </row>
    <row r="57" spans="1:17" s="144" customFormat="1">
      <c r="A57" s="151"/>
      <c r="B57" s="88" t="s">
        <v>1018</v>
      </c>
      <c r="C57" s="95" t="s">
        <v>969</v>
      </c>
      <c r="D57" s="82">
        <v>4985</v>
      </c>
      <c r="E57" s="82"/>
      <c r="F57" s="82" t="s">
        <v>973</v>
      </c>
      <c r="G57" s="112">
        <v>42551</v>
      </c>
      <c r="H57" s="82" t="s">
        <v>967</v>
      </c>
      <c r="I57" s="89">
        <v>2.12</v>
      </c>
      <c r="J57" s="95" t="s">
        <v>170</v>
      </c>
      <c r="K57" s="96">
        <v>4.4500000000000005E-2</v>
      </c>
      <c r="L57" s="96">
        <v>2.98E-2</v>
      </c>
      <c r="M57" s="89">
        <v>3183.25</v>
      </c>
      <c r="N57" s="91">
        <v>104.34</v>
      </c>
      <c r="O57" s="89">
        <v>3.3214099999999998</v>
      </c>
      <c r="P57" s="90">
        <v>7.2232033489465762E-4</v>
      </c>
      <c r="Q57" s="90">
        <f>O57/'סכום נכסי הקרן'!$C$42</f>
        <v>2.6492746722198269E-5</v>
      </c>
    </row>
    <row r="58" spans="1:17" s="144" customFormat="1">
      <c r="A58" s="151"/>
      <c r="B58" s="88" t="s">
        <v>1018</v>
      </c>
      <c r="C58" s="95" t="s">
        <v>969</v>
      </c>
      <c r="D58" s="82">
        <v>4987</v>
      </c>
      <c r="E58" s="82"/>
      <c r="F58" s="82" t="s">
        <v>973</v>
      </c>
      <c r="G58" s="112">
        <v>42551</v>
      </c>
      <c r="H58" s="82" t="s">
        <v>967</v>
      </c>
      <c r="I58" s="89">
        <v>2.77</v>
      </c>
      <c r="J58" s="95" t="s">
        <v>170</v>
      </c>
      <c r="K58" s="96">
        <v>3.4000000000000002E-2</v>
      </c>
      <c r="L58" s="96">
        <v>1.9199999999999998E-2</v>
      </c>
      <c r="M58" s="89">
        <v>11818.33</v>
      </c>
      <c r="N58" s="91">
        <v>105.79</v>
      </c>
      <c r="O58" s="89">
        <v>12.50262</v>
      </c>
      <c r="P58" s="90">
        <v>2.7189948441958822E-3</v>
      </c>
      <c r="Q58" s="90">
        <f>O58/'סכום נכסי הקרן'!$C$42</f>
        <v>9.9725341052110569E-5</v>
      </c>
    </row>
    <row r="59" spans="1:17" s="144" customFormat="1">
      <c r="A59" s="151"/>
      <c r="B59" s="88" t="s">
        <v>1018</v>
      </c>
      <c r="C59" s="95" t="s">
        <v>969</v>
      </c>
      <c r="D59" s="82">
        <v>90135663</v>
      </c>
      <c r="E59" s="82"/>
      <c r="F59" s="82" t="s">
        <v>973</v>
      </c>
      <c r="G59" s="112">
        <v>42093</v>
      </c>
      <c r="H59" s="82" t="s">
        <v>967</v>
      </c>
      <c r="I59" s="89">
        <v>2.77</v>
      </c>
      <c r="J59" s="95" t="s">
        <v>170</v>
      </c>
      <c r="K59" s="96">
        <v>3.4000000000000002E-2</v>
      </c>
      <c r="L59" s="96">
        <v>1.9199999999999998E-2</v>
      </c>
      <c r="M59" s="89">
        <v>10746.19</v>
      </c>
      <c r="N59" s="91">
        <v>105.79</v>
      </c>
      <c r="O59" s="89">
        <v>11.36839</v>
      </c>
      <c r="P59" s="90">
        <v>2.4723293035226234E-3</v>
      </c>
      <c r="Q59" s="90">
        <f>O59/'סכום נכסי הקרן'!$C$42</f>
        <v>9.0678319421321548E-5</v>
      </c>
    </row>
    <row r="60" spans="1:17" s="144" customFormat="1">
      <c r="A60" s="151"/>
      <c r="B60" s="88" t="s">
        <v>1018</v>
      </c>
      <c r="C60" s="95" t="s">
        <v>969</v>
      </c>
      <c r="D60" s="82">
        <v>90135666</v>
      </c>
      <c r="E60" s="82"/>
      <c r="F60" s="82" t="s">
        <v>973</v>
      </c>
      <c r="G60" s="112">
        <v>42093</v>
      </c>
      <c r="H60" s="82" t="s">
        <v>967</v>
      </c>
      <c r="I60" s="89">
        <v>2.13</v>
      </c>
      <c r="J60" s="95" t="s">
        <v>170</v>
      </c>
      <c r="K60" s="96">
        <v>4.4000000000000004E-2</v>
      </c>
      <c r="L60" s="96">
        <v>2.9500000000000002E-2</v>
      </c>
      <c r="M60" s="89">
        <v>2100.77</v>
      </c>
      <c r="N60" s="91">
        <v>103.24</v>
      </c>
      <c r="O60" s="89">
        <v>2.1688299999999998</v>
      </c>
      <c r="P60" s="90">
        <v>4.7166414622993853E-4</v>
      </c>
      <c r="Q60" s="90">
        <f>O60/'סכום נכסי הקרן'!$C$42</f>
        <v>1.7299358969083996E-5</v>
      </c>
    </row>
    <row r="61" spans="1:17" s="144" customFormat="1">
      <c r="A61" s="151"/>
      <c r="B61" s="88" t="s">
        <v>1018</v>
      </c>
      <c r="C61" s="95" t="s">
        <v>969</v>
      </c>
      <c r="D61" s="82">
        <v>4983</v>
      </c>
      <c r="E61" s="82"/>
      <c r="F61" s="82" t="s">
        <v>973</v>
      </c>
      <c r="G61" s="112">
        <v>42551</v>
      </c>
      <c r="H61" s="82" t="s">
        <v>967</v>
      </c>
      <c r="I61" s="89">
        <v>2.13</v>
      </c>
      <c r="J61" s="95" t="s">
        <v>170</v>
      </c>
      <c r="K61" s="96">
        <v>4.4000000000000004E-2</v>
      </c>
      <c r="L61" s="96">
        <v>2.9500000000000002E-2</v>
      </c>
      <c r="M61" s="89">
        <v>2509.6999999999998</v>
      </c>
      <c r="N61" s="91">
        <v>103.24</v>
      </c>
      <c r="O61" s="89">
        <v>2.5910199999999999</v>
      </c>
      <c r="P61" s="90">
        <v>5.6347949639422887E-4</v>
      </c>
      <c r="Q61" s="90">
        <f>O61/'סכום נכסי הקרן'!$C$42</f>
        <v>2.066689647232656E-5</v>
      </c>
    </row>
    <row r="62" spans="1:17" s="144" customFormat="1">
      <c r="A62" s="151"/>
      <c r="B62" s="88" t="s">
        <v>1018</v>
      </c>
      <c r="C62" s="95" t="s">
        <v>969</v>
      </c>
      <c r="D62" s="82">
        <v>90135661</v>
      </c>
      <c r="E62" s="82"/>
      <c r="F62" s="82" t="s">
        <v>973</v>
      </c>
      <c r="G62" s="112">
        <v>42093</v>
      </c>
      <c r="H62" s="82" t="s">
        <v>967</v>
      </c>
      <c r="I62" s="89">
        <v>2.6900000000000004</v>
      </c>
      <c r="J62" s="95" t="s">
        <v>170</v>
      </c>
      <c r="K62" s="96">
        <v>3.5000000000000003E-2</v>
      </c>
      <c r="L62" s="96">
        <v>1.3000000000000001E-2</v>
      </c>
      <c r="M62" s="89">
        <v>4325.09</v>
      </c>
      <c r="N62" s="91">
        <v>116.87</v>
      </c>
      <c r="O62" s="89">
        <v>5.0547399999999998</v>
      </c>
      <c r="P62" s="90">
        <v>1.0992745519539657E-3</v>
      </c>
      <c r="Q62" s="90">
        <f>O62/'סכום נכסי הקרן'!$C$42</f>
        <v>4.0318402897132387E-5</v>
      </c>
    </row>
    <row r="63" spans="1:17" s="144" customFormat="1">
      <c r="A63" s="151"/>
      <c r="B63" s="88" t="s">
        <v>1018</v>
      </c>
      <c r="C63" s="95" t="s">
        <v>969</v>
      </c>
      <c r="D63" s="82">
        <v>4989</v>
      </c>
      <c r="E63" s="82"/>
      <c r="F63" s="82" t="s">
        <v>973</v>
      </c>
      <c r="G63" s="112">
        <v>42551</v>
      </c>
      <c r="H63" s="82" t="s">
        <v>967</v>
      </c>
      <c r="I63" s="89">
        <v>2.69</v>
      </c>
      <c r="J63" s="95" t="s">
        <v>170</v>
      </c>
      <c r="K63" s="96">
        <v>3.5000000000000003E-2</v>
      </c>
      <c r="L63" s="96">
        <v>1.2999999999999998E-2</v>
      </c>
      <c r="M63" s="89">
        <v>4244.3500000000004</v>
      </c>
      <c r="N63" s="91">
        <v>116.87</v>
      </c>
      <c r="O63" s="89">
        <v>4.9603599999999997</v>
      </c>
      <c r="P63" s="90">
        <v>1.0787493553635545E-3</v>
      </c>
      <c r="Q63" s="90">
        <f>O63/'סכום נכסי הקרן'!$C$42</f>
        <v>3.9565594470698712E-5</v>
      </c>
    </row>
    <row r="64" spans="1:17" s="144" customFormat="1">
      <c r="A64" s="151"/>
      <c r="B64" s="88" t="s">
        <v>1018</v>
      </c>
      <c r="C64" s="95" t="s">
        <v>969</v>
      </c>
      <c r="D64" s="82">
        <v>4986</v>
      </c>
      <c r="E64" s="82"/>
      <c r="F64" s="82" t="s">
        <v>973</v>
      </c>
      <c r="G64" s="112">
        <v>42551</v>
      </c>
      <c r="H64" s="82" t="s">
        <v>967</v>
      </c>
      <c r="I64" s="89">
        <v>2.13</v>
      </c>
      <c r="J64" s="95" t="s">
        <v>170</v>
      </c>
      <c r="K64" s="96">
        <v>4.4000000000000004E-2</v>
      </c>
      <c r="L64" s="96">
        <v>2.9500000000000002E-2</v>
      </c>
      <c r="M64" s="89">
        <v>5646.81</v>
      </c>
      <c r="N64" s="91">
        <v>103.24</v>
      </c>
      <c r="O64" s="89">
        <v>5.8297600000000003</v>
      </c>
      <c r="P64" s="90">
        <v>1.2678212552968407E-3</v>
      </c>
      <c r="Q64" s="90">
        <f>O64/'סכום נכסי הקרן'!$C$42</f>
        <v>4.6500237890294363E-5</v>
      </c>
    </row>
    <row r="65" spans="1:17" s="144" customFormat="1">
      <c r="A65" s="151"/>
      <c r="B65" s="88" t="s">
        <v>1018</v>
      </c>
      <c r="C65" s="95" t="s">
        <v>970</v>
      </c>
      <c r="D65" s="82">
        <v>469284</v>
      </c>
      <c r="E65" s="82"/>
      <c r="F65" s="82" t="s">
        <v>973</v>
      </c>
      <c r="G65" s="112">
        <v>42871</v>
      </c>
      <c r="H65" s="82" t="s">
        <v>967</v>
      </c>
      <c r="I65" s="89">
        <v>0.23</v>
      </c>
      <c r="J65" s="95" t="s">
        <v>170</v>
      </c>
      <c r="K65" s="96">
        <v>0.03</v>
      </c>
      <c r="L65" s="96">
        <v>2.5000000000000001E-2</v>
      </c>
      <c r="M65" s="89">
        <v>21423.75</v>
      </c>
      <c r="N65" s="91">
        <v>100.49</v>
      </c>
      <c r="O65" s="89">
        <v>21.528729999999999</v>
      </c>
      <c r="P65" s="90">
        <v>4.6819391353240527E-3</v>
      </c>
      <c r="Q65" s="90">
        <f>O65/'סכום נכסי הקרן'!$C$42</f>
        <v>1.7172080265326822E-4</v>
      </c>
    </row>
    <row r="66" spans="1:17" s="144" customFormat="1">
      <c r="A66" s="151"/>
      <c r="B66" s="88" t="s">
        <v>1018</v>
      </c>
      <c r="C66" s="95" t="s">
        <v>970</v>
      </c>
      <c r="D66" s="82">
        <v>469285</v>
      </c>
      <c r="E66" s="82"/>
      <c r="F66" s="82" t="s">
        <v>973</v>
      </c>
      <c r="G66" s="112">
        <v>42871</v>
      </c>
      <c r="H66" s="82" t="s">
        <v>967</v>
      </c>
      <c r="I66" s="89">
        <v>3.2899999999999991</v>
      </c>
      <c r="J66" s="95" t="s">
        <v>170</v>
      </c>
      <c r="K66" s="96">
        <v>4.7E-2</v>
      </c>
      <c r="L66" s="96">
        <v>3.6900000000000002E-2</v>
      </c>
      <c r="M66" s="89">
        <v>25710.98</v>
      </c>
      <c r="N66" s="91">
        <v>104.7</v>
      </c>
      <c r="O66" s="89">
        <v>26.91939</v>
      </c>
      <c r="P66" s="90">
        <v>5.8542675550323203E-3</v>
      </c>
      <c r="Q66" s="90">
        <f>O66/'סכום נכסי הקרן'!$C$42</f>
        <v>2.1471862286982847E-4</v>
      </c>
    </row>
    <row r="67" spans="1:17" s="144" customFormat="1">
      <c r="A67" s="151"/>
      <c r="B67" s="88" t="s">
        <v>1019</v>
      </c>
      <c r="C67" s="95" t="s">
        <v>970</v>
      </c>
      <c r="D67" s="82">
        <v>4099</v>
      </c>
      <c r="E67" s="82"/>
      <c r="F67" s="82" t="s">
        <v>488</v>
      </c>
      <c r="G67" s="112">
        <v>42052</v>
      </c>
      <c r="H67" s="82" t="s">
        <v>166</v>
      </c>
      <c r="I67" s="89">
        <v>6.33</v>
      </c>
      <c r="J67" s="95" t="s">
        <v>170</v>
      </c>
      <c r="K67" s="96">
        <v>2.9779E-2</v>
      </c>
      <c r="L67" s="96">
        <v>1.2100000000000001E-2</v>
      </c>
      <c r="M67" s="89">
        <v>21409.82</v>
      </c>
      <c r="N67" s="91">
        <v>112.26</v>
      </c>
      <c r="O67" s="89">
        <v>24.034659999999999</v>
      </c>
      <c r="P67" s="90">
        <v>5.2269137686341742E-3</v>
      </c>
      <c r="Q67" s="90">
        <f>O67/'סכום נכסי הקרן'!$C$42</f>
        <v>1.9170899104119934E-4</v>
      </c>
    </row>
    <row r="68" spans="1:17" s="144" customFormat="1">
      <c r="A68" s="151"/>
      <c r="B68" s="88" t="s">
        <v>1019</v>
      </c>
      <c r="C68" s="95" t="s">
        <v>970</v>
      </c>
      <c r="D68" s="82">
        <v>40999</v>
      </c>
      <c r="E68" s="82"/>
      <c r="F68" s="82" t="s">
        <v>488</v>
      </c>
      <c r="G68" s="112">
        <v>42054</v>
      </c>
      <c r="H68" s="82" t="s">
        <v>166</v>
      </c>
      <c r="I68" s="89">
        <v>6.3299999999999992</v>
      </c>
      <c r="J68" s="95" t="s">
        <v>170</v>
      </c>
      <c r="K68" s="96">
        <v>2.9779E-2</v>
      </c>
      <c r="L68" s="96">
        <v>1.2199999999999999E-2</v>
      </c>
      <c r="M68" s="89">
        <v>605.48</v>
      </c>
      <c r="N68" s="91">
        <v>112.22</v>
      </c>
      <c r="O68" s="89">
        <v>0.67946000000000006</v>
      </c>
      <c r="P68" s="90">
        <v>1.4776488742658213E-4</v>
      </c>
      <c r="Q68" s="90">
        <f>O68/'סכום נכסי הקרן'!$C$42</f>
        <v>5.4196144673090161E-6</v>
      </c>
    </row>
    <row r="69" spans="1:17" s="144" customFormat="1">
      <c r="A69" s="151"/>
      <c r="B69" s="88" t="s">
        <v>1008</v>
      </c>
      <c r="C69" s="95" t="s">
        <v>970</v>
      </c>
      <c r="D69" s="82">
        <v>14760844</v>
      </c>
      <c r="E69" s="82"/>
      <c r="F69" s="82" t="s">
        <v>973</v>
      </c>
      <c r="G69" s="112">
        <v>40742</v>
      </c>
      <c r="H69" s="82" t="s">
        <v>967</v>
      </c>
      <c r="I69" s="89">
        <v>8.74</v>
      </c>
      <c r="J69" s="95" t="s">
        <v>170</v>
      </c>
      <c r="K69" s="96">
        <v>0.06</v>
      </c>
      <c r="L69" s="96">
        <v>1.1900000000000001E-2</v>
      </c>
      <c r="M69" s="89">
        <v>39900.080000000002</v>
      </c>
      <c r="N69" s="91">
        <v>154.19</v>
      </c>
      <c r="O69" s="89">
        <v>61.521940000000001</v>
      </c>
      <c r="P69" s="90">
        <v>1.3379422686199245E-2</v>
      </c>
      <c r="Q69" s="90">
        <f>O69/'סכום נכסי הקרן'!$C$42</f>
        <v>4.9072086080257445E-4</v>
      </c>
    </row>
    <row r="70" spans="1:17" s="144" customFormat="1">
      <c r="A70" s="151"/>
      <c r="B70" s="88" t="s">
        <v>1020</v>
      </c>
      <c r="C70" s="95" t="s">
        <v>969</v>
      </c>
      <c r="D70" s="82">
        <v>90136004</v>
      </c>
      <c r="E70" s="82"/>
      <c r="F70" s="82" t="s">
        <v>973</v>
      </c>
      <c r="G70" s="112">
        <v>42680</v>
      </c>
      <c r="H70" s="82" t="s">
        <v>967</v>
      </c>
      <c r="I70" s="89">
        <v>4.58</v>
      </c>
      <c r="J70" s="95" t="s">
        <v>170</v>
      </c>
      <c r="K70" s="96">
        <v>2.3E-2</v>
      </c>
      <c r="L70" s="96">
        <v>1.8800000000000001E-2</v>
      </c>
      <c r="M70" s="89">
        <v>14533.13</v>
      </c>
      <c r="N70" s="91">
        <v>102.82</v>
      </c>
      <c r="O70" s="89">
        <v>14.942969999999999</v>
      </c>
      <c r="P70" s="90">
        <v>3.2497075322591375E-3</v>
      </c>
      <c r="Q70" s="90">
        <f>O70/'סכום נכסי הקרן'!$C$42</f>
        <v>1.1919044005028198E-4</v>
      </c>
    </row>
    <row r="71" spans="1:17" s="144" customFormat="1">
      <c r="A71" s="151"/>
      <c r="B71" s="88" t="s">
        <v>1021</v>
      </c>
      <c r="C71" s="95" t="s">
        <v>970</v>
      </c>
      <c r="D71" s="82">
        <v>4100</v>
      </c>
      <c r="E71" s="82"/>
      <c r="F71" s="82" t="s">
        <v>488</v>
      </c>
      <c r="G71" s="112">
        <v>42052</v>
      </c>
      <c r="H71" s="82" t="s">
        <v>166</v>
      </c>
      <c r="I71" s="89">
        <v>6.31</v>
      </c>
      <c r="J71" s="95" t="s">
        <v>170</v>
      </c>
      <c r="K71" s="96">
        <v>2.9779E-2</v>
      </c>
      <c r="L71" s="96">
        <v>1.2100000000000001E-2</v>
      </c>
      <c r="M71" s="89">
        <v>24388.76</v>
      </c>
      <c r="N71" s="91">
        <v>112.25</v>
      </c>
      <c r="O71" s="89">
        <v>27.376380000000001</v>
      </c>
      <c r="P71" s="90">
        <v>5.9536510005700613E-3</v>
      </c>
      <c r="Q71" s="90">
        <f>O71/'סכום נכסי הקרן'!$C$42</f>
        <v>2.1836373754238541E-4</v>
      </c>
    </row>
    <row r="72" spans="1:17" s="144" customFormat="1">
      <c r="A72" s="151"/>
      <c r="B72" s="88" t="s">
        <v>1022</v>
      </c>
      <c r="C72" s="95" t="s">
        <v>970</v>
      </c>
      <c r="D72" s="82">
        <v>482154</v>
      </c>
      <c r="E72" s="82"/>
      <c r="F72" s="82" t="s">
        <v>973</v>
      </c>
      <c r="G72" s="112">
        <v>42978</v>
      </c>
      <c r="H72" s="82" t="s">
        <v>967</v>
      </c>
      <c r="I72" s="89">
        <v>3.7399999999999998</v>
      </c>
      <c r="J72" s="95" t="s">
        <v>170</v>
      </c>
      <c r="K72" s="96">
        <v>2.3E-2</v>
      </c>
      <c r="L72" s="96">
        <v>1.6700000000000003E-2</v>
      </c>
      <c r="M72" s="89">
        <v>13094.77</v>
      </c>
      <c r="N72" s="91">
        <v>103.18</v>
      </c>
      <c r="O72" s="89">
        <v>13.511190000000001</v>
      </c>
      <c r="P72" s="90">
        <v>2.938332601402823E-3</v>
      </c>
      <c r="Q72" s="90">
        <f>O72/'סכום נכסי הקרן'!$C$42</f>
        <v>1.0777005385830057E-4</v>
      </c>
    </row>
    <row r="73" spans="1:17" s="144" customFormat="1">
      <c r="A73" s="151"/>
      <c r="B73" s="88" t="s">
        <v>1022</v>
      </c>
      <c r="C73" s="95" t="s">
        <v>970</v>
      </c>
      <c r="D73" s="82">
        <v>482153</v>
      </c>
      <c r="E73" s="82"/>
      <c r="F73" s="82" t="s">
        <v>973</v>
      </c>
      <c r="G73" s="112">
        <v>42978</v>
      </c>
      <c r="H73" s="82" t="s">
        <v>967</v>
      </c>
      <c r="I73" s="89">
        <v>3.68</v>
      </c>
      <c r="J73" s="95" t="s">
        <v>170</v>
      </c>
      <c r="K73" s="96">
        <v>2.76E-2</v>
      </c>
      <c r="L73" s="96">
        <v>2.4499999999999997E-2</v>
      </c>
      <c r="M73" s="89">
        <v>30554.46</v>
      </c>
      <c r="N73" s="91">
        <v>102.11</v>
      </c>
      <c r="O73" s="89">
        <v>31.199159999999999</v>
      </c>
      <c r="P73" s="90">
        <v>6.7850062773436599E-3</v>
      </c>
      <c r="Q73" s="90">
        <f>O73/'סכום נכסי הקרן'!$C$42</f>
        <v>2.4885558959157085E-4</v>
      </c>
    </row>
    <row r="74" spans="1:17" s="144" customFormat="1">
      <c r="A74" s="151"/>
      <c r="B74" s="88" t="s">
        <v>1023</v>
      </c>
      <c r="C74" s="95" t="s">
        <v>969</v>
      </c>
      <c r="D74" s="82">
        <v>90839511</v>
      </c>
      <c r="E74" s="82"/>
      <c r="F74" s="82" t="s">
        <v>488</v>
      </c>
      <c r="G74" s="112">
        <v>41816</v>
      </c>
      <c r="H74" s="82" t="s">
        <v>166</v>
      </c>
      <c r="I74" s="89">
        <v>8.7899999999999991</v>
      </c>
      <c r="J74" s="95" t="s">
        <v>170</v>
      </c>
      <c r="K74" s="96">
        <v>4.4999999999999998E-2</v>
      </c>
      <c r="L74" s="96">
        <v>1.66E-2</v>
      </c>
      <c r="M74" s="89">
        <v>4968.76</v>
      </c>
      <c r="N74" s="91">
        <v>125.74</v>
      </c>
      <c r="O74" s="89">
        <v>6.2477200000000002</v>
      </c>
      <c r="P74" s="90">
        <v>1.3587166904200478E-3</v>
      </c>
      <c r="Q74" s="90">
        <f>O74/'סכום נכסי הקרן'!$C$42</f>
        <v>4.9834035410025441E-5</v>
      </c>
    </row>
    <row r="75" spans="1:17" s="144" customFormat="1">
      <c r="A75" s="151"/>
      <c r="B75" s="88" t="s">
        <v>1023</v>
      </c>
      <c r="C75" s="95" t="s">
        <v>969</v>
      </c>
      <c r="D75" s="82">
        <v>90839541</v>
      </c>
      <c r="E75" s="82"/>
      <c r="F75" s="82" t="s">
        <v>488</v>
      </c>
      <c r="G75" s="112">
        <v>42625</v>
      </c>
      <c r="H75" s="82" t="s">
        <v>166</v>
      </c>
      <c r="I75" s="89">
        <v>8.5500000000000007</v>
      </c>
      <c r="J75" s="95" t="s">
        <v>170</v>
      </c>
      <c r="K75" s="96">
        <v>4.4999999999999998E-2</v>
      </c>
      <c r="L75" s="96">
        <v>2.75E-2</v>
      </c>
      <c r="M75" s="89">
        <v>1383.6</v>
      </c>
      <c r="N75" s="91">
        <v>115.94</v>
      </c>
      <c r="O75" s="89">
        <v>1.6041400000000001</v>
      </c>
      <c r="P75" s="90">
        <v>3.488587503553961E-4</v>
      </c>
      <c r="Q75" s="90">
        <f>O75/'סכום נכסי הקרן'!$C$42</f>
        <v>1.2795190815631655E-5</v>
      </c>
    </row>
    <row r="76" spans="1:17" s="144" customFormat="1">
      <c r="A76" s="151"/>
      <c r="B76" s="88" t="s">
        <v>1023</v>
      </c>
      <c r="C76" s="95" t="s">
        <v>969</v>
      </c>
      <c r="D76" s="82">
        <v>90839542</v>
      </c>
      <c r="E76" s="82"/>
      <c r="F76" s="82" t="s">
        <v>488</v>
      </c>
      <c r="G76" s="112">
        <v>42716</v>
      </c>
      <c r="H76" s="82" t="s">
        <v>166</v>
      </c>
      <c r="I76" s="89">
        <v>8.59</v>
      </c>
      <c r="J76" s="95" t="s">
        <v>170</v>
      </c>
      <c r="K76" s="96">
        <v>4.4999999999999998E-2</v>
      </c>
      <c r="L76" s="96">
        <v>2.5499999999999998E-2</v>
      </c>
      <c r="M76" s="89">
        <v>1046.76</v>
      </c>
      <c r="N76" s="91">
        <v>117.9</v>
      </c>
      <c r="O76" s="89">
        <v>1.2341300000000002</v>
      </c>
      <c r="P76" s="90">
        <v>2.6839119377118273E-4</v>
      </c>
      <c r="Q76" s="90">
        <f>O76/'סכום נכסי הקרן'!$C$42</f>
        <v>9.8438595392518709E-6</v>
      </c>
    </row>
    <row r="77" spans="1:17" s="144" customFormat="1">
      <c r="A77" s="151"/>
      <c r="B77" s="88" t="s">
        <v>1023</v>
      </c>
      <c r="C77" s="95" t="s">
        <v>969</v>
      </c>
      <c r="D77" s="82">
        <v>90839544</v>
      </c>
      <c r="E77" s="82"/>
      <c r="F77" s="82" t="s">
        <v>488</v>
      </c>
      <c r="G77" s="112">
        <v>42803</v>
      </c>
      <c r="H77" s="82" t="s">
        <v>166</v>
      </c>
      <c r="I77" s="89">
        <v>8.49</v>
      </c>
      <c r="J77" s="95" t="s">
        <v>170</v>
      </c>
      <c r="K77" s="96">
        <v>4.4999999999999998E-2</v>
      </c>
      <c r="L77" s="96">
        <v>3.0300000000000004E-2</v>
      </c>
      <c r="M77" s="89">
        <v>6708.47</v>
      </c>
      <c r="N77" s="91">
        <v>113.85</v>
      </c>
      <c r="O77" s="89">
        <v>7.6375900000000003</v>
      </c>
      <c r="P77" s="90">
        <v>1.6609772857274737E-3</v>
      </c>
      <c r="Q77" s="90">
        <f>O77/'סכום נכסי הקרן'!$C$42</f>
        <v>6.0920132545513593E-5</v>
      </c>
    </row>
    <row r="78" spans="1:17" s="144" customFormat="1">
      <c r="A78" s="151"/>
      <c r="B78" s="88" t="s">
        <v>1023</v>
      </c>
      <c r="C78" s="95" t="s">
        <v>969</v>
      </c>
      <c r="D78" s="82">
        <v>90839545</v>
      </c>
      <c r="E78" s="82"/>
      <c r="F78" s="82" t="s">
        <v>488</v>
      </c>
      <c r="G78" s="112">
        <v>42898</v>
      </c>
      <c r="H78" s="82" t="s">
        <v>166</v>
      </c>
      <c r="I78" s="89">
        <v>8.3800000000000008</v>
      </c>
      <c r="J78" s="95" t="s">
        <v>170</v>
      </c>
      <c r="K78" s="96">
        <v>4.4999999999999998E-2</v>
      </c>
      <c r="L78" s="96">
        <v>3.5499999999999997E-2</v>
      </c>
      <c r="M78" s="89">
        <v>1261.69</v>
      </c>
      <c r="N78" s="91">
        <v>108.59</v>
      </c>
      <c r="O78" s="89">
        <v>1.3700699999999999</v>
      </c>
      <c r="P78" s="90">
        <v>2.9795461000873831E-4</v>
      </c>
      <c r="Q78" s="90">
        <f>O78/'סכום נכסי הקרן'!$C$42</f>
        <v>1.0928165297774796E-5</v>
      </c>
    </row>
    <row r="79" spans="1:17" s="144" customFormat="1">
      <c r="A79" s="151"/>
      <c r="B79" s="88" t="s">
        <v>1023</v>
      </c>
      <c r="C79" s="95" t="s">
        <v>969</v>
      </c>
      <c r="D79" s="82">
        <v>90839546</v>
      </c>
      <c r="E79" s="82"/>
      <c r="F79" s="82" t="s">
        <v>488</v>
      </c>
      <c r="G79" s="112">
        <v>42989</v>
      </c>
      <c r="H79" s="82" t="s">
        <v>166</v>
      </c>
      <c r="I79" s="89">
        <v>8.3400000000000016</v>
      </c>
      <c r="J79" s="95" t="s">
        <v>170</v>
      </c>
      <c r="K79" s="96">
        <v>4.4999999999999998E-2</v>
      </c>
      <c r="L79" s="96">
        <v>3.7499999999999999E-2</v>
      </c>
      <c r="M79" s="89">
        <v>1589.89</v>
      </c>
      <c r="N79" s="91">
        <v>107.26</v>
      </c>
      <c r="O79" s="89">
        <v>1.7053199999999999</v>
      </c>
      <c r="P79" s="90">
        <v>3.7086277017970003E-4</v>
      </c>
      <c r="Q79" s="90">
        <f>O79/'סכום נכסי הקרן'!$C$42</f>
        <v>1.3602238459057797E-5</v>
      </c>
    </row>
    <row r="80" spans="1:17" s="144" customFormat="1">
      <c r="A80" s="151"/>
      <c r="B80" s="88" t="s">
        <v>1023</v>
      </c>
      <c r="C80" s="95" t="s">
        <v>969</v>
      </c>
      <c r="D80" s="82">
        <v>90839547</v>
      </c>
      <c r="E80" s="82"/>
      <c r="F80" s="82" t="s">
        <v>488</v>
      </c>
      <c r="G80" s="112">
        <v>43080</v>
      </c>
      <c r="H80" s="82" t="s">
        <v>166</v>
      </c>
      <c r="I80" s="89">
        <v>8.2299999999999986</v>
      </c>
      <c r="J80" s="95" t="s">
        <v>170</v>
      </c>
      <c r="K80" s="96">
        <v>4.4999999999999998E-2</v>
      </c>
      <c r="L80" s="96">
        <v>4.2800000000000005E-2</v>
      </c>
      <c r="M80" s="89">
        <v>492.6</v>
      </c>
      <c r="N80" s="91">
        <v>102.4</v>
      </c>
      <c r="O80" s="89">
        <v>0.50443000000000005</v>
      </c>
      <c r="P80" s="90">
        <v>1.0970041233419307E-4</v>
      </c>
      <c r="Q80" s="90">
        <f>O80/'סכום נכסי הקרן'!$C$42</f>
        <v>4.023512974633808E-6</v>
      </c>
    </row>
    <row r="81" spans="1:17" s="144" customFormat="1">
      <c r="A81" s="151"/>
      <c r="B81" s="88" t="s">
        <v>1023</v>
      </c>
      <c r="C81" s="95" t="s">
        <v>969</v>
      </c>
      <c r="D81" s="82">
        <v>90839512</v>
      </c>
      <c r="E81" s="82"/>
      <c r="F81" s="82" t="s">
        <v>488</v>
      </c>
      <c r="G81" s="112">
        <v>41893</v>
      </c>
      <c r="H81" s="82" t="s">
        <v>166</v>
      </c>
      <c r="I81" s="89">
        <v>8.7800000000000011</v>
      </c>
      <c r="J81" s="95" t="s">
        <v>170</v>
      </c>
      <c r="K81" s="96">
        <v>4.4999999999999998E-2</v>
      </c>
      <c r="L81" s="96">
        <v>1.7400000000000002E-2</v>
      </c>
      <c r="M81" s="89">
        <v>974.83</v>
      </c>
      <c r="N81" s="91">
        <v>126.29</v>
      </c>
      <c r="O81" s="89">
        <v>1.2311099999999999</v>
      </c>
      <c r="P81" s="90">
        <v>2.6773442227613029E-4</v>
      </c>
      <c r="Q81" s="90">
        <f>O81/'סכום נכסי הקרן'!$C$42</f>
        <v>9.8197709458228624E-6</v>
      </c>
    </row>
    <row r="82" spans="1:17" s="144" customFormat="1">
      <c r="A82" s="151"/>
      <c r="B82" s="88" t="s">
        <v>1024</v>
      </c>
      <c r="C82" s="95" t="s">
        <v>969</v>
      </c>
      <c r="D82" s="82">
        <v>90839513</v>
      </c>
      <c r="E82" s="82"/>
      <c r="F82" s="82" t="s">
        <v>488</v>
      </c>
      <c r="G82" s="112">
        <v>42151</v>
      </c>
      <c r="H82" s="82" t="s">
        <v>166</v>
      </c>
      <c r="I82" s="89">
        <v>8.75</v>
      </c>
      <c r="J82" s="95" t="s">
        <v>170</v>
      </c>
      <c r="K82" s="96">
        <v>4.4999999999999998E-2</v>
      </c>
      <c r="L82" s="96">
        <v>1.8500000000000003E-2</v>
      </c>
      <c r="M82" s="89">
        <v>3569.95</v>
      </c>
      <c r="N82" s="91">
        <v>125.12</v>
      </c>
      <c r="O82" s="89">
        <v>4.4667200000000005</v>
      </c>
      <c r="P82" s="90">
        <v>9.713954875431415E-4</v>
      </c>
      <c r="Q82" s="90">
        <f>O82/'סכום נכסי הקרן'!$C$42</f>
        <v>3.5628146371263253E-5</v>
      </c>
    </row>
    <row r="83" spans="1:17" s="144" customFormat="1">
      <c r="A83" s="151"/>
      <c r="B83" s="88" t="s">
        <v>1024</v>
      </c>
      <c r="C83" s="95" t="s">
        <v>969</v>
      </c>
      <c r="D83" s="82">
        <v>90839515</v>
      </c>
      <c r="E83" s="82"/>
      <c r="F83" s="82" t="s">
        <v>488</v>
      </c>
      <c r="G83" s="112">
        <v>42166</v>
      </c>
      <c r="H83" s="82" t="s">
        <v>166</v>
      </c>
      <c r="I83" s="89">
        <v>8.7600000000000016</v>
      </c>
      <c r="J83" s="95" t="s">
        <v>170</v>
      </c>
      <c r="K83" s="96">
        <v>4.4999999999999998E-2</v>
      </c>
      <c r="L83" s="96">
        <v>1.8000000000000002E-2</v>
      </c>
      <c r="M83" s="89">
        <v>3358.93</v>
      </c>
      <c r="N83" s="91">
        <v>125.61</v>
      </c>
      <c r="O83" s="89">
        <v>4.21915</v>
      </c>
      <c r="P83" s="90">
        <v>9.1755544812919653E-4</v>
      </c>
      <c r="Q83" s="90">
        <f>O83/'סכום נכסי הקרן'!$C$42</f>
        <v>3.365344005496546E-5</v>
      </c>
    </row>
    <row r="84" spans="1:17" s="144" customFormat="1">
      <c r="A84" s="151"/>
      <c r="B84" s="88" t="s">
        <v>1024</v>
      </c>
      <c r="C84" s="95" t="s">
        <v>969</v>
      </c>
      <c r="D84" s="82">
        <v>90839516</v>
      </c>
      <c r="E84" s="82"/>
      <c r="F84" s="82" t="s">
        <v>488</v>
      </c>
      <c r="G84" s="112">
        <v>42257</v>
      </c>
      <c r="H84" s="82" t="s">
        <v>166</v>
      </c>
      <c r="I84" s="89">
        <v>8.76</v>
      </c>
      <c r="J84" s="95" t="s">
        <v>170</v>
      </c>
      <c r="K84" s="96">
        <v>4.4999999999999998E-2</v>
      </c>
      <c r="L84" s="96">
        <v>1.8200000000000001E-2</v>
      </c>
      <c r="M84" s="89">
        <v>1784.97</v>
      </c>
      <c r="N84" s="91">
        <v>125.47</v>
      </c>
      <c r="O84" s="89">
        <v>2.2395999999999998</v>
      </c>
      <c r="P84" s="90">
        <v>4.8705478156267222E-4</v>
      </c>
      <c r="Q84" s="90">
        <f>O84/'סכום נכסי הקרן'!$C$42</f>
        <v>1.7863845643577652E-5</v>
      </c>
    </row>
    <row r="85" spans="1:17" s="144" customFormat="1">
      <c r="A85" s="151"/>
      <c r="B85" s="88" t="s">
        <v>1023</v>
      </c>
      <c r="C85" s="95" t="s">
        <v>969</v>
      </c>
      <c r="D85" s="82">
        <v>90839517</v>
      </c>
      <c r="E85" s="82"/>
      <c r="F85" s="82" t="s">
        <v>488</v>
      </c>
      <c r="G85" s="112">
        <v>42348</v>
      </c>
      <c r="H85" s="82" t="s">
        <v>166</v>
      </c>
      <c r="I85" s="89">
        <v>8.74</v>
      </c>
      <c r="J85" s="95" t="s">
        <v>170</v>
      </c>
      <c r="K85" s="96">
        <v>4.4999999999999998E-2</v>
      </c>
      <c r="L85" s="96">
        <v>1.8800000000000001E-2</v>
      </c>
      <c r="M85" s="89">
        <v>3090.97</v>
      </c>
      <c r="N85" s="91">
        <v>124.79</v>
      </c>
      <c r="O85" s="89">
        <v>3.8572199999999999</v>
      </c>
      <c r="P85" s="90">
        <v>8.3884508150525573E-4</v>
      </c>
      <c r="Q85" s="90">
        <f>O85/'סכום נכסי הקרן'!$C$42</f>
        <v>3.0766557730541435E-5</v>
      </c>
    </row>
    <row r="86" spans="1:17" s="144" customFormat="1">
      <c r="A86" s="151"/>
      <c r="B86" s="88" t="s">
        <v>1023</v>
      </c>
      <c r="C86" s="95" t="s">
        <v>969</v>
      </c>
      <c r="D86" s="82">
        <v>90839518</v>
      </c>
      <c r="E86" s="82"/>
      <c r="F86" s="82" t="s">
        <v>488</v>
      </c>
      <c r="G86" s="112">
        <v>42439</v>
      </c>
      <c r="H86" s="82" t="s">
        <v>166</v>
      </c>
      <c r="I86" s="89">
        <v>8.7299999999999986</v>
      </c>
      <c r="J86" s="95" t="s">
        <v>170</v>
      </c>
      <c r="K86" s="96">
        <v>4.4999999999999998E-2</v>
      </c>
      <c r="L86" s="96">
        <v>1.9599999999999999E-2</v>
      </c>
      <c r="M86" s="89">
        <v>3671.11</v>
      </c>
      <c r="N86" s="91">
        <v>124.64</v>
      </c>
      <c r="O86" s="89">
        <v>4.5756800000000002</v>
      </c>
      <c r="P86" s="90">
        <v>9.9509145512622276E-4</v>
      </c>
      <c r="Q86" s="90">
        <f>O86/'סכום נכסי הקרן'!$C$42</f>
        <v>3.6497250060013128E-5</v>
      </c>
    </row>
    <row r="87" spans="1:17" s="144" customFormat="1">
      <c r="A87" s="151"/>
      <c r="B87" s="88" t="s">
        <v>1023</v>
      </c>
      <c r="C87" s="95" t="s">
        <v>969</v>
      </c>
      <c r="D87" s="82">
        <v>90839519</v>
      </c>
      <c r="E87" s="82"/>
      <c r="F87" s="82" t="s">
        <v>488</v>
      </c>
      <c r="G87" s="112">
        <v>42549</v>
      </c>
      <c r="H87" s="82" t="s">
        <v>166</v>
      </c>
      <c r="I87" s="89">
        <v>8.6199999999999992</v>
      </c>
      <c r="J87" s="95" t="s">
        <v>170</v>
      </c>
      <c r="K87" s="96">
        <v>4.4999999999999998E-2</v>
      </c>
      <c r="L87" s="96">
        <v>2.4500000000000001E-2</v>
      </c>
      <c r="M87" s="89">
        <v>2582.21</v>
      </c>
      <c r="N87" s="91">
        <v>119.37</v>
      </c>
      <c r="O87" s="89">
        <v>3.0823899999999997</v>
      </c>
      <c r="P87" s="90">
        <v>6.7033969822332794E-4</v>
      </c>
      <c r="Q87" s="90">
        <f>O87/'סכום נכסי הקרן'!$C$42</f>
        <v>2.4586238244913071E-5</v>
      </c>
    </row>
    <row r="88" spans="1:17" s="144" customFormat="1">
      <c r="A88" s="151"/>
      <c r="B88" s="88" t="s">
        <v>1023</v>
      </c>
      <c r="C88" s="95" t="s">
        <v>969</v>
      </c>
      <c r="D88" s="82">
        <v>90839520</v>
      </c>
      <c r="E88" s="82"/>
      <c r="F88" s="82" t="s">
        <v>488</v>
      </c>
      <c r="G88" s="112">
        <v>42604</v>
      </c>
      <c r="H88" s="82" t="s">
        <v>166</v>
      </c>
      <c r="I88" s="89">
        <v>8.5499999999999989</v>
      </c>
      <c r="J88" s="95" t="s">
        <v>170</v>
      </c>
      <c r="K88" s="96">
        <v>4.4999999999999998E-2</v>
      </c>
      <c r="L88" s="96">
        <v>2.7499999999999997E-2</v>
      </c>
      <c r="M88" s="89">
        <v>3376.69</v>
      </c>
      <c r="N88" s="91">
        <v>115.97</v>
      </c>
      <c r="O88" s="89">
        <v>3.91594</v>
      </c>
      <c r="P88" s="90">
        <v>8.5161515507792946E-4</v>
      </c>
      <c r="Q88" s="90">
        <f>O88/'סכום נכסי הקרן'!$C$42</f>
        <v>3.1234929321982262E-5</v>
      </c>
    </row>
    <row r="89" spans="1:17" s="144" customFormat="1">
      <c r="A89" s="151"/>
      <c r="B89" s="88" t="s">
        <v>1020</v>
      </c>
      <c r="C89" s="95" t="s">
        <v>969</v>
      </c>
      <c r="D89" s="82">
        <v>90136001</v>
      </c>
      <c r="E89" s="82"/>
      <c r="F89" s="82" t="s">
        <v>973</v>
      </c>
      <c r="G89" s="112">
        <v>42680</v>
      </c>
      <c r="H89" s="82" t="s">
        <v>967</v>
      </c>
      <c r="I89" s="89">
        <v>3.3699999999999997</v>
      </c>
      <c r="J89" s="95" t="s">
        <v>170</v>
      </c>
      <c r="K89" s="96">
        <v>2.2000000000000002E-2</v>
      </c>
      <c r="L89" s="96">
        <v>1.4400000000000001E-2</v>
      </c>
      <c r="M89" s="89">
        <v>32200.71</v>
      </c>
      <c r="N89" s="91">
        <v>102.72</v>
      </c>
      <c r="O89" s="89">
        <v>33.076569999999997</v>
      </c>
      <c r="P89" s="90">
        <v>7.1932941490410948E-3</v>
      </c>
      <c r="Q89" s="90">
        <f>O89/'סכום נכסי הקרן'!$C$42</f>
        <v>2.6383047905831006E-4</v>
      </c>
    </row>
    <row r="90" spans="1:17" s="144" customFormat="1">
      <c r="A90" s="151"/>
      <c r="B90" s="88" t="s">
        <v>1020</v>
      </c>
      <c r="C90" s="95" t="s">
        <v>969</v>
      </c>
      <c r="D90" s="82">
        <v>90136005</v>
      </c>
      <c r="E90" s="82"/>
      <c r="F90" s="82" t="s">
        <v>973</v>
      </c>
      <c r="G90" s="112">
        <v>42680</v>
      </c>
      <c r="H90" s="82" t="s">
        <v>967</v>
      </c>
      <c r="I90" s="89">
        <v>4.51</v>
      </c>
      <c r="J90" s="95" t="s">
        <v>170</v>
      </c>
      <c r="K90" s="96">
        <v>3.3700000000000001E-2</v>
      </c>
      <c r="L90" s="96">
        <v>2.9100000000000001E-2</v>
      </c>
      <c r="M90" s="89">
        <v>7338.72</v>
      </c>
      <c r="N90" s="91">
        <v>102.42</v>
      </c>
      <c r="O90" s="89">
        <v>7.5163199999999994</v>
      </c>
      <c r="P90" s="90">
        <v>1.6346042131430364E-3</v>
      </c>
      <c r="Q90" s="90">
        <f>O90/'סכום נכסי הקרן'!$C$42</f>
        <v>5.9952839921296466E-5</v>
      </c>
    </row>
    <row r="91" spans="1:17" s="144" customFormat="1">
      <c r="A91" s="151"/>
      <c r="B91" s="88" t="s">
        <v>1020</v>
      </c>
      <c r="C91" s="95" t="s">
        <v>969</v>
      </c>
      <c r="D91" s="82">
        <v>90136035</v>
      </c>
      <c r="E91" s="82"/>
      <c r="F91" s="82" t="s">
        <v>973</v>
      </c>
      <c r="G91" s="112">
        <v>42717</v>
      </c>
      <c r="H91" s="82" t="s">
        <v>967</v>
      </c>
      <c r="I91" s="89">
        <v>4.0299999999999994</v>
      </c>
      <c r="J91" s="95" t="s">
        <v>170</v>
      </c>
      <c r="K91" s="96">
        <v>3.85E-2</v>
      </c>
      <c r="L91" s="96">
        <v>3.7199999999999997E-2</v>
      </c>
      <c r="M91" s="89">
        <v>2056.65</v>
      </c>
      <c r="N91" s="91">
        <v>100.94</v>
      </c>
      <c r="O91" s="89">
        <v>2.0759799999999999</v>
      </c>
      <c r="P91" s="90">
        <v>4.5147168486715322E-4</v>
      </c>
      <c r="Q91" s="90">
        <f>O91/'סכום נכסי הקרן'!$C$42</f>
        <v>1.6558754366473625E-5</v>
      </c>
    </row>
    <row r="92" spans="1:17" s="144" customFormat="1">
      <c r="A92" s="151"/>
      <c r="B92" s="88" t="s">
        <v>1020</v>
      </c>
      <c r="C92" s="95" t="s">
        <v>969</v>
      </c>
      <c r="D92" s="82">
        <v>90136025</v>
      </c>
      <c r="E92" s="82"/>
      <c r="F92" s="82" t="s">
        <v>973</v>
      </c>
      <c r="G92" s="112">
        <v>42710</v>
      </c>
      <c r="H92" s="82" t="s">
        <v>967</v>
      </c>
      <c r="I92" s="89">
        <v>4.04</v>
      </c>
      <c r="J92" s="95" t="s">
        <v>170</v>
      </c>
      <c r="K92" s="96">
        <v>3.8399999999999997E-2</v>
      </c>
      <c r="L92" s="96">
        <v>3.5799999999999998E-2</v>
      </c>
      <c r="M92" s="89">
        <v>6148.76</v>
      </c>
      <c r="N92" s="91">
        <v>101.44</v>
      </c>
      <c r="O92" s="89">
        <v>6.2373100000000008</v>
      </c>
      <c r="P92" s="90">
        <v>1.356452786028162E-3</v>
      </c>
      <c r="Q92" s="90">
        <f>O92/'סכום נכסי הקרן'!$C$42</f>
        <v>4.9751001549894333E-5</v>
      </c>
    </row>
    <row r="93" spans="1:17" s="144" customFormat="1">
      <c r="A93" s="151"/>
      <c r="B93" s="88" t="s">
        <v>1020</v>
      </c>
      <c r="C93" s="95" t="s">
        <v>969</v>
      </c>
      <c r="D93" s="82">
        <v>90136003</v>
      </c>
      <c r="E93" s="82"/>
      <c r="F93" s="82" t="s">
        <v>973</v>
      </c>
      <c r="G93" s="112">
        <v>42680</v>
      </c>
      <c r="H93" s="82" t="s">
        <v>967</v>
      </c>
      <c r="I93" s="89">
        <v>5.47</v>
      </c>
      <c r="J93" s="95" t="s">
        <v>170</v>
      </c>
      <c r="K93" s="96">
        <v>3.6699999999999997E-2</v>
      </c>
      <c r="L93" s="96">
        <v>3.3099999999999997E-2</v>
      </c>
      <c r="M93" s="89">
        <v>23552.07</v>
      </c>
      <c r="N93" s="91">
        <v>102.39</v>
      </c>
      <c r="O93" s="89">
        <v>24.11497</v>
      </c>
      <c r="P93" s="90">
        <v>5.244379105974457E-3</v>
      </c>
      <c r="Q93" s="90">
        <f>O93/'סכום נכסי הקרן'!$C$42</f>
        <v>1.9234957214659125E-4</v>
      </c>
    </row>
    <row r="94" spans="1:17" s="144" customFormat="1">
      <c r="A94" s="151"/>
      <c r="B94" s="88" t="s">
        <v>1020</v>
      </c>
      <c r="C94" s="95" t="s">
        <v>969</v>
      </c>
      <c r="D94" s="82">
        <v>90136002</v>
      </c>
      <c r="E94" s="82"/>
      <c r="F94" s="82" t="s">
        <v>973</v>
      </c>
      <c r="G94" s="112">
        <v>42680</v>
      </c>
      <c r="H94" s="82" t="s">
        <v>967</v>
      </c>
      <c r="I94" s="89">
        <v>3.32</v>
      </c>
      <c r="J94" s="95" t="s">
        <v>170</v>
      </c>
      <c r="K94" s="96">
        <v>3.1800000000000002E-2</v>
      </c>
      <c r="L94" s="96">
        <v>2.7600000000000003E-2</v>
      </c>
      <c r="M94" s="89">
        <v>32509.07</v>
      </c>
      <c r="N94" s="91">
        <v>101.66</v>
      </c>
      <c r="O94" s="89">
        <v>33.048720000000003</v>
      </c>
      <c r="P94" s="90">
        <v>7.1872374980022861E-3</v>
      </c>
      <c r="Q94" s="90">
        <f>O94/'סכום נכסי הקרן'!$C$42</f>
        <v>2.6360833755930421E-4</v>
      </c>
    </row>
    <row r="95" spans="1:17" s="144" customFormat="1">
      <c r="A95" s="151"/>
      <c r="B95" s="88" t="s">
        <v>1025</v>
      </c>
      <c r="C95" s="95" t="s">
        <v>970</v>
      </c>
      <c r="D95" s="82">
        <v>470540</v>
      </c>
      <c r="E95" s="82"/>
      <c r="F95" s="82" t="s">
        <v>973</v>
      </c>
      <c r="G95" s="112">
        <v>42884</v>
      </c>
      <c r="H95" s="82" t="s">
        <v>967</v>
      </c>
      <c r="I95" s="89">
        <v>1.75</v>
      </c>
      <c r="J95" s="95" t="s">
        <v>170</v>
      </c>
      <c r="K95" s="96">
        <v>2.2099999999999998E-2</v>
      </c>
      <c r="L95" s="96">
        <v>1.7600000000000001E-2</v>
      </c>
      <c r="M95" s="89">
        <v>32009.68</v>
      </c>
      <c r="N95" s="91">
        <v>101</v>
      </c>
      <c r="O95" s="89">
        <v>32.32978</v>
      </c>
      <c r="P95" s="90">
        <v>7.0308867368589255E-3</v>
      </c>
      <c r="Q95" s="90">
        <f>O95/'סכום נכסי הקרן'!$C$42</f>
        <v>2.5787381657922122E-4</v>
      </c>
    </row>
    <row r="96" spans="1:17" s="144" customFormat="1">
      <c r="A96" s="151"/>
      <c r="B96" s="88" t="s">
        <v>1025</v>
      </c>
      <c r="C96" s="95" t="s">
        <v>970</v>
      </c>
      <c r="D96" s="82">
        <v>484097</v>
      </c>
      <c r="E96" s="82"/>
      <c r="F96" s="82" t="s">
        <v>973</v>
      </c>
      <c r="G96" s="112">
        <v>43006</v>
      </c>
      <c r="H96" s="82" t="s">
        <v>967</v>
      </c>
      <c r="I96" s="89">
        <v>1.9399999999999997</v>
      </c>
      <c r="J96" s="95" t="s">
        <v>170</v>
      </c>
      <c r="K96" s="96">
        <v>2.0799999999999999E-2</v>
      </c>
      <c r="L96" s="96">
        <v>2.0099999999999996E-2</v>
      </c>
      <c r="M96" s="89">
        <v>34296.089999999997</v>
      </c>
      <c r="N96" s="91">
        <v>100.18</v>
      </c>
      <c r="O96" s="89">
        <v>34.35783</v>
      </c>
      <c r="P96" s="90">
        <v>7.4719348926671854E-3</v>
      </c>
      <c r="Q96" s="90">
        <f>O96/'סכום נכסי הקרן'!$C$42</f>
        <v>2.7405026422945241E-4</v>
      </c>
    </row>
    <row r="97" spans="1:17" s="144" customFormat="1">
      <c r="A97" s="151"/>
      <c r="B97" s="88" t="s">
        <v>1025</v>
      </c>
      <c r="C97" s="95" t="s">
        <v>970</v>
      </c>
      <c r="D97" s="82">
        <v>465782</v>
      </c>
      <c r="E97" s="82"/>
      <c r="F97" s="82" t="s">
        <v>973</v>
      </c>
      <c r="G97" s="112">
        <v>42828</v>
      </c>
      <c r="H97" s="82" t="s">
        <v>967</v>
      </c>
      <c r="I97" s="89">
        <v>1.5899999999999999</v>
      </c>
      <c r="J97" s="95" t="s">
        <v>170</v>
      </c>
      <c r="K97" s="96">
        <v>2.2700000000000001E-2</v>
      </c>
      <c r="L97" s="96">
        <v>1.6899999999999998E-2</v>
      </c>
      <c r="M97" s="89">
        <v>32009.68</v>
      </c>
      <c r="N97" s="91">
        <v>101.49</v>
      </c>
      <c r="O97" s="89">
        <v>32.486629999999998</v>
      </c>
      <c r="P97" s="90">
        <v>7.0649975345407016E-3</v>
      </c>
      <c r="Q97" s="90">
        <f>O97/'סכום נכסי הקרן'!$C$42</f>
        <v>2.59124907929996E-4</v>
      </c>
    </row>
    <row r="98" spans="1:17" s="144" customFormat="1">
      <c r="A98" s="151"/>
      <c r="B98" s="88" t="s">
        <v>1025</v>
      </c>
      <c r="C98" s="95" t="s">
        <v>970</v>
      </c>
      <c r="D98" s="82">
        <v>467404</v>
      </c>
      <c r="E98" s="82"/>
      <c r="F98" s="82" t="s">
        <v>973</v>
      </c>
      <c r="G98" s="112">
        <v>42859</v>
      </c>
      <c r="H98" s="82" t="s">
        <v>967</v>
      </c>
      <c r="I98" s="89">
        <v>1.6800000000000002</v>
      </c>
      <c r="J98" s="95" t="s">
        <v>170</v>
      </c>
      <c r="K98" s="96">
        <v>2.2799999999999997E-2</v>
      </c>
      <c r="L98" s="96">
        <v>1.7000000000000001E-2</v>
      </c>
      <c r="M98" s="89">
        <v>32009.68</v>
      </c>
      <c r="N98" s="91">
        <v>101.34</v>
      </c>
      <c r="O98" s="89">
        <v>32.438609999999997</v>
      </c>
      <c r="P98" s="90">
        <v>7.0545544328213588E-3</v>
      </c>
      <c r="Q98" s="90">
        <f>O98/'סכום נכסי הקרן'!$C$42</f>
        <v>2.5874188334176388E-4</v>
      </c>
    </row>
    <row r="99" spans="1:17" s="144" customFormat="1">
      <c r="A99" s="151"/>
      <c r="B99" s="88" t="s">
        <v>1026</v>
      </c>
      <c r="C99" s="95" t="s">
        <v>969</v>
      </c>
      <c r="D99" s="82">
        <v>485289</v>
      </c>
      <c r="E99" s="82"/>
      <c r="F99" s="82" t="s">
        <v>973</v>
      </c>
      <c r="G99" s="112">
        <v>43009</v>
      </c>
      <c r="H99" s="82" t="s">
        <v>967</v>
      </c>
      <c r="I99" s="89">
        <v>4.49</v>
      </c>
      <c r="J99" s="95" t="s">
        <v>170</v>
      </c>
      <c r="K99" s="96">
        <v>0</v>
      </c>
      <c r="L99" s="96">
        <v>0</v>
      </c>
      <c r="M99" s="89">
        <v>7.0000000000000007E-2</v>
      </c>
      <c r="N99" s="91">
        <v>100</v>
      </c>
      <c r="O99" s="89">
        <v>7.0000000000000007E-5</v>
      </c>
      <c r="P99" s="90">
        <v>1.5223180348895814E-8</v>
      </c>
      <c r="Q99" s="90">
        <f>O99/'סכום נכסי הקרן'!$C$42</f>
        <v>5.5834488080480257E-10</v>
      </c>
    </row>
    <row r="100" spans="1:17" s="144" customFormat="1">
      <c r="A100" s="151"/>
      <c r="B100" s="88" t="s">
        <v>1027</v>
      </c>
      <c r="C100" s="95" t="s">
        <v>970</v>
      </c>
      <c r="D100" s="82">
        <v>22333</v>
      </c>
      <c r="E100" s="82"/>
      <c r="F100" s="82" t="s">
        <v>488</v>
      </c>
      <c r="G100" s="112">
        <v>41639</v>
      </c>
      <c r="H100" s="82" t="s">
        <v>294</v>
      </c>
      <c r="I100" s="89">
        <v>2.8599999999999994</v>
      </c>
      <c r="J100" s="95" t="s">
        <v>170</v>
      </c>
      <c r="K100" s="96">
        <v>3.7000000000000005E-2</v>
      </c>
      <c r="L100" s="96">
        <v>7.0999999999999995E-3</v>
      </c>
      <c r="M100" s="89">
        <v>55806.96</v>
      </c>
      <c r="N100" s="91">
        <v>110.69</v>
      </c>
      <c r="O100" s="89">
        <v>61.772730000000003</v>
      </c>
      <c r="P100" s="90">
        <v>1.3433962991909239E-2</v>
      </c>
      <c r="Q100" s="90">
        <f>O100/'סכום נכסי הקרן'!$C$42</f>
        <v>4.9272125098338924E-4</v>
      </c>
    </row>
    <row r="101" spans="1:17" s="144" customFormat="1">
      <c r="A101" s="151"/>
      <c r="B101" s="88" t="s">
        <v>1027</v>
      </c>
      <c r="C101" s="95" t="s">
        <v>970</v>
      </c>
      <c r="D101" s="82">
        <v>22334</v>
      </c>
      <c r="E101" s="82"/>
      <c r="F101" s="82" t="s">
        <v>488</v>
      </c>
      <c r="G101" s="112">
        <v>42004</v>
      </c>
      <c r="H101" s="82" t="s">
        <v>294</v>
      </c>
      <c r="I101" s="89">
        <v>3.31</v>
      </c>
      <c r="J101" s="95" t="s">
        <v>170</v>
      </c>
      <c r="K101" s="96">
        <v>3.7000000000000005E-2</v>
      </c>
      <c r="L101" s="96">
        <v>8.3000000000000001E-3</v>
      </c>
      <c r="M101" s="89">
        <v>21464.23</v>
      </c>
      <c r="N101" s="91">
        <v>111.68</v>
      </c>
      <c r="O101" s="89">
        <v>23.971259999999997</v>
      </c>
      <c r="P101" s="90">
        <v>5.2131259167181735E-3</v>
      </c>
      <c r="Q101" s="90">
        <f>O101/'סכום נכסי הקרן'!$C$42</f>
        <v>1.9120329010629899E-4</v>
      </c>
    </row>
    <row r="102" spans="1:17" s="144" customFormat="1">
      <c r="A102" s="151"/>
      <c r="B102" s="88" t="s">
        <v>1028</v>
      </c>
      <c r="C102" s="95" t="s">
        <v>970</v>
      </c>
      <c r="D102" s="82">
        <v>458870</v>
      </c>
      <c r="E102" s="82"/>
      <c r="F102" s="82" t="s">
        <v>488</v>
      </c>
      <c r="G102" s="112">
        <v>42759</v>
      </c>
      <c r="H102" s="82" t="s">
        <v>294</v>
      </c>
      <c r="I102" s="89">
        <v>5.1100000000000003</v>
      </c>
      <c r="J102" s="95" t="s">
        <v>170</v>
      </c>
      <c r="K102" s="96">
        <v>2.4E-2</v>
      </c>
      <c r="L102" s="96">
        <v>1.2400000000000001E-2</v>
      </c>
      <c r="M102" s="89">
        <v>34665.01</v>
      </c>
      <c r="N102" s="91">
        <v>107.15</v>
      </c>
      <c r="O102" s="89">
        <v>37.143560000000001</v>
      </c>
      <c r="P102" s="90">
        <v>8.0777587525718928E-3</v>
      </c>
      <c r="Q102" s="90">
        <f>O102/'סכום נכסי הקרן'!$C$42</f>
        <v>2.9627023686951473E-4</v>
      </c>
    </row>
    <row r="103" spans="1:17" s="144" customFormat="1">
      <c r="A103" s="151"/>
      <c r="B103" s="88" t="s">
        <v>1028</v>
      </c>
      <c r="C103" s="95" t="s">
        <v>970</v>
      </c>
      <c r="D103" s="82">
        <v>458869</v>
      </c>
      <c r="E103" s="82"/>
      <c r="F103" s="82" t="s">
        <v>488</v>
      </c>
      <c r="G103" s="112">
        <v>42759</v>
      </c>
      <c r="H103" s="82" t="s">
        <v>294</v>
      </c>
      <c r="I103" s="89">
        <v>4.88</v>
      </c>
      <c r="J103" s="95" t="s">
        <v>170</v>
      </c>
      <c r="K103" s="96">
        <v>3.8800000000000001E-2</v>
      </c>
      <c r="L103" s="96">
        <v>2.5699999999999997E-2</v>
      </c>
      <c r="M103" s="89">
        <v>34665.01</v>
      </c>
      <c r="N103" s="91">
        <v>108.33</v>
      </c>
      <c r="O103" s="89">
        <v>37.552610000000001</v>
      </c>
      <c r="P103" s="90">
        <v>8.1667164943106905E-3</v>
      </c>
      <c r="Q103" s="90">
        <f>O103/'סכום נכסי הקרן'!$C$42</f>
        <v>2.9953296506227481E-4</v>
      </c>
    </row>
    <row r="104" spans="1:17" s="144" customFormat="1">
      <c r="A104" s="151"/>
      <c r="B104" s="88" t="s">
        <v>1029</v>
      </c>
      <c r="C104" s="95" t="s">
        <v>969</v>
      </c>
      <c r="D104" s="82">
        <v>91102700</v>
      </c>
      <c r="E104" s="82"/>
      <c r="F104" s="82" t="s">
        <v>974</v>
      </c>
      <c r="G104" s="112">
        <v>43100</v>
      </c>
      <c r="H104" s="82" t="s">
        <v>967</v>
      </c>
      <c r="I104" s="89">
        <v>5.3199999999999994</v>
      </c>
      <c r="J104" s="95" t="s">
        <v>170</v>
      </c>
      <c r="K104" s="96">
        <v>2.6089999999999999E-2</v>
      </c>
      <c r="L104" s="96">
        <v>2.5400000000000006E-2</v>
      </c>
      <c r="M104" s="89">
        <v>36641</v>
      </c>
      <c r="N104" s="91">
        <v>100.4</v>
      </c>
      <c r="O104" s="89">
        <v>36.787559999999999</v>
      </c>
      <c r="P104" s="90">
        <v>8.0003380067975079E-3</v>
      </c>
      <c r="Q104" s="90">
        <f>O104/'סכום נכסי הקרן'!$C$42</f>
        <v>2.9343065433285029E-4</v>
      </c>
    </row>
    <row r="105" spans="1:17" s="144" customFormat="1">
      <c r="A105" s="151"/>
      <c r="B105" s="88" t="s">
        <v>1030</v>
      </c>
      <c r="C105" s="95" t="s">
        <v>969</v>
      </c>
      <c r="D105" s="82">
        <v>91040000</v>
      </c>
      <c r="E105" s="82"/>
      <c r="F105" s="82" t="s">
        <v>533</v>
      </c>
      <c r="G105" s="112">
        <v>43027</v>
      </c>
      <c r="H105" s="82" t="s">
        <v>294</v>
      </c>
      <c r="I105" s="89">
        <v>2.89</v>
      </c>
      <c r="J105" s="95" t="s">
        <v>169</v>
      </c>
      <c r="K105" s="96">
        <v>4.6073000000000003E-2</v>
      </c>
      <c r="L105" s="96">
        <v>5.6700000000000007E-2</v>
      </c>
      <c r="M105" s="89">
        <v>13817.8</v>
      </c>
      <c r="N105" s="91">
        <v>101.02</v>
      </c>
      <c r="O105" s="89">
        <v>48.394949999999994</v>
      </c>
      <c r="P105" s="90">
        <v>1.052464359751136E-2</v>
      </c>
      <c r="Q105" s="90">
        <f>O105/'סכום נכסי הקרן'!$C$42</f>
        <v>3.8601532270434818E-4</v>
      </c>
    </row>
    <row r="106" spans="1:17" s="144" customFormat="1">
      <c r="A106" s="151"/>
      <c r="B106" s="88" t="s">
        <v>1030</v>
      </c>
      <c r="C106" s="95" t="s">
        <v>969</v>
      </c>
      <c r="D106" s="82">
        <v>91050010</v>
      </c>
      <c r="E106" s="82"/>
      <c r="F106" s="82" t="s">
        <v>533</v>
      </c>
      <c r="G106" s="112">
        <v>43096</v>
      </c>
      <c r="H106" s="82" t="s">
        <v>294</v>
      </c>
      <c r="I106" s="89">
        <v>2.91</v>
      </c>
      <c r="J106" s="95" t="s">
        <v>169</v>
      </c>
      <c r="K106" s="96">
        <v>4.7725999999999998E-2</v>
      </c>
      <c r="L106" s="96">
        <v>5.6899999999999992E-2</v>
      </c>
      <c r="M106" s="89">
        <v>2661.4</v>
      </c>
      <c r="N106" s="91">
        <v>100.1</v>
      </c>
      <c r="O106" s="89">
        <v>9.2363400000000002</v>
      </c>
      <c r="P106" s="90">
        <v>2.0086638511960047E-3</v>
      </c>
      <c r="Q106" s="90">
        <f>O106/'סכום נכסי הקרן'!$C$42</f>
        <v>7.3672330805323274E-5</v>
      </c>
    </row>
    <row r="107" spans="1:17" s="144" customFormat="1">
      <c r="A107" s="151"/>
      <c r="B107" s="88" t="s">
        <v>1030</v>
      </c>
      <c r="C107" s="95" t="s">
        <v>969</v>
      </c>
      <c r="D107" s="82">
        <v>91050008</v>
      </c>
      <c r="E107" s="82"/>
      <c r="F107" s="82" t="s">
        <v>533</v>
      </c>
      <c r="G107" s="112">
        <v>43027</v>
      </c>
      <c r="H107" s="82" t="s">
        <v>294</v>
      </c>
      <c r="I107" s="89">
        <v>2.8899999999999997</v>
      </c>
      <c r="J107" s="95" t="s">
        <v>169</v>
      </c>
      <c r="K107" s="96">
        <v>4.6073000000000003E-2</v>
      </c>
      <c r="L107" s="96">
        <v>5.6500000000000002E-2</v>
      </c>
      <c r="M107" s="89">
        <v>333.01</v>
      </c>
      <c r="N107" s="91">
        <v>101.06</v>
      </c>
      <c r="O107" s="89">
        <v>1.1667799999999999</v>
      </c>
      <c r="P107" s="90">
        <v>2.5374431953549504E-4</v>
      </c>
      <c r="Q107" s="90">
        <f>O107/'סכום נכסי הקרן'!$C$42</f>
        <v>9.3066520003632489E-6</v>
      </c>
    </row>
    <row r="108" spans="1:17" s="144" customFormat="1">
      <c r="A108" s="151"/>
      <c r="B108" s="88" t="s">
        <v>1030</v>
      </c>
      <c r="C108" s="95" t="s">
        <v>969</v>
      </c>
      <c r="D108" s="82">
        <v>91050009</v>
      </c>
      <c r="E108" s="82"/>
      <c r="F108" s="82" t="s">
        <v>533</v>
      </c>
      <c r="G108" s="112">
        <v>43045</v>
      </c>
      <c r="H108" s="82" t="s">
        <v>294</v>
      </c>
      <c r="I108" s="89">
        <v>2.8999999999999995</v>
      </c>
      <c r="J108" s="95" t="s">
        <v>169</v>
      </c>
      <c r="K108" s="96">
        <v>4.6049E-2</v>
      </c>
      <c r="L108" s="96">
        <v>5.6699999999999993E-2</v>
      </c>
      <c r="M108" s="89">
        <v>1870.21</v>
      </c>
      <c r="N108" s="91">
        <v>100.78</v>
      </c>
      <c r="O108" s="89">
        <v>6.5345600000000008</v>
      </c>
      <c r="P108" s="90">
        <v>1.4210969340097232E-3</v>
      </c>
      <c r="Q108" s="90">
        <f>O108/'סכום נכסי הקרן'!$C$42</f>
        <v>5.2121973204454725E-5</v>
      </c>
    </row>
    <row r="109" spans="1:17" s="144" customFormat="1">
      <c r="A109" s="151"/>
      <c r="B109" s="88" t="s">
        <v>1031</v>
      </c>
      <c r="C109" s="95" t="s">
        <v>969</v>
      </c>
      <c r="D109" s="82">
        <v>91102799</v>
      </c>
      <c r="E109" s="82"/>
      <c r="F109" s="82" t="s">
        <v>974</v>
      </c>
      <c r="G109" s="112">
        <v>41339</v>
      </c>
      <c r="H109" s="82" t="s">
        <v>967</v>
      </c>
      <c r="I109" s="89">
        <v>3.37</v>
      </c>
      <c r="J109" s="95" t="s">
        <v>170</v>
      </c>
      <c r="K109" s="96">
        <v>4.7500000000000001E-2</v>
      </c>
      <c r="L109" s="96">
        <v>2.9000000000000002E-3</v>
      </c>
      <c r="M109" s="89">
        <v>15549.35</v>
      </c>
      <c r="N109" s="91">
        <v>116.66</v>
      </c>
      <c r="O109" s="89">
        <v>18.139860000000002</v>
      </c>
      <c r="P109" s="90">
        <v>3.9449480040531599E-3</v>
      </c>
      <c r="Q109" s="90">
        <f>O109/'סכום נכסי הקרן'!$C$42</f>
        <v>1.4468997099308293E-4</v>
      </c>
    </row>
    <row r="110" spans="1:17" s="144" customFormat="1">
      <c r="A110" s="151"/>
      <c r="B110" s="88" t="s">
        <v>1031</v>
      </c>
      <c r="C110" s="95" t="s">
        <v>969</v>
      </c>
      <c r="D110" s="82">
        <v>91102798</v>
      </c>
      <c r="E110" s="82"/>
      <c r="F110" s="82" t="s">
        <v>974</v>
      </c>
      <c r="G110" s="112">
        <v>41338</v>
      </c>
      <c r="H110" s="82" t="s">
        <v>967</v>
      </c>
      <c r="I110" s="89">
        <v>3.3799999999999994</v>
      </c>
      <c r="J110" s="95" t="s">
        <v>170</v>
      </c>
      <c r="K110" s="96">
        <v>4.4999999999999998E-2</v>
      </c>
      <c r="L110" s="96">
        <v>3.0000000000000001E-3</v>
      </c>
      <c r="M110" s="89">
        <v>26447.55</v>
      </c>
      <c r="N110" s="91">
        <v>115.74</v>
      </c>
      <c r="O110" s="89">
        <v>30.610400000000002</v>
      </c>
      <c r="P110" s="90">
        <v>6.6569662821691477E-3</v>
      </c>
      <c r="Q110" s="90">
        <f>O110/'סכום נכסי הקרן'!$C$42</f>
        <v>2.4415943056267609E-4</v>
      </c>
    </row>
    <row r="111" spans="1:17" s="144" customFormat="1">
      <c r="A111" s="151"/>
      <c r="B111" s="88" t="s">
        <v>1032</v>
      </c>
      <c r="C111" s="95" t="s">
        <v>970</v>
      </c>
      <c r="D111" s="82">
        <v>414968</v>
      </c>
      <c r="E111" s="82"/>
      <c r="F111" s="82" t="s">
        <v>533</v>
      </c>
      <c r="G111" s="112">
        <v>42432</v>
      </c>
      <c r="H111" s="82" t="s">
        <v>166</v>
      </c>
      <c r="I111" s="89">
        <v>6.8000000000000007</v>
      </c>
      <c r="J111" s="95" t="s">
        <v>170</v>
      </c>
      <c r="K111" s="96">
        <v>2.5399999999999999E-2</v>
      </c>
      <c r="L111" s="96">
        <v>1.32E-2</v>
      </c>
      <c r="M111" s="89">
        <v>85056.92</v>
      </c>
      <c r="N111" s="91">
        <v>109.79</v>
      </c>
      <c r="O111" s="89">
        <v>93.384009999999989</v>
      </c>
      <c r="P111" s="90">
        <v>2.0308594656186996E-2</v>
      </c>
      <c r="Q111" s="90">
        <f>O111/'סכום נכסי הקרן'!$C$42</f>
        <v>7.4486405617892114E-4</v>
      </c>
    </row>
    <row r="112" spans="1:17" s="144" customFormat="1">
      <c r="A112" s="151"/>
      <c r="B112" s="88" t="s">
        <v>1033</v>
      </c>
      <c r="C112" s="95" t="s">
        <v>970</v>
      </c>
      <c r="D112" s="82">
        <v>487742</v>
      </c>
      <c r="E112" s="82"/>
      <c r="F112" s="82" t="s">
        <v>533</v>
      </c>
      <c r="G112" s="112">
        <v>43072</v>
      </c>
      <c r="H112" s="82" t="s">
        <v>166</v>
      </c>
      <c r="I112" s="89">
        <v>0.43000000000000005</v>
      </c>
      <c r="J112" s="95" t="s">
        <v>170</v>
      </c>
      <c r="K112" s="96">
        <v>3.5000000000000003E-2</v>
      </c>
      <c r="L112" s="96">
        <v>1.54E-2</v>
      </c>
      <c r="M112" s="89">
        <v>29005.91</v>
      </c>
      <c r="N112" s="91">
        <v>104.17</v>
      </c>
      <c r="O112" s="89">
        <v>30.21546</v>
      </c>
      <c r="P112" s="90">
        <v>6.571077098640677E-3</v>
      </c>
      <c r="Q112" s="90">
        <f>O112/'סכום נכסי הקרן'!$C$42</f>
        <v>2.410092487451754E-4</v>
      </c>
    </row>
    <row r="113" spans="1:17" s="144" customFormat="1">
      <c r="A113" s="151"/>
      <c r="B113" s="88" t="s">
        <v>1034</v>
      </c>
      <c r="C113" s="95" t="s">
        <v>969</v>
      </c>
      <c r="D113" s="82">
        <v>90240690</v>
      </c>
      <c r="E113" s="82"/>
      <c r="F113" s="82" t="s">
        <v>533</v>
      </c>
      <c r="G113" s="112">
        <v>42326</v>
      </c>
      <c r="H113" s="82" t="s">
        <v>166</v>
      </c>
      <c r="I113" s="89">
        <v>11.2</v>
      </c>
      <c r="J113" s="95" t="s">
        <v>170</v>
      </c>
      <c r="K113" s="96">
        <v>3.4000000000000002E-2</v>
      </c>
      <c r="L113" s="96">
        <v>2.0300000000000002E-2</v>
      </c>
      <c r="M113" s="89">
        <v>1387.26</v>
      </c>
      <c r="N113" s="91">
        <v>117.02</v>
      </c>
      <c r="O113" s="89">
        <v>1.62337</v>
      </c>
      <c r="P113" s="90">
        <v>3.5304077547124277E-4</v>
      </c>
      <c r="Q113" s="90">
        <f>O113/'סכום נכסי הקרן'!$C$42</f>
        <v>1.2948576130744175E-5</v>
      </c>
    </row>
    <row r="114" spans="1:17" s="144" customFormat="1">
      <c r="A114" s="151"/>
      <c r="B114" s="88" t="s">
        <v>1034</v>
      </c>
      <c r="C114" s="95" t="s">
        <v>969</v>
      </c>
      <c r="D114" s="82">
        <v>90240692</v>
      </c>
      <c r="E114" s="82"/>
      <c r="F114" s="82" t="s">
        <v>533</v>
      </c>
      <c r="G114" s="112">
        <v>42606</v>
      </c>
      <c r="H114" s="82" t="s">
        <v>166</v>
      </c>
      <c r="I114" s="89">
        <v>11.120000000000001</v>
      </c>
      <c r="J114" s="95" t="s">
        <v>170</v>
      </c>
      <c r="K114" s="96">
        <v>3.4000000000000002E-2</v>
      </c>
      <c r="L114" s="96">
        <v>2.2400000000000007E-2</v>
      </c>
      <c r="M114" s="89">
        <v>5835.21</v>
      </c>
      <c r="N114" s="91">
        <v>114.47</v>
      </c>
      <c r="O114" s="89">
        <v>6.67957</v>
      </c>
      <c r="P114" s="90">
        <v>1.4526328394724856E-3</v>
      </c>
      <c r="Q114" s="90">
        <f>O114/'סכום נכסי הקרן'!$C$42</f>
        <v>5.3278624506819068E-5</v>
      </c>
    </row>
    <row r="115" spans="1:17" s="144" customFormat="1">
      <c r="A115" s="151"/>
      <c r="B115" s="88" t="s">
        <v>1034</v>
      </c>
      <c r="C115" s="95" t="s">
        <v>969</v>
      </c>
      <c r="D115" s="82">
        <v>90240693</v>
      </c>
      <c r="E115" s="82"/>
      <c r="F115" s="82" t="s">
        <v>533</v>
      </c>
      <c r="G115" s="112">
        <v>42648</v>
      </c>
      <c r="H115" s="82" t="s">
        <v>166</v>
      </c>
      <c r="I115" s="89">
        <v>11.130000000000003</v>
      </c>
      <c r="J115" s="95" t="s">
        <v>170</v>
      </c>
      <c r="K115" s="96">
        <v>3.4000000000000002E-2</v>
      </c>
      <c r="L115" s="96">
        <v>2.1999999999999999E-2</v>
      </c>
      <c r="M115" s="89">
        <v>5352.67</v>
      </c>
      <c r="N115" s="91">
        <v>114.96</v>
      </c>
      <c r="O115" s="89">
        <v>6.1534399999999998</v>
      </c>
      <c r="P115" s="90">
        <v>1.3382132412301348E-3</v>
      </c>
      <c r="Q115" s="90">
        <f>O115/'סכום נכסי הקרן'!$C$42</f>
        <v>4.9082024619135766E-5</v>
      </c>
    </row>
    <row r="116" spans="1:17" s="144" customFormat="1">
      <c r="A116" s="151"/>
      <c r="B116" s="88" t="s">
        <v>1034</v>
      </c>
      <c r="C116" s="95" t="s">
        <v>969</v>
      </c>
      <c r="D116" s="82">
        <v>90240694</v>
      </c>
      <c r="E116" s="82"/>
      <c r="F116" s="82" t="s">
        <v>533</v>
      </c>
      <c r="G116" s="112">
        <v>42718</v>
      </c>
      <c r="H116" s="82" t="s">
        <v>166</v>
      </c>
      <c r="I116" s="89">
        <v>11.09</v>
      </c>
      <c r="J116" s="95" t="s">
        <v>170</v>
      </c>
      <c r="K116" s="96">
        <v>3.4000000000000002E-2</v>
      </c>
      <c r="L116" s="96">
        <v>2.3000000000000003E-2</v>
      </c>
      <c r="M116" s="89">
        <v>3739.77</v>
      </c>
      <c r="N116" s="91">
        <v>113.63</v>
      </c>
      <c r="O116" s="89">
        <v>4.2495000000000003</v>
      </c>
      <c r="P116" s="90">
        <v>9.2415578418046792E-4</v>
      </c>
      <c r="Q116" s="90">
        <f>O116/'סכום נכסי הקרן'!$C$42</f>
        <v>3.3895522442571545E-5</v>
      </c>
    </row>
    <row r="117" spans="1:17" s="144" customFormat="1">
      <c r="A117" s="151"/>
      <c r="B117" s="88" t="s">
        <v>1034</v>
      </c>
      <c r="C117" s="95" t="s">
        <v>969</v>
      </c>
      <c r="D117" s="82">
        <v>90240695</v>
      </c>
      <c r="E117" s="82"/>
      <c r="F117" s="82" t="s">
        <v>533</v>
      </c>
      <c r="G117" s="112">
        <v>42900</v>
      </c>
      <c r="H117" s="82" t="s">
        <v>166</v>
      </c>
      <c r="I117" s="89">
        <v>10.82</v>
      </c>
      <c r="J117" s="95" t="s">
        <v>170</v>
      </c>
      <c r="K117" s="96">
        <v>3.4000000000000002E-2</v>
      </c>
      <c r="L117" s="96">
        <v>2.9699999999999997E-2</v>
      </c>
      <c r="M117" s="89">
        <v>4429.8999999999996</v>
      </c>
      <c r="N117" s="91">
        <v>105.77</v>
      </c>
      <c r="O117" s="89">
        <v>4.6855099999999998</v>
      </c>
      <c r="P117" s="90">
        <v>1.01897662509364E-3</v>
      </c>
      <c r="Q117" s="90">
        <f>O117/'סכום נכסי הקרן'!$C$42</f>
        <v>3.737329317799586E-5</v>
      </c>
    </row>
    <row r="118" spans="1:17" s="144" customFormat="1">
      <c r="A118" s="151"/>
      <c r="B118" s="88" t="s">
        <v>1034</v>
      </c>
      <c r="C118" s="95" t="s">
        <v>969</v>
      </c>
      <c r="D118" s="82">
        <v>90240696</v>
      </c>
      <c r="E118" s="82"/>
      <c r="F118" s="82" t="s">
        <v>533</v>
      </c>
      <c r="G118" s="112">
        <v>43075</v>
      </c>
      <c r="H118" s="82" t="s">
        <v>166</v>
      </c>
      <c r="I118" s="89">
        <v>10.719999999999999</v>
      </c>
      <c r="J118" s="95" t="s">
        <v>170</v>
      </c>
      <c r="K118" s="96">
        <v>3.4000000000000002E-2</v>
      </c>
      <c r="L118" s="96">
        <v>3.3399999999999992E-2</v>
      </c>
      <c r="M118" s="89">
        <v>2748.78</v>
      </c>
      <c r="N118" s="91">
        <v>101.24</v>
      </c>
      <c r="O118" s="89">
        <v>2.7828600000000003</v>
      </c>
      <c r="P118" s="90">
        <v>6.0519970951040285E-4</v>
      </c>
      <c r="Q118" s="90">
        <f>O118/'סכום נכסי הקרן'!$C$42</f>
        <v>2.2197080499949325E-5</v>
      </c>
    </row>
    <row r="119" spans="1:17" s="144" customFormat="1">
      <c r="A119" s="151"/>
      <c r="B119" s="88" t="s">
        <v>1035</v>
      </c>
      <c r="C119" s="95" t="s">
        <v>969</v>
      </c>
      <c r="D119" s="82">
        <v>90240790</v>
      </c>
      <c r="E119" s="82"/>
      <c r="F119" s="82" t="s">
        <v>533</v>
      </c>
      <c r="G119" s="112">
        <v>42326</v>
      </c>
      <c r="H119" s="82" t="s">
        <v>166</v>
      </c>
      <c r="I119" s="89">
        <v>11.23</v>
      </c>
      <c r="J119" s="95" t="s">
        <v>170</v>
      </c>
      <c r="K119" s="96">
        <v>3.4000000000000002E-2</v>
      </c>
      <c r="L119" s="96">
        <v>1.9699999999999999E-2</v>
      </c>
      <c r="M119" s="89">
        <v>3087.76</v>
      </c>
      <c r="N119" s="91">
        <v>117.87</v>
      </c>
      <c r="O119" s="89">
        <v>3.6395399999999998</v>
      </c>
      <c r="P119" s="90">
        <v>7.9150534010028937E-4</v>
      </c>
      <c r="Q119" s="90">
        <f>O119/'סכום נכסי הקרן'!$C$42</f>
        <v>2.9030264678347295E-5</v>
      </c>
    </row>
    <row r="120" spans="1:17" s="144" customFormat="1">
      <c r="A120" s="151"/>
      <c r="B120" s="88" t="s">
        <v>1035</v>
      </c>
      <c r="C120" s="95" t="s">
        <v>969</v>
      </c>
      <c r="D120" s="82">
        <v>90240792</v>
      </c>
      <c r="E120" s="82"/>
      <c r="F120" s="82" t="s">
        <v>533</v>
      </c>
      <c r="G120" s="112">
        <v>42606</v>
      </c>
      <c r="H120" s="82" t="s">
        <v>166</v>
      </c>
      <c r="I120" s="89">
        <v>11.13</v>
      </c>
      <c r="J120" s="95" t="s">
        <v>170</v>
      </c>
      <c r="K120" s="96">
        <v>3.4000000000000002E-2</v>
      </c>
      <c r="L120" s="96">
        <v>2.2000000000000002E-2</v>
      </c>
      <c r="M120" s="89">
        <v>12987.97</v>
      </c>
      <c r="N120" s="91">
        <v>114.86</v>
      </c>
      <c r="O120" s="89">
        <v>14.91799</v>
      </c>
      <c r="P120" s="90">
        <v>3.2442750316146315E-3</v>
      </c>
      <c r="Q120" s="90">
        <f>O120/'סכום נכסי הקרן'!$C$42</f>
        <v>1.1899119069138907E-4</v>
      </c>
    </row>
    <row r="121" spans="1:17" s="144" customFormat="1">
      <c r="A121" s="151"/>
      <c r="B121" s="88" t="s">
        <v>1035</v>
      </c>
      <c r="C121" s="95" t="s">
        <v>969</v>
      </c>
      <c r="D121" s="82">
        <v>90240793</v>
      </c>
      <c r="E121" s="82"/>
      <c r="F121" s="82" t="s">
        <v>533</v>
      </c>
      <c r="G121" s="112">
        <v>42648</v>
      </c>
      <c r="H121" s="82" t="s">
        <v>166</v>
      </c>
      <c r="I121" s="89">
        <v>11.14</v>
      </c>
      <c r="J121" s="95" t="s">
        <v>170</v>
      </c>
      <c r="K121" s="96">
        <v>3.4000000000000002E-2</v>
      </c>
      <c r="L121" s="96">
        <v>2.1799999999999996E-2</v>
      </c>
      <c r="M121" s="89">
        <v>11913.94</v>
      </c>
      <c r="N121" s="91">
        <v>115.11</v>
      </c>
      <c r="O121" s="89">
        <v>13.714129999999999</v>
      </c>
      <c r="P121" s="90">
        <v>2.9824667759743213E-3</v>
      </c>
      <c r="Q121" s="90">
        <f>O121/'סכום נכסי הקרן'!$C$42</f>
        <v>1.0938877543130808E-4</v>
      </c>
    </row>
    <row r="122" spans="1:17" s="144" customFormat="1">
      <c r="A122" s="151"/>
      <c r="B122" s="88" t="s">
        <v>1035</v>
      </c>
      <c r="C122" s="95" t="s">
        <v>969</v>
      </c>
      <c r="D122" s="82">
        <v>90240794</v>
      </c>
      <c r="E122" s="82"/>
      <c r="F122" s="82" t="s">
        <v>533</v>
      </c>
      <c r="G122" s="112">
        <v>42718</v>
      </c>
      <c r="H122" s="82" t="s">
        <v>166</v>
      </c>
      <c r="I122" s="89">
        <v>11.11</v>
      </c>
      <c r="J122" s="95" t="s">
        <v>170</v>
      </c>
      <c r="K122" s="96">
        <v>3.4000000000000002E-2</v>
      </c>
      <c r="L122" s="96">
        <v>2.2399999999999996E-2</v>
      </c>
      <c r="M122" s="89">
        <v>8323.9699999999993</v>
      </c>
      <c r="N122" s="91">
        <v>114.4</v>
      </c>
      <c r="O122" s="89">
        <v>9.5226200000000016</v>
      </c>
      <c r="P122" s="90">
        <v>2.0709223093428892E-3</v>
      </c>
      <c r="Q122" s="90">
        <f>O122/'סכום נכסי הקרן'!$C$42</f>
        <v>7.5955801840706138E-5</v>
      </c>
    </row>
    <row r="123" spans="1:17" s="144" customFormat="1">
      <c r="A123" s="151"/>
      <c r="B123" s="88" t="s">
        <v>1035</v>
      </c>
      <c r="C123" s="95" t="s">
        <v>969</v>
      </c>
      <c r="D123" s="82">
        <v>90240795</v>
      </c>
      <c r="E123" s="82"/>
      <c r="F123" s="82" t="s">
        <v>533</v>
      </c>
      <c r="G123" s="112">
        <v>42900</v>
      </c>
      <c r="H123" s="82" t="s">
        <v>166</v>
      </c>
      <c r="I123" s="89">
        <v>10.84</v>
      </c>
      <c r="J123" s="95" t="s">
        <v>170</v>
      </c>
      <c r="K123" s="96">
        <v>3.4000000000000002E-2</v>
      </c>
      <c r="L123" s="96">
        <v>2.92E-2</v>
      </c>
      <c r="M123" s="89">
        <v>9860.06</v>
      </c>
      <c r="N123" s="91">
        <v>106.39</v>
      </c>
      <c r="O123" s="89">
        <v>10.490110000000001</v>
      </c>
      <c r="P123" s="90">
        <v>2.2813262344250781E-3</v>
      </c>
      <c r="Q123" s="90">
        <f>O123/'סכום נכסי הקרן'!$C$42</f>
        <v>8.36728459654181E-5</v>
      </c>
    </row>
    <row r="124" spans="1:17" s="144" customFormat="1">
      <c r="A124" s="151"/>
      <c r="B124" s="88" t="s">
        <v>1035</v>
      </c>
      <c r="C124" s="95" t="s">
        <v>969</v>
      </c>
      <c r="D124" s="82">
        <v>90240796</v>
      </c>
      <c r="E124" s="82"/>
      <c r="F124" s="82" t="s">
        <v>533</v>
      </c>
      <c r="G124" s="112">
        <v>43075</v>
      </c>
      <c r="H124" s="82" t="s">
        <v>166</v>
      </c>
      <c r="I124" s="89">
        <v>10.740000000000002</v>
      </c>
      <c r="J124" s="95" t="s">
        <v>170</v>
      </c>
      <c r="K124" s="96">
        <v>3.4000000000000002E-2</v>
      </c>
      <c r="L124" s="96">
        <v>3.3099999999999997E-2</v>
      </c>
      <c r="M124" s="89">
        <v>6118.22</v>
      </c>
      <c r="N124" s="91">
        <v>101.61</v>
      </c>
      <c r="O124" s="89">
        <v>6.2167299999999992</v>
      </c>
      <c r="P124" s="90">
        <v>1.3519771710055863E-3</v>
      </c>
      <c r="Q124" s="90">
        <f>O124/'סכום נכסי הקרן'!$C$42</f>
        <v>4.9586848154937704E-5</v>
      </c>
    </row>
    <row r="125" spans="1:17" s="144" customFormat="1">
      <c r="A125" s="151"/>
      <c r="B125" s="88" t="s">
        <v>1036</v>
      </c>
      <c r="C125" s="95" t="s">
        <v>969</v>
      </c>
      <c r="D125" s="82">
        <v>4180</v>
      </c>
      <c r="E125" s="82"/>
      <c r="F125" s="82" t="s">
        <v>974</v>
      </c>
      <c r="G125" s="112">
        <v>42082</v>
      </c>
      <c r="H125" s="82" t="s">
        <v>967</v>
      </c>
      <c r="I125" s="89">
        <v>1.8199999999999998</v>
      </c>
      <c r="J125" s="95" t="s">
        <v>169</v>
      </c>
      <c r="K125" s="96">
        <v>5.6142999999999998E-2</v>
      </c>
      <c r="L125" s="96">
        <v>5.0399999999999993E-2</v>
      </c>
      <c r="M125" s="89">
        <v>5181.16</v>
      </c>
      <c r="N125" s="91">
        <v>101.69</v>
      </c>
      <c r="O125" s="89">
        <v>18.266650000000002</v>
      </c>
      <c r="P125" s="90">
        <v>3.9725215331451102E-3</v>
      </c>
      <c r="Q125" s="90">
        <f>O125/'סכום נכסי הקרן'!$C$42</f>
        <v>1.4570129309932924E-4</v>
      </c>
    </row>
    <row r="126" spans="1:17" s="144" customFormat="1">
      <c r="A126" s="151"/>
      <c r="B126" s="88" t="s">
        <v>1036</v>
      </c>
      <c r="C126" s="95" t="s">
        <v>969</v>
      </c>
      <c r="D126" s="82">
        <v>4179</v>
      </c>
      <c r="E126" s="82"/>
      <c r="F126" s="82" t="s">
        <v>974</v>
      </c>
      <c r="G126" s="112">
        <v>42082</v>
      </c>
      <c r="H126" s="82" t="s">
        <v>967</v>
      </c>
      <c r="I126" s="89">
        <v>1.8599999999999997</v>
      </c>
      <c r="J126" s="95" t="s">
        <v>171</v>
      </c>
      <c r="K126" s="96">
        <v>0</v>
      </c>
      <c r="L126" s="96">
        <v>3.1199999999999995E-2</v>
      </c>
      <c r="M126" s="89">
        <v>4906.84</v>
      </c>
      <c r="N126" s="91">
        <v>101.62</v>
      </c>
      <c r="O126" s="89">
        <v>20.706240000000001</v>
      </c>
      <c r="P126" s="90">
        <v>4.5030689409645769E-3</v>
      </c>
      <c r="Q126" s="90">
        <f>O126/'סכום נכסי הקרן'!$C$42</f>
        <v>1.651603300673662E-4</v>
      </c>
    </row>
    <row r="127" spans="1:17" s="144" customFormat="1">
      <c r="A127" s="151"/>
      <c r="B127" s="88" t="s">
        <v>1037</v>
      </c>
      <c r="C127" s="95" t="s">
        <v>969</v>
      </c>
      <c r="D127" s="82">
        <v>90145362</v>
      </c>
      <c r="E127" s="82"/>
      <c r="F127" s="82" t="s">
        <v>575</v>
      </c>
      <c r="G127" s="112">
        <v>42825</v>
      </c>
      <c r="H127" s="82" t="s">
        <v>166</v>
      </c>
      <c r="I127" s="89">
        <v>7.5099999999999989</v>
      </c>
      <c r="J127" s="95" t="s">
        <v>170</v>
      </c>
      <c r="K127" s="96">
        <v>2.8999999999999998E-2</v>
      </c>
      <c r="L127" s="96">
        <v>2.07E-2</v>
      </c>
      <c r="M127" s="89">
        <v>171616.64000000001</v>
      </c>
      <c r="N127" s="91">
        <v>107.67</v>
      </c>
      <c r="O127" s="89">
        <v>184.77964</v>
      </c>
      <c r="P127" s="90">
        <v>4.0184768350343465E-2</v>
      </c>
      <c r="Q127" s="90">
        <f>O127/'סכום נכסי הקרן'!$C$42</f>
        <v>1.4738680867279188E-3</v>
      </c>
    </row>
    <row r="128" spans="1:17" s="144" customFormat="1">
      <c r="A128" s="151"/>
      <c r="B128" s="88" t="s">
        <v>1038</v>
      </c>
      <c r="C128" s="95" t="s">
        <v>970</v>
      </c>
      <c r="D128" s="82">
        <v>90141407</v>
      </c>
      <c r="E128" s="82"/>
      <c r="F128" s="82" t="s">
        <v>752</v>
      </c>
      <c r="G128" s="112">
        <v>42372</v>
      </c>
      <c r="H128" s="82" t="s">
        <v>166</v>
      </c>
      <c r="I128" s="89">
        <v>11.08</v>
      </c>
      <c r="J128" s="95" t="s">
        <v>170</v>
      </c>
      <c r="K128" s="96">
        <v>6.7000000000000004E-2</v>
      </c>
      <c r="L128" s="96">
        <v>0.03</v>
      </c>
      <c r="M128" s="89">
        <v>41064.69</v>
      </c>
      <c r="N128" s="91">
        <v>147.34</v>
      </c>
      <c r="O128" s="89">
        <v>60.504709999999996</v>
      </c>
      <c r="P128" s="90">
        <v>1.3158201604109141E-2</v>
      </c>
      <c r="Q128" s="90">
        <f>O128/'סכום נכסי הקרן'!$C$42</f>
        <v>4.8260707275827344E-4</v>
      </c>
    </row>
    <row r="129" spans="1:17" s="144" customFormat="1">
      <c r="A129" s="151"/>
      <c r="B129" s="88" t="s">
        <v>1039</v>
      </c>
      <c r="C129" s="95" t="s">
        <v>969</v>
      </c>
      <c r="D129" s="82">
        <v>90800100</v>
      </c>
      <c r="E129" s="82"/>
      <c r="F129" s="82" t="s">
        <v>975</v>
      </c>
      <c r="G129" s="112">
        <v>41529</v>
      </c>
      <c r="H129" s="82" t="s">
        <v>967</v>
      </c>
      <c r="I129" s="89">
        <v>0</v>
      </c>
      <c r="J129" s="95" t="s">
        <v>170</v>
      </c>
      <c r="K129" s="96">
        <v>0</v>
      </c>
      <c r="L129" s="96">
        <v>0</v>
      </c>
      <c r="M129" s="89">
        <v>32718.52</v>
      </c>
      <c r="N129" s="91">
        <v>0</v>
      </c>
      <c r="O129" s="89">
        <v>7.3999999999999999E-4</v>
      </c>
      <c r="P129" s="90">
        <v>0</v>
      </c>
      <c r="Q129" s="149">
        <f>O129/'סכום נכסי הקרן'!$C$42</f>
        <v>5.9025030256507694E-9</v>
      </c>
    </row>
    <row r="130" spans="1:17" s="144" customFormat="1">
      <c r="A130" s="151"/>
      <c r="B130" s="88" t="s">
        <v>1040</v>
      </c>
      <c r="C130" s="95" t="s">
        <v>969</v>
      </c>
      <c r="D130" s="82">
        <v>90840003</v>
      </c>
      <c r="E130" s="82"/>
      <c r="F130" s="82" t="s">
        <v>885</v>
      </c>
      <c r="G130" s="112">
        <v>43011</v>
      </c>
      <c r="H130" s="82"/>
      <c r="I130" s="89">
        <v>1.0000000000000002E-2</v>
      </c>
      <c r="J130" s="95" t="s">
        <v>170</v>
      </c>
      <c r="K130" s="96">
        <v>3.1E-2</v>
      </c>
      <c r="L130" s="96">
        <v>2.3000000000000003E-2</v>
      </c>
      <c r="M130" s="89">
        <v>3799.55</v>
      </c>
      <c r="N130" s="91">
        <v>100.06</v>
      </c>
      <c r="O130" s="89">
        <v>3.8018299999999998</v>
      </c>
      <c r="P130" s="90">
        <v>8.267991963691794E-4</v>
      </c>
      <c r="Q130" s="90">
        <f>O130/'סכום נכסי הקרן'!$C$42</f>
        <v>3.0324747402716031E-5</v>
      </c>
    </row>
    <row r="131" spans="1:17" s="144" customFormat="1">
      <c r="A131" s="151"/>
      <c r="B131" s="88" t="s">
        <v>1040</v>
      </c>
      <c r="C131" s="95" t="s">
        <v>969</v>
      </c>
      <c r="D131" s="82">
        <v>90840002</v>
      </c>
      <c r="E131" s="82"/>
      <c r="F131" s="82" t="s">
        <v>885</v>
      </c>
      <c r="G131" s="112">
        <v>43011</v>
      </c>
      <c r="H131" s="82"/>
      <c r="I131" s="89">
        <v>10.4</v>
      </c>
      <c r="J131" s="95" t="s">
        <v>170</v>
      </c>
      <c r="K131" s="96">
        <v>4.0800000000000003E-2</v>
      </c>
      <c r="L131" s="96">
        <v>3.5799999999999998E-2</v>
      </c>
      <c r="M131" s="89">
        <v>5751.39</v>
      </c>
      <c r="N131" s="91">
        <v>105.97</v>
      </c>
      <c r="O131" s="89">
        <v>6.0947500000000003</v>
      </c>
      <c r="P131" s="90">
        <v>1.3254496918776108E-3</v>
      </c>
      <c r="Q131" s="90">
        <f>O131/'סכום נכסי הקרן'!$C$42</f>
        <v>4.8613892318358143E-5</v>
      </c>
    </row>
    <row r="132" spans="1:17" s="144" customFormat="1">
      <c r="A132" s="151"/>
      <c r="B132" s="88" t="s">
        <v>1040</v>
      </c>
      <c r="C132" s="95" t="s">
        <v>969</v>
      </c>
      <c r="D132" s="82">
        <v>90840000</v>
      </c>
      <c r="E132" s="82"/>
      <c r="F132" s="82" t="s">
        <v>885</v>
      </c>
      <c r="G132" s="112">
        <v>42935</v>
      </c>
      <c r="H132" s="82"/>
      <c r="I132" s="89">
        <v>11.99</v>
      </c>
      <c r="J132" s="95" t="s">
        <v>170</v>
      </c>
      <c r="K132" s="96">
        <v>4.0800000000000003E-2</v>
      </c>
      <c r="L132" s="96">
        <v>3.1799999999999995E-2</v>
      </c>
      <c r="M132" s="89">
        <v>26844.47</v>
      </c>
      <c r="N132" s="91">
        <v>109.38</v>
      </c>
      <c r="O132" s="89">
        <v>29.362470000000002</v>
      </c>
      <c r="P132" s="90">
        <v>6.3855739471291827E-3</v>
      </c>
      <c r="Q132" s="90">
        <f>O132/'סכום נכסי הקרן'!$C$42</f>
        <v>2.3420549731835129E-4</v>
      </c>
    </row>
    <row r="133" spans="1:17" s="144" customFormat="1">
      <c r="A133" s="151"/>
      <c r="B133" s="85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9"/>
      <c r="N133" s="91"/>
      <c r="O133" s="82"/>
      <c r="P133" s="90"/>
      <c r="Q133" s="82"/>
    </row>
    <row r="134" spans="1:17" s="144" customFormat="1">
      <c r="A134" s="151"/>
      <c r="B134" s="101" t="s">
        <v>37</v>
      </c>
      <c r="C134" s="84"/>
      <c r="D134" s="84"/>
      <c r="E134" s="84"/>
      <c r="F134" s="84"/>
      <c r="G134" s="84"/>
      <c r="H134" s="84"/>
      <c r="I134" s="92">
        <v>0.96928440126190041</v>
      </c>
      <c r="J134" s="84"/>
      <c r="K134" s="84"/>
      <c r="L134" s="106">
        <v>1.4398465693010567E-2</v>
      </c>
      <c r="M134" s="92"/>
      <c r="N134" s="94"/>
      <c r="O134" s="92">
        <v>47.017969999999998</v>
      </c>
      <c r="P134" s="93">
        <v>1.0225186242128183E-2</v>
      </c>
      <c r="Q134" s="93">
        <f>O134/'סכום נכסי הקרן'!$C$42</f>
        <v>3.7503204079048256E-4</v>
      </c>
    </row>
    <row r="135" spans="1:17" s="144" customFormat="1">
      <c r="A135" s="151"/>
      <c r="B135" s="88" t="s">
        <v>1041</v>
      </c>
      <c r="C135" s="95" t="s">
        <v>970</v>
      </c>
      <c r="D135" s="82">
        <v>4351</v>
      </c>
      <c r="E135" s="82"/>
      <c r="F135" s="82" t="s">
        <v>974</v>
      </c>
      <c r="G135" s="112">
        <v>42183</v>
      </c>
      <c r="H135" s="82" t="s">
        <v>967</v>
      </c>
      <c r="I135" s="89">
        <v>1.17</v>
      </c>
      <c r="J135" s="95" t="s">
        <v>170</v>
      </c>
      <c r="K135" s="96">
        <v>3.61E-2</v>
      </c>
      <c r="L135" s="96">
        <v>1.32E-2</v>
      </c>
      <c r="M135" s="89">
        <v>28215.01</v>
      </c>
      <c r="N135" s="91">
        <v>102.75</v>
      </c>
      <c r="O135" s="89">
        <v>28.990929999999999</v>
      </c>
      <c r="P135" s="90">
        <v>6.3047736553173434E-3</v>
      </c>
      <c r="Q135" s="90">
        <f>O135/'סכום נכסי הקרן'!$C$42</f>
        <v>2.3124196221814818E-4</v>
      </c>
    </row>
    <row r="136" spans="1:17" s="144" customFormat="1">
      <c r="A136" s="151"/>
      <c r="B136" s="88" t="s">
        <v>1042</v>
      </c>
      <c r="C136" s="95" t="s">
        <v>970</v>
      </c>
      <c r="D136" s="82">
        <v>10510</v>
      </c>
      <c r="E136" s="82"/>
      <c r="F136" s="82" t="s">
        <v>974</v>
      </c>
      <c r="G136" s="112">
        <v>41781</v>
      </c>
      <c r="H136" s="82" t="s">
        <v>967</v>
      </c>
      <c r="I136" s="89">
        <v>0.22</v>
      </c>
      <c r="J136" s="95" t="s">
        <v>170</v>
      </c>
      <c r="K136" s="96">
        <v>4.2500000000000003E-2</v>
      </c>
      <c r="L136" s="96">
        <v>2.5300000000000003E-2</v>
      </c>
      <c r="M136" s="89">
        <v>1999.45</v>
      </c>
      <c r="N136" s="91">
        <v>100.5</v>
      </c>
      <c r="O136" s="89">
        <v>2.0094400000000001</v>
      </c>
      <c r="P136" s="90">
        <v>4.3700096457550286E-4</v>
      </c>
      <c r="Q136" s="90">
        <f>O136/'סכום נכסי הקרן'!$C$42</f>
        <v>1.6028007675491464E-5</v>
      </c>
    </row>
    <row r="137" spans="1:17" s="144" customFormat="1">
      <c r="A137" s="151"/>
      <c r="B137" s="88" t="s">
        <v>1042</v>
      </c>
      <c r="C137" s="95" t="s">
        <v>970</v>
      </c>
      <c r="D137" s="82">
        <v>3880</v>
      </c>
      <c r="E137" s="82"/>
      <c r="F137" s="82" t="s">
        <v>976</v>
      </c>
      <c r="G137" s="112">
        <v>41959</v>
      </c>
      <c r="H137" s="82" t="s">
        <v>967</v>
      </c>
      <c r="I137" s="89">
        <v>0.7</v>
      </c>
      <c r="J137" s="95" t="s">
        <v>170</v>
      </c>
      <c r="K137" s="96">
        <v>4.4999999999999998E-2</v>
      </c>
      <c r="L137" s="96">
        <v>1.52E-2</v>
      </c>
      <c r="M137" s="89">
        <v>15655.94</v>
      </c>
      <c r="N137" s="91">
        <v>102.31</v>
      </c>
      <c r="O137" s="89">
        <v>16.017600000000002</v>
      </c>
      <c r="P137" s="90">
        <v>3.4834116222353367E-3</v>
      </c>
      <c r="Q137" s="90">
        <f>O137/'סכום נכסי הקרן'!$C$42</f>
        <v>1.2776207089684294E-4</v>
      </c>
    </row>
    <row r="138" spans="1:17" s="144" customFormat="1">
      <c r="A138" s="151"/>
      <c r="B138" s="85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9"/>
      <c r="N138" s="91"/>
      <c r="O138" s="82"/>
      <c r="P138" s="90"/>
      <c r="Q138" s="82"/>
    </row>
    <row r="139" spans="1:17" s="144" customFormat="1">
      <c r="A139" s="151"/>
      <c r="B139" s="83" t="s">
        <v>40</v>
      </c>
      <c r="C139" s="84"/>
      <c r="D139" s="84"/>
      <c r="E139" s="84"/>
      <c r="F139" s="84"/>
      <c r="G139" s="84"/>
      <c r="H139" s="84"/>
      <c r="I139" s="92">
        <v>4.2136642811196872</v>
      </c>
      <c r="J139" s="84"/>
      <c r="K139" s="84"/>
      <c r="L139" s="106">
        <v>5.148143488126166E-2</v>
      </c>
      <c r="M139" s="92"/>
      <c r="N139" s="94"/>
      <c r="O139" s="92">
        <v>349.55644999999998</v>
      </c>
      <c r="P139" s="93">
        <v>7.6019441149568295E-2</v>
      </c>
      <c r="Q139" s="93">
        <f>O139/'סכום נכסי הקרן'!$C$42</f>
        <v>2.7881864915685699E-3</v>
      </c>
    </row>
    <row r="140" spans="1:17" s="144" customFormat="1">
      <c r="A140" s="151"/>
      <c r="B140" s="101" t="s">
        <v>38</v>
      </c>
      <c r="C140" s="84"/>
      <c r="D140" s="84"/>
      <c r="E140" s="84"/>
      <c r="F140" s="84"/>
      <c r="G140" s="84"/>
      <c r="H140" s="84"/>
      <c r="I140" s="92">
        <v>4.2136642811196889</v>
      </c>
      <c r="J140" s="84"/>
      <c r="K140" s="84"/>
      <c r="L140" s="106">
        <v>5.1481434881261674E-2</v>
      </c>
      <c r="M140" s="92"/>
      <c r="N140" s="94"/>
      <c r="O140" s="92">
        <v>349.55644999999993</v>
      </c>
      <c r="P140" s="93">
        <v>7.6019441149568281E-2</v>
      </c>
      <c r="Q140" s="93">
        <f>O140/'סכום נכסי הקרן'!$C$42</f>
        <v>2.7881864915685695E-3</v>
      </c>
    </row>
    <row r="141" spans="1:17" s="144" customFormat="1">
      <c r="A141" s="151"/>
      <c r="B141" s="88" t="s">
        <v>1043</v>
      </c>
      <c r="C141" s="95" t="s">
        <v>969</v>
      </c>
      <c r="D141" s="82">
        <v>4623</v>
      </c>
      <c r="E141" s="82"/>
      <c r="F141" s="82" t="s">
        <v>907</v>
      </c>
      <c r="G141" s="112">
        <v>42354</v>
      </c>
      <c r="H141" s="82" t="s">
        <v>977</v>
      </c>
      <c r="I141" s="89">
        <v>6.18</v>
      </c>
      <c r="J141" s="95" t="s">
        <v>169</v>
      </c>
      <c r="K141" s="96">
        <v>5.0199999999999995E-2</v>
      </c>
      <c r="L141" s="96">
        <v>4.4199999999999996E-2</v>
      </c>
      <c r="M141" s="89">
        <v>20973</v>
      </c>
      <c r="N141" s="91">
        <v>106.55</v>
      </c>
      <c r="O141" s="89">
        <v>77.476110000000006</v>
      </c>
      <c r="P141" s="90">
        <v>1.6849039932298433E-2</v>
      </c>
      <c r="Q141" s="90">
        <f>O141/'סכום נכסי הקרן'!$C$42</f>
        <v>6.1797699147385387E-4</v>
      </c>
    </row>
    <row r="142" spans="1:17" s="144" customFormat="1">
      <c r="A142" s="151"/>
      <c r="B142" s="88" t="s">
        <v>1044</v>
      </c>
      <c r="C142" s="95" t="s">
        <v>969</v>
      </c>
      <c r="D142" s="82">
        <v>487557</v>
      </c>
      <c r="E142" s="82"/>
      <c r="F142" s="82" t="s">
        <v>885</v>
      </c>
      <c r="G142" s="112">
        <v>43053</v>
      </c>
      <c r="H142" s="82"/>
      <c r="I142" s="89">
        <v>3.64</v>
      </c>
      <c r="J142" s="95" t="s">
        <v>169</v>
      </c>
      <c r="K142" s="96">
        <v>5.3190000000000001E-2</v>
      </c>
      <c r="L142" s="96">
        <v>5.1799999999999985E-2</v>
      </c>
      <c r="M142" s="89">
        <v>26214.71</v>
      </c>
      <c r="N142" s="91">
        <v>101.22</v>
      </c>
      <c r="O142" s="89">
        <v>91.995220000000003</v>
      </c>
      <c r="P142" s="90">
        <v>2.0006568932804957E-2</v>
      </c>
      <c r="Q142" s="90">
        <f>O142/'סכום נכסי הקרן'!$C$42</f>
        <v>7.3378657350730832E-4</v>
      </c>
    </row>
    <row r="143" spans="1:17" s="144" customFormat="1">
      <c r="A143" s="151"/>
      <c r="B143" s="88" t="s">
        <v>1044</v>
      </c>
      <c r="C143" s="95" t="s">
        <v>969</v>
      </c>
      <c r="D143" s="82">
        <v>487556</v>
      </c>
      <c r="E143" s="82"/>
      <c r="F143" s="82" t="s">
        <v>885</v>
      </c>
      <c r="G143" s="112">
        <v>43051</v>
      </c>
      <c r="H143" s="82"/>
      <c r="I143" s="89">
        <v>4</v>
      </c>
      <c r="J143" s="95" t="s">
        <v>169</v>
      </c>
      <c r="K143" s="96">
        <v>7.5689999999999993E-2</v>
      </c>
      <c r="L143" s="96">
        <v>6.8100000000000008E-2</v>
      </c>
      <c r="M143" s="89">
        <v>8738.24</v>
      </c>
      <c r="N143" s="91">
        <v>104.34</v>
      </c>
      <c r="O143" s="89">
        <v>31.610299999999999</v>
      </c>
      <c r="P143" s="90">
        <v>6.8744185397528745E-3</v>
      </c>
      <c r="Q143" s="90">
        <f>O143/'סכום נכסי הקרן'!$C$42</f>
        <v>2.5213498836720069E-4</v>
      </c>
    </row>
    <row r="144" spans="1:17" s="144" customFormat="1">
      <c r="A144" s="151"/>
      <c r="B144" s="88" t="s">
        <v>1045</v>
      </c>
      <c r="C144" s="95" t="s">
        <v>969</v>
      </c>
      <c r="D144" s="82">
        <v>474437</v>
      </c>
      <c r="E144" s="82"/>
      <c r="F144" s="82" t="s">
        <v>885</v>
      </c>
      <c r="G144" s="112">
        <v>42887</v>
      </c>
      <c r="H144" s="82"/>
      <c r="I144" s="89">
        <v>3.58</v>
      </c>
      <c r="J144" s="95" t="s">
        <v>169</v>
      </c>
      <c r="K144" s="96">
        <v>4.7300000000000002E-2</v>
      </c>
      <c r="L144" s="96">
        <v>5.2200000000000003E-2</v>
      </c>
      <c r="M144" s="89">
        <v>30638.720000000001</v>
      </c>
      <c r="N144" s="91">
        <v>100</v>
      </c>
      <c r="O144" s="89">
        <v>106.22444</v>
      </c>
      <c r="P144" s="90">
        <v>2.3101054394006601E-2</v>
      </c>
      <c r="Q144" s="90">
        <f>O144/'סכום נכסי הקרן'!$C$42</f>
        <v>8.472838898622414E-4</v>
      </c>
    </row>
    <row r="145" spans="1:17" s="144" customFormat="1">
      <c r="A145" s="151"/>
      <c r="B145" s="88" t="s">
        <v>1045</v>
      </c>
      <c r="C145" s="95" t="s">
        <v>969</v>
      </c>
      <c r="D145" s="82">
        <v>474436</v>
      </c>
      <c r="E145" s="82"/>
      <c r="F145" s="82" t="s">
        <v>885</v>
      </c>
      <c r="G145" s="112">
        <v>42887</v>
      </c>
      <c r="H145" s="82"/>
      <c r="I145" s="89">
        <v>3.61</v>
      </c>
      <c r="J145" s="95" t="s">
        <v>169</v>
      </c>
      <c r="K145" s="96">
        <v>4.82E-2</v>
      </c>
      <c r="L145" s="96">
        <v>4.9899999999999993E-2</v>
      </c>
      <c r="M145" s="89">
        <v>12186.22</v>
      </c>
      <c r="N145" s="91">
        <v>100</v>
      </c>
      <c r="O145" s="89">
        <v>42.25038</v>
      </c>
      <c r="P145" s="90">
        <v>9.188359350705437E-3</v>
      </c>
      <c r="Q145" s="90">
        <f>O145/'סכום נכסי הקרן'!$C$42</f>
        <v>3.3700404835796587E-4</v>
      </c>
    </row>
    <row r="146" spans="1:17" s="144" customFormat="1">
      <c r="A146" s="151"/>
      <c r="B146" s="147"/>
      <c r="C146" s="147"/>
      <c r="D146" s="147"/>
      <c r="E146" s="147"/>
    </row>
    <row r="147" spans="1:17" s="144" customFormat="1">
      <c r="A147" s="151"/>
      <c r="B147" s="147"/>
      <c r="C147" s="147"/>
      <c r="D147" s="147"/>
      <c r="E147" s="147"/>
    </row>
    <row r="148" spans="1:17" s="144" customFormat="1">
      <c r="A148" s="151"/>
      <c r="B148" s="147"/>
      <c r="C148" s="147"/>
      <c r="D148" s="147"/>
      <c r="E148" s="147"/>
    </row>
    <row r="149" spans="1:17" s="144" customFormat="1">
      <c r="A149" s="151"/>
      <c r="B149" s="148" t="s">
        <v>257</v>
      </c>
      <c r="C149" s="147"/>
      <c r="D149" s="147"/>
      <c r="E149" s="147"/>
    </row>
    <row r="150" spans="1:17" s="144" customFormat="1">
      <c r="A150" s="151"/>
      <c r="B150" s="148" t="s">
        <v>117</v>
      </c>
      <c r="C150" s="147"/>
      <c r="D150" s="147"/>
      <c r="E150" s="147"/>
    </row>
    <row r="151" spans="1:17" s="144" customFormat="1">
      <c r="A151" s="151"/>
      <c r="B151" s="148" t="s">
        <v>240</v>
      </c>
      <c r="C151" s="147"/>
      <c r="D151" s="147"/>
      <c r="E151" s="147"/>
    </row>
    <row r="152" spans="1:17" s="144" customFormat="1">
      <c r="A152" s="151"/>
      <c r="B152" s="148" t="s">
        <v>248</v>
      </c>
      <c r="C152" s="147"/>
      <c r="D152" s="147"/>
      <c r="E152" s="147"/>
    </row>
    <row r="153" spans="1:17" s="144" customFormat="1">
      <c r="A153" s="151"/>
      <c r="B153" s="147"/>
      <c r="C153" s="147"/>
      <c r="D153" s="147"/>
      <c r="E153" s="147"/>
    </row>
    <row r="154" spans="1:17" s="144" customFormat="1">
      <c r="A154" s="151"/>
      <c r="B154" s="147"/>
      <c r="C154" s="147"/>
      <c r="D154" s="147"/>
      <c r="E154" s="147"/>
    </row>
    <row r="155" spans="1:17" s="144" customFormat="1">
      <c r="A155" s="151"/>
      <c r="B155" s="147"/>
      <c r="C155" s="147"/>
      <c r="D155" s="147"/>
      <c r="E155" s="147"/>
    </row>
    <row r="156" spans="1:17" s="144" customFormat="1">
      <c r="A156" s="151"/>
      <c r="B156" s="147"/>
      <c r="C156" s="147"/>
      <c r="D156" s="147"/>
      <c r="E156" s="147"/>
    </row>
    <row r="157" spans="1:17" s="144" customFormat="1">
      <c r="A157" s="151"/>
      <c r="B157" s="147"/>
      <c r="C157" s="147"/>
      <c r="D157" s="147"/>
      <c r="E157" s="147"/>
    </row>
  </sheetData>
  <sheetProtection sheet="1" objects="1" scenarios="1"/>
  <mergeCells count="1">
    <mergeCell ref="B6:Q6"/>
  </mergeCells>
  <phoneticPr fontId="3" type="noConversion"/>
  <conditionalFormatting sqref="B58:B145">
    <cfRule type="cellIs" dxfId="6" priority="13" operator="equal">
      <formula>2958465</formula>
    </cfRule>
    <cfRule type="cellIs" dxfId="5" priority="14" operator="equal">
      <formula>"NR3"</formula>
    </cfRule>
    <cfRule type="cellIs" dxfId="4" priority="15" operator="equal">
      <formula>"דירוג פנימי"</formula>
    </cfRule>
  </conditionalFormatting>
  <conditionalFormatting sqref="B58:B145">
    <cfRule type="cellIs" dxfId="3" priority="12" operator="equal">
      <formula>2958465</formula>
    </cfRule>
  </conditionalFormatting>
  <conditionalFormatting sqref="B11:B43">
    <cfRule type="cellIs" dxfId="2" priority="11" operator="equal">
      <formula>"NR3"</formula>
    </cfRule>
  </conditionalFormatting>
  <dataValidations count="1">
    <dataValidation allowBlank="1" showInputMessage="1" showErrorMessage="1" sqref="D1:Q9 C5:C9 B1:B9 B146:Q1048576 R1:XFD1048576 A1:A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185</v>
      </c>
      <c r="C1" s="80" t="s" vm="1">
        <v>258</v>
      </c>
    </row>
    <row r="2" spans="2:64">
      <c r="B2" s="58" t="s">
        <v>184</v>
      </c>
      <c r="C2" s="80" t="s">
        <v>259</v>
      </c>
    </row>
    <row r="3" spans="2:64">
      <c r="B3" s="58" t="s">
        <v>186</v>
      </c>
      <c r="C3" s="80" t="s">
        <v>260</v>
      </c>
    </row>
    <row r="4" spans="2:64">
      <c r="B4" s="58" t="s">
        <v>187</v>
      </c>
      <c r="C4" s="80">
        <v>2208</v>
      </c>
    </row>
    <row r="6" spans="2:64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4" s="3" customFormat="1" ht="78.75">
      <c r="B7" s="61" t="s">
        <v>121</v>
      </c>
      <c r="C7" s="62" t="s">
        <v>46</v>
      </c>
      <c r="D7" s="62" t="s">
        <v>122</v>
      </c>
      <c r="E7" s="62" t="s">
        <v>15</v>
      </c>
      <c r="F7" s="62" t="s">
        <v>67</v>
      </c>
      <c r="G7" s="62" t="s">
        <v>18</v>
      </c>
      <c r="H7" s="62" t="s">
        <v>105</v>
      </c>
      <c r="I7" s="62" t="s">
        <v>53</v>
      </c>
      <c r="J7" s="62" t="s">
        <v>19</v>
      </c>
      <c r="K7" s="62" t="s">
        <v>242</v>
      </c>
      <c r="L7" s="62" t="s">
        <v>241</v>
      </c>
      <c r="M7" s="62" t="s">
        <v>114</v>
      </c>
      <c r="N7" s="62" t="s">
        <v>188</v>
      </c>
      <c r="O7" s="64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249</v>
      </c>
      <c r="L8" s="33"/>
      <c r="M8" s="33" t="s">
        <v>245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7" t="s">
        <v>257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7" t="s">
        <v>240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7" t="s">
        <v>248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185</v>
      </c>
      <c r="C1" s="80" t="s" vm="1">
        <v>258</v>
      </c>
    </row>
    <row r="2" spans="2:56">
      <c r="B2" s="58" t="s">
        <v>184</v>
      </c>
      <c r="C2" s="80" t="s">
        <v>259</v>
      </c>
    </row>
    <row r="3" spans="2:56">
      <c r="B3" s="58" t="s">
        <v>186</v>
      </c>
      <c r="C3" s="80" t="s">
        <v>260</v>
      </c>
    </row>
    <row r="4" spans="2:56">
      <c r="B4" s="58" t="s">
        <v>187</v>
      </c>
      <c r="C4" s="80">
        <v>2208</v>
      </c>
    </row>
    <row r="6" spans="2:56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9"/>
    </row>
    <row r="7" spans="2:56" s="3" customFormat="1" ht="78.75">
      <c r="B7" s="61" t="s">
        <v>121</v>
      </c>
      <c r="C7" s="63" t="s">
        <v>55</v>
      </c>
      <c r="D7" s="63" t="s">
        <v>89</v>
      </c>
      <c r="E7" s="63" t="s">
        <v>56</v>
      </c>
      <c r="F7" s="63" t="s">
        <v>105</v>
      </c>
      <c r="G7" s="63" t="s">
        <v>230</v>
      </c>
      <c r="H7" s="63" t="s">
        <v>188</v>
      </c>
      <c r="I7" s="65" t="s">
        <v>189</v>
      </c>
      <c r="J7" s="79" t="s">
        <v>252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6"/>
      <c r="C11" s="81"/>
      <c r="D11" s="81"/>
      <c r="E11" s="81"/>
      <c r="F11" s="81"/>
      <c r="G11" s="81"/>
      <c r="H11" s="81"/>
      <c r="I11" s="81"/>
      <c r="J11" s="81"/>
    </row>
    <row r="12" spans="2:56">
      <c r="B12" s="116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0" t="s" vm="1">
        <v>258</v>
      </c>
    </row>
    <row r="2" spans="2:60">
      <c r="B2" s="58" t="s">
        <v>184</v>
      </c>
      <c r="C2" s="80" t="s">
        <v>259</v>
      </c>
    </row>
    <row r="3" spans="2:60">
      <c r="B3" s="58" t="s">
        <v>186</v>
      </c>
      <c r="C3" s="80" t="s">
        <v>260</v>
      </c>
    </row>
    <row r="4" spans="2:60">
      <c r="B4" s="58" t="s">
        <v>187</v>
      </c>
      <c r="C4" s="80">
        <v>2208</v>
      </c>
    </row>
    <row r="6" spans="2:60" ht="26.25" customHeight="1">
      <c r="B6" s="167" t="s">
        <v>220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6">
      <c r="B7" s="61" t="s">
        <v>121</v>
      </c>
      <c r="C7" s="61" t="s">
        <v>122</v>
      </c>
      <c r="D7" s="61" t="s">
        <v>15</v>
      </c>
      <c r="E7" s="61" t="s">
        <v>16</v>
      </c>
      <c r="F7" s="61" t="s">
        <v>58</v>
      </c>
      <c r="G7" s="61" t="s">
        <v>105</v>
      </c>
      <c r="H7" s="61" t="s">
        <v>54</v>
      </c>
      <c r="I7" s="61" t="s">
        <v>114</v>
      </c>
      <c r="J7" s="61" t="s">
        <v>188</v>
      </c>
      <c r="K7" s="61" t="s">
        <v>189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6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16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8" width="7.5703125" style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0" t="s" vm="1">
        <v>258</v>
      </c>
    </row>
    <row r="2" spans="2:60">
      <c r="B2" s="58" t="s">
        <v>184</v>
      </c>
      <c r="C2" s="80" t="s">
        <v>259</v>
      </c>
    </row>
    <row r="3" spans="2:60">
      <c r="B3" s="58" t="s">
        <v>186</v>
      </c>
      <c r="C3" s="80" t="s">
        <v>260</v>
      </c>
    </row>
    <row r="4" spans="2:60">
      <c r="B4" s="58" t="s">
        <v>187</v>
      </c>
      <c r="C4" s="80">
        <v>2208</v>
      </c>
    </row>
    <row r="6" spans="2:60" ht="26.25" customHeight="1">
      <c r="B6" s="167" t="s">
        <v>221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3">
      <c r="B7" s="61" t="s">
        <v>121</v>
      </c>
      <c r="C7" s="63" t="s">
        <v>46</v>
      </c>
      <c r="D7" s="63" t="s">
        <v>15</v>
      </c>
      <c r="E7" s="63" t="s">
        <v>16</v>
      </c>
      <c r="F7" s="63" t="s">
        <v>58</v>
      </c>
      <c r="G7" s="63" t="s">
        <v>105</v>
      </c>
      <c r="H7" s="63" t="s">
        <v>54</v>
      </c>
      <c r="I7" s="63" t="s">
        <v>114</v>
      </c>
      <c r="J7" s="63" t="s">
        <v>188</v>
      </c>
      <c r="K7" s="65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19" t="s">
        <v>57</v>
      </c>
      <c r="C10" s="120"/>
      <c r="D10" s="120"/>
      <c r="E10" s="120"/>
      <c r="F10" s="120"/>
      <c r="G10" s="120"/>
      <c r="H10" s="122">
        <v>5.6999999999999995E-2</v>
      </c>
      <c r="I10" s="121">
        <f>I11</f>
        <v>16.118190000000002</v>
      </c>
      <c r="J10" s="122">
        <v>1</v>
      </c>
      <c r="K10" s="122">
        <f>I10/'סכום נכסי הקרן'!$C$42</f>
        <v>1.2856441249055943E-4</v>
      </c>
      <c r="L10" s="14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98"/>
    </row>
    <row r="11" spans="2:60" s="98" customFormat="1" ht="21" customHeight="1">
      <c r="B11" s="123" t="s">
        <v>238</v>
      </c>
      <c r="C11" s="120"/>
      <c r="D11" s="120"/>
      <c r="E11" s="120"/>
      <c r="F11" s="120"/>
      <c r="G11" s="120"/>
      <c r="H11" s="122">
        <v>5.6999999999999995E-2</v>
      </c>
      <c r="I11" s="121">
        <f>I12+I13</f>
        <v>16.118190000000002</v>
      </c>
      <c r="J11" s="122">
        <v>1</v>
      </c>
      <c r="K11" s="122">
        <f>I11/'סכום נכסי הקרן'!$C$42</f>
        <v>1.2856441249055943E-4</v>
      </c>
      <c r="L11" s="14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152" t="s">
        <v>978</v>
      </c>
      <c r="C12" s="82" t="s">
        <v>979</v>
      </c>
      <c r="D12" s="82" t="s">
        <v>885</v>
      </c>
      <c r="E12" s="82"/>
      <c r="F12" s="96">
        <v>5.5999999999999994E-2</v>
      </c>
      <c r="G12" s="95" t="s">
        <v>170</v>
      </c>
      <c r="H12" s="90">
        <v>5.6999999999999995E-2</v>
      </c>
      <c r="I12" s="89">
        <v>0.54819000000000007</v>
      </c>
      <c r="J12" s="90">
        <f>I12/I11</f>
        <v>3.4010642634191554E-2</v>
      </c>
      <c r="K12" s="90">
        <f>I12/'סכום נכסי הקרן'!$C$42</f>
        <v>4.37255828869121E-6</v>
      </c>
      <c r="L12" s="146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52" t="s">
        <v>1055</v>
      </c>
      <c r="C13" s="82"/>
      <c r="D13" s="82"/>
      <c r="E13" s="82"/>
      <c r="F13" s="82"/>
      <c r="G13" s="82"/>
      <c r="H13" s="90"/>
      <c r="I13" s="82">
        <v>15.57</v>
      </c>
      <c r="J13" s="90">
        <f>I13/I11</f>
        <v>0.96598935736580838</v>
      </c>
      <c r="K13" s="90">
        <f>I13/'סכום נכסי הקרן'!$C$42</f>
        <v>1.2419185420186821E-4</v>
      </c>
      <c r="L13" s="14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146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146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6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6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111"/>
  <sheetViews>
    <sheetView rightToLeft="1" workbookViewId="0">
      <selection activeCell="L20" sqref="L20"/>
    </sheetView>
  </sheetViews>
  <sheetFormatPr defaultColWidth="9.140625" defaultRowHeight="18"/>
  <cols>
    <col min="1" max="1" width="15.28515625" style="1" customWidth="1"/>
    <col min="2" max="2" width="46.8554687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16384" width="9.140625" style="1"/>
  </cols>
  <sheetData>
    <row r="1" spans="2:17">
      <c r="B1" s="58" t="s">
        <v>185</v>
      </c>
      <c r="C1" s="80" t="s" vm="1">
        <v>258</v>
      </c>
    </row>
    <row r="2" spans="2:17">
      <c r="B2" s="58" t="s">
        <v>184</v>
      </c>
      <c r="C2" s="80" t="s">
        <v>259</v>
      </c>
    </row>
    <row r="3" spans="2:17">
      <c r="B3" s="58" t="s">
        <v>186</v>
      </c>
      <c r="C3" s="80" t="s">
        <v>260</v>
      </c>
    </row>
    <row r="4" spans="2:17">
      <c r="B4" s="58" t="s">
        <v>187</v>
      </c>
      <c r="C4" s="80">
        <v>2208</v>
      </c>
    </row>
    <row r="6" spans="2:17" ht="26.25" customHeight="1">
      <c r="B6" s="167" t="s">
        <v>222</v>
      </c>
      <c r="C6" s="168"/>
      <c r="D6" s="169"/>
    </row>
    <row r="7" spans="2:17" s="3" customFormat="1" ht="31.5">
      <c r="B7" s="61" t="s">
        <v>121</v>
      </c>
      <c r="C7" s="66" t="s">
        <v>111</v>
      </c>
      <c r="D7" s="67" t="s">
        <v>110</v>
      </c>
    </row>
    <row r="8" spans="2:17" s="3" customFormat="1">
      <c r="B8" s="16"/>
      <c r="C8" s="33" t="s">
        <v>245</v>
      </c>
      <c r="D8" s="18" t="s">
        <v>22</v>
      </c>
    </row>
    <row r="9" spans="2:17" s="4" customFormat="1" ht="18" customHeight="1">
      <c r="B9" s="19"/>
      <c r="C9" s="20" t="s">
        <v>1</v>
      </c>
      <c r="D9" s="21" t="s">
        <v>2</v>
      </c>
      <c r="E9" s="3"/>
    </row>
    <row r="10" spans="2:17" s="4" customFormat="1" ht="18" customHeight="1">
      <c r="B10" s="129" t="s">
        <v>980</v>
      </c>
      <c r="C10" s="130">
        <f>C11+C23</f>
        <v>4012.3157276282127</v>
      </c>
      <c r="D10" s="131"/>
      <c r="E10" s="3"/>
    </row>
    <row r="11" spans="2:17">
      <c r="B11" s="129" t="s">
        <v>26</v>
      </c>
      <c r="C11" s="130">
        <f>SUM(C12:C21)</f>
        <v>1016.6596133520262</v>
      </c>
      <c r="D11" s="132"/>
    </row>
    <row r="12" spans="2:17">
      <c r="B12" s="133" t="s">
        <v>981</v>
      </c>
      <c r="C12" s="134">
        <v>71.073531937389163</v>
      </c>
      <c r="D12" s="132">
        <v>46132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>
      <c r="B13" s="133" t="s">
        <v>1046</v>
      </c>
      <c r="C13" s="134">
        <v>315.85530000000006</v>
      </c>
      <c r="D13" s="132">
        <v>46100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>
      <c r="B14" s="133" t="s">
        <v>1047</v>
      </c>
      <c r="C14" s="134">
        <v>59.405295950000003</v>
      </c>
      <c r="D14" s="132">
        <v>43830</v>
      </c>
    </row>
    <row r="15" spans="2:17">
      <c r="B15" s="133" t="s">
        <v>1001</v>
      </c>
      <c r="C15" s="134">
        <v>39.696704930337063</v>
      </c>
      <c r="D15" s="132">
        <v>43830</v>
      </c>
    </row>
    <row r="16" spans="2:17">
      <c r="B16" s="133" t="s">
        <v>1048</v>
      </c>
      <c r="C16" s="134">
        <v>51.297410000000006</v>
      </c>
      <c r="D16" s="132">
        <v>43824</v>
      </c>
    </row>
    <row r="17" spans="2:17">
      <c r="B17" s="133" t="s">
        <v>1049</v>
      </c>
      <c r="C17" s="134">
        <v>172.03805</v>
      </c>
      <c r="D17" s="132">
        <v>44246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>
      <c r="B18" s="133" t="s">
        <v>1050</v>
      </c>
      <c r="C18" s="134">
        <v>25.247990000000001</v>
      </c>
      <c r="D18" s="132">
        <v>43297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>
      <c r="B19" s="133" t="s">
        <v>1051</v>
      </c>
      <c r="C19" s="134">
        <v>60.062309999999997</v>
      </c>
      <c r="D19" s="132">
        <v>43908</v>
      </c>
    </row>
    <row r="20" spans="2:17">
      <c r="B20" s="133" t="s">
        <v>1052</v>
      </c>
      <c r="C20" s="134">
        <v>11.434020534300002</v>
      </c>
      <c r="D20" s="132">
        <v>45143</v>
      </c>
    </row>
    <row r="21" spans="2:17">
      <c r="B21" s="133" t="s">
        <v>1053</v>
      </c>
      <c r="C21" s="134">
        <v>210.54899999999998</v>
      </c>
      <c r="D21" s="132">
        <v>44739</v>
      </c>
    </row>
    <row r="22" spans="2:17">
      <c r="B22" s="133"/>
      <c r="C22" s="134"/>
      <c r="D22" s="132"/>
    </row>
    <row r="23" spans="2:17">
      <c r="B23" s="135" t="s">
        <v>1000</v>
      </c>
      <c r="C23" s="136">
        <f>SUM(C24:C48)</f>
        <v>2995.6561142761866</v>
      </c>
      <c r="D23" s="132"/>
    </row>
    <row r="24" spans="2:17">
      <c r="B24" s="133" t="s">
        <v>994</v>
      </c>
      <c r="C24" s="134">
        <v>208.85899632936736</v>
      </c>
      <c r="D24" s="132">
        <v>46601</v>
      </c>
    </row>
    <row r="25" spans="2:17">
      <c r="B25" s="133" t="s">
        <v>983</v>
      </c>
      <c r="C25" s="134">
        <v>145.67137885</v>
      </c>
      <c r="D25" s="132">
        <v>44429</v>
      </c>
    </row>
    <row r="26" spans="2:17">
      <c r="B26" s="133" t="s">
        <v>990</v>
      </c>
      <c r="C26" s="134">
        <v>183.31630160387121</v>
      </c>
      <c r="D26" s="132">
        <v>45382</v>
      </c>
    </row>
    <row r="27" spans="2:17">
      <c r="B27" s="133" t="s">
        <v>984</v>
      </c>
      <c r="C27" s="134">
        <v>257.0551670772</v>
      </c>
      <c r="D27" s="132">
        <v>44722</v>
      </c>
    </row>
    <row r="28" spans="2:17">
      <c r="B28" s="133" t="s">
        <v>991</v>
      </c>
      <c r="C28" s="134">
        <v>232.01322136404983</v>
      </c>
      <c r="D28" s="132">
        <v>44926</v>
      </c>
    </row>
    <row r="29" spans="2:17">
      <c r="B29" s="133" t="s">
        <v>989</v>
      </c>
      <c r="C29" s="134">
        <v>157.15331636507568</v>
      </c>
      <c r="D29" s="132">
        <v>46012</v>
      </c>
    </row>
    <row r="30" spans="2:17">
      <c r="B30" s="133" t="s">
        <v>987</v>
      </c>
      <c r="C30" s="134">
        <v>132.08412495333334</v>
      </c>
      <c r="D30" s="132">
        <v>47026</v>
      </c>
    </row>
    <row r="31" spans="2:17">
      <c r="B31" s="133" t="s">
        <v>998</v>
      </c>
      <c r="C31" s="134">
        <v>16.735035649999997</v>
      </c>
      <c r="D31" s="132">
        <v>46938</v>
      </c>
    </row>
    <row r="32" spans="2:17">
      <c r="B32" s="133" t="s">
        <v>935</v>
      </c>
      <c r="C32" s="134">
        <v>57.763247449526361</v>
      </c>
      <c r="D32" s="132">
        <v>46201</v>
      </c>
    </row>
    <row r="33" spans="2:4">
      <c r="B33" s="133" t="s">
        <v>936</v>
      </c>
      <c r="C33" s="134">
        <v>9.9836392380951419E-2</v>
      </c>
      <c r="D33" s="132">
        <v>46938</v>
      </c>
    </row>
    <row r="34" spans="2:4">
      <c r="B34" s="133" t="s">
        <v>985</v>
      </c>
      <c r="C34" s="134">
        <v>123.74686488364839</v>
      </c>
      <c r="D34" s="132">
        <v>46938</v>
      </c>
    </row>
    <row r="35" spans="2:4">
      <c r="B35" s="133" t="s">
        <v>937</v>
      </c>
      <c r="C35" s="134">
        <v>37.416665129842123</v>
      </c>
      <c r="D35" s="132">
        <v>46201</v>
      </c>
    </row>
    <row r="36" spans="2:4">
      <c r="B36" s="133" t="s">
        <v>922</v>
      </c>
      <c r="C36" s="134">
        <v>117.26006703511352</v>
      </c>
      <c r="D36" s="132">
        <v>47262</v>
      </c>
    </row>
    <row r="37" spans="2:4">
      <c r="B37" s="133" t="s">
        <v>995</v>
      </c>
      <c r="C37" s="134">
        <v>219.84694919999998</v>
      </c>
      <c r="D37" s="132">
        <v>45485</v>
      </c>
    </row>
    <row r="38" spans="2:4">
      <c r="B38" s="133" t="s">
        <v>996</v>
      </c>
      <c r="C38" s="134">
        <v>11.783338137938927</v>
      </c>
      <c r="D38" s="132">
        <v>46663</v>
      </c>
    </row>
    <row r="39" spans="2:4">
      <c r="B39" s="133" t="s">
        <v>939</v>
      </c>
      <c r="C39" s="134">
        <v>200.45044528199998</v>
      </c>
      <c r="D39" s="132">
        <v>45710</v>
      </c>
    </row>
    <row r="40" spans="2:4">
      <c r="B40" s="133" t="s">
        <v>923</v>
      </c>
      <c r="C40" s="134">
        <v>67.987005507899866</v>
      </c>
      <c r="D40" s="132">
        <v>46600</v>
      </c>
    </row>
    <row r="41" spans="2:4">
      <c r="B41" s="133" t="s">
        <v>992</v>
      </c>
      <c r="C41" s="134">
        <v>225.72294035905281</v>
      </c>
      <c r="D41" s="132">
        <v>46201</v>
      </c>
    </row>
    <row r="42" spans="2:4">
      <c r="B42" s="133" t="s">
        <v>988</v>
      </c>
      <c r="C42" s="134">
        <v>101.92582968430025</v>
      </c>
      <c r="D42" s="132">
        <v>46722</v>
      </c>
    </row>
    <row r="43" spans="2:4">
      <c r="B43" s="133" t="s">
        <v>942</v>
      </c>
      <c r="C43" s="134">
        <v>1.0403508779999997</v>
      </c>
      <c r="D43" s="132">
        <v>46938</v>
      </c>
    </row>
    <row r="44" spans="2:4">
      <c r="B44" s="133" t="s">
        <v>999</v>
      </c>
      <c r="C44" s="134">
        <v>98.557402530456059</v>
      </c>
      <c r="D44" s="132">
        <v>47031</v>
      </c>
    </row>
    <row r="45" spans="2:4">
      <c r="B45" s="133" t="s">
        <v>997</v>
      </c>
      <c r="C45" s="134">
        <v>121.53257065918909</v>
      </c>
      <c r="D45" s="132">
        <v>46631</v>
      </c>
    </row>
    <row r="46" spans="2:4">
      <c r="B46" s="133" t="s">
        <v>982</v>
      </c>
      <c r="C46" s="134">
        <v>67.998385523929414</v>
      </c>
      <c r="D46" s="132">
        <v>46054</v>
      </c>
    </row>
    <row r="47" spans="2:4">
      <c r="B47" s="133" t="s">
        <v>986</v>
      </c>
      <c r="C47" s="134">
        <v>83.271561440011737</v>
      </c>
      <c r="D47" s="132">
        <v>47102</v>
      </c>
    </row>
    <row r="48" spans="2:4">
      <c r="B48" s="133" t="s">
        <v>993</v>
      </c>
      <c r="C48" s="134">
        <v>126.36511199</v>
      </c>
      <c r="D48" s="132">
        <v>46482</v>
      </c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  <row r="110" spans="2:4">
      <c r="B110" s="81"/>
      <c r="C110" s="81"/>
      <c r="D110" s="81"/>
    </row>
    <row r="111" spans="2:4">
      <c r="B111" s="81"/>
      <c r="C111" s="81"/>
      <c r="D111" s="81"/>
    </row>
  </sheetData>
  <sheetProtection sheet="1" objects="1" scenarios="1"/>
  <mergeCells count="1">
    <mergeCell ref="B6:D6"/>
  </mergeCells>
  <phoneticPr fontId="3" type="noConversion"/>
  <conditionalFormatting sqref="B12 B24:B48">
    <cfRule type="cellIs" dxfId="1" priority="3" operator="equal">
      <formula>"NR3"</formula>
    </cfRule>
  </conditionalFormatting>
  <conditionalFormatting sqref="B13:B22">
    <cfRule type="cellIs" dxfId="0" priority="1" operator="equal">
      <formula>"NR3"</formula>
    </cfRule>
  </conditionalFormatting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0" t="s" vm="1">
        <v>258</v>
      </c>
    </row>
    <row r="2" spans="2:18">
      <c r="B2" s="58" t="s">
        <v>184</v>
      </c>
      <c r="C2" s="80" t="s">
        <v>259</v>
      </c>
    </row>
    <row r="3" spans="2:18">
      <c r="B3" s="58" t="s">
        <v>186</v>
      </c>
      <c r="C3" s="80" t="s">
        <v>260</v>
      </c>
    </row>
    <row r="4" spans="2:18">
      <c r="B4" s="58" t="s">
        <v>187</v>
      </c>
      <c r="C4" s="80">
        <v>2208</v>
      </c>
    </row>
    <row r="6" spans="2:18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121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223</v>
      </c>
      <c r="L7" s="31" t="s">
        <v>247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257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L515"/>
  <sheetViews>
    <sheetView rightToLeft="1" topLeftCell="A7" workbookViewId="0">
      <selection activeCell="J21" sqref="J21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6">
      <c r="B1" s="58" t="s">
        <v>185</v>
      </c>
      <c r="C1" s="80" t="s" vm="1">
        <v>258</v>
      </c>
    </row>
    <row r="2" spans="2:16">
      <c r="B2" s="58" t="s">
        <v>184</v>
      </c>
      <c r="C2" s="80" t="s">
        <v>259</v>
      </c>
    </row>
    <row r="3" spans="2:16">
      <c r="B3" s="58" t="s">
        <v>186</v>
      </c>
      <c r="C3" s="80" t="s">
        <v>260</v>
      </c>
    </row>
    <row r="4" spans="2:16">
      <c r="B4" s="58" t="s">
        <v>187</v>
      </c>
      <c r="C4" s="80">
        <v>2208</v>
      </c>
    </row>
    <row r="6" spans="2:16" ht="26.25" customHeight="1">
      <c r="B6" s="156" t="s">
        <v>214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</row>
    <row r="7" spans="2:16" s="3" customFormat="1" ht="63">
      <c r="B7" s="13" t="s">
        <v>120</v>
      </c>
      <c r="C7" s="14" t="s">
        <v>46</v>
      </c>
      <c r="D7" s="14" t="s">
        <v>122</v>
      </c>
      <c r="E7" s="14" t="s">
        <v>15</v>
      </c>
      <c r="F7" s="14" t="s">
        <v>67</v>
      </c>
      <c r="G7" s="14" t="s">
        <v>105</v>
      </c>
      <c r="H7" s="14" t="s">
        <v>17</v>
      </c>
      <c r="I7" s="14" t="s">
        <v>19</v>
      </c>
      <c r="J7" s="14" t="s">
        <v>63</v>
      </c>
      <c r="K7" s="14" t="s">
        <v>188</v>
      </c>
      <c r="L7" s="14" t="s">
        <v>189</v>
      </c>
      <c r="M7" s="1"/>
    </row>
    <row r="8" spans="2:16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245</v>
      </c>
      <c r="K8" s="17" t="s">
        <v>20</v>
      </c>
      <c r="L8" s="17" t="s">
        <v>20</v>
      </c>
    </row>
    <row r="9" spans="2:1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6" s="4" customFormat="1" ht="18" customHeight="1">
      <c r="B10" s="119" t="s">
        <v>45</v>
      </c>
      <c r="C10" s="120"/>
      <c r="D10" s="120"/>
      <c r="E10" s="120"/>
      <c r="F10" s="120"/>
      <c r="G10" s="120"/>
      <c r="H10" s="120"/>
      <c r="I10" s="120"/>
      <c r="J10" s="121">
        <f>J11</f>
        <v>3906.1876099999999</v>
      </c>
      <c r="K10" s="122">
        <v>1</v>
      </c>
      <c r="L10" s="122">
        <f>J10/'סכום נכסי הקרן'!$C$42</f>
        <v>3.1157140792952089E-2</v>
      </c>
      <c r="M10" s="142"/>
      <c r="N10" s="142"/>
      <c r="O10" s="142"/>
      <c r="P10" s="142"/>
    </row>
    <row r="11" spans="2:16" s="98" customFormat="1">
      <c r="B11" s="123" t="s">
        <v>238</v>
      </c>
      <c r="C11" s="120"/>
      <c r="D11" s="120"/>
      <c r="E11" s="120"/>
      <c r="F11" s="120"/>
      <c r="G11" s="120"/>
      <c r="H11" s="120"/>
      <c r="I11" s="120"/>
      <c r="J11" s="121">
        <f>J12+J16+J24</f>
        <v>3906.1876099999999</v>
      </c>
      <c r="K11" s="122">
        <v>1</v>
      </c>
      <c r="L11" s="122">
        <f>J11/'סכום נכסי הקרן'!$C$42</f>
        <v>3.1157140792952089E-2</v>
      </c>
      <c r="M11" s="143"/>
      <c r="N11" s="143"/>
      <c r="O11" s="143"/>
      <c r="P11" s="143"/>
    </row>
    <row r="12" spans="2:16">
      <c r="B12" s="101" t="s">
        <v>42</v>
      </c>
      <c r="C12" s="84"/>
      <c r="D12" s="84"/>
      <c r="E12" s="84"/>
      <c r="F12" s="84"/>
      <c r="G12" s="84"/>
      <c r="H12" s="84"/>
      <c r="I12" s="84"/>
      <c r="J12" s="92">
        <f>J13+J14</f>
        <v>3542.92</v>
      </c>
      <c r="K12" s="93">
        <v>0.88883413697222702</v>
      </c>
      <c r="L12" s="93">
        <f>J12/'סכום נכסי הקרן'!$C$42</f>
        <v>2.8259589215727871E-2</v>
      </c>
      <c r="M12" s="144"/>
      <c r="N12" s="144"/>
      <c r="O12" s="144"/>
      <c r="P12" s="144"/>
    </row>
    <row r="13" spans="2:16">
      <c r="B13" s="88" t="s">
        <v>1054</v>
      </c>
      <c r="C13" s="82">
        <v>30111610</v>
      </c>
      <c r="D13" s="82">
        <v>11</v>
      </c>
      <c r="E13" s="82" t="s">
        <v>323</v>
      </c>
      <c r="F13" s="82" t="s">
        <v>294</v>
      </c>
      <c r="G13" s="95" t="s">
        <v>170</v>
      </c>
      <c r="H13" s="96">
        <v>0</v>
      </c>
      <c r="I13" s="96">
        <v>0</v>
      </c>
      <c r="J13" s="89">
        <v>601.88</v>
      </c>
      <c r="K13" s="90">
        <v>3.7196069063787647E-2</v>
      </c>
      <c r="L13" s="90">
        <f>J13/'סכום נכסי הקרן'!$C$42</f>
        <v>4.8008088122684931E-3</v>
      </c>
      <c r="M13" s="144"/>
      <c r="N13" s="144"/>
      <c r="O13" s="144"/>
      <c r="P13" s="144"/>
    </row>
    <row r="14" spans="2:16">
      <c r="B14" s="88" t="s">
        <v>966</v>
      </c>
      <c r="C14" s="82">
        <v>30026000</v>
      </c>
      <c r="D14" s="82">
        <v>26</v>
      </c>
      <c r="E14" s="82" t="s">
        <v>323</v>
      </c>
      <c r="F14" s="82" t="s">
        <v>294</v>
      </c>
      <c r="G14" s="95" t="s">
        <v>170</v>
      </c>
      <c r="H14" s="96">
        <v>0</v>
      </c>
      <c r="I14" s="96">
        <v>0</v>
      </c>
      <c r="J14" s="89">
        <v>2941.04</v>
      </c>
      <c r="K14" s="90">
        <v>0.85163806790843932</v>
      </c>
      <c r="L14" s="90">
        <f>J14/'סכום נכסי הקרן'!$C$42</f>
        <v>2.3458780403459376E-2</v>
      </c>
      <c r="M14" s="144"/>
      <c r="N14" s="144"/>
      <c r="O14" s="144"/>
      <c r="P14" s="144"/>
    </row>
    <row r="15" spans="2:16">
      <c r="B15" s="85"/>
      <c r="C15" s="82"/>
      <c r="D15" s="82"/>
      <c r="E15" s="82"/>
      <c r="F15" s="82"/>
      <c r="G15" s="82"/>
      <c r="H15" s="82"/>
      <c r="I15" s="82"/>
      <c r="J15" s="82"/>
      <c r="K15" s="90"/>
      <c r="L15" s="82"/>
      <c r="M15" s="144"/>
      <c r="N15" s="144"/>
      <c r="O15" s="144"/>
      <c r="P15" s="144"/>
    </row>
    <row r="16" spans="2:16">
      <c r="B16" s="101" t="s">
        <v>43</v>
      </c>
      <c r="C16" s="84"/>
      <c r="D16" s="84"/>
      <c r="E16" s="84"/>
      <c r="F16" s="84"/>
      <c r="G16" s="84"/>
      <c r="H16" s="84"/>
      <c r="I16" s="84"/>
      <c r="J16" s="92">
        <f>SUM(J17:J22)</f>
        <v>362.25612000000001</v>
      </c>
      <c r="K16" s="93">
        <v>0.11087244848879166</v>
      </c>
      <c r="L16" s="93">
        <f>J16/'סכום נכסי הקרן'!$C$42</f>
        <v>2.8894835734601461E-3</v>
      </c>
      <c r="M16" s="144"/>
      <c r="N16" s="144"/>
      <c r="O16" s="144"/>
      <c r="P16" s="144"/>
    </row>
    <row r="17" spans="2:16">
      <c r="B17" s="88" t="s">
        <v>966</v>
      </c>
      <c r="C17" s="82">
        <v>31726000</v>
      </c>
      <c r="D17" s="82">
        <v>26</v>
      </c>
      <c r="E17" s="82" t="s">
        <v>323</v>
      </c>
      <c r="F17" s="82" t="s">
        <v>294</v>
      </c>
      <c r="G17" s="95" t="s">
        <v>179</v>
      </c>
      <c r="H17" s="96">
        <v>0</v>
      </c>
      <c r="I17" s="96">
        <v>0</v>
      </c>
      <c r="J17" s="89">
        <v>0.10521999999999999</v>
      </c>
      <c r="K17" s="90">
        <v>3.05223756948692E-5</v>
      </c>
      <c r="L17" s="90">
        <f>J17/'סכום נכסי הקרן'!$C$42</f>
        <v>8.3927211940401876E-7</v>
      </c>
      <c r="M17" s="144"/>
      <c r="N17" s="144"/>
      <c r="O17" s="144"/>
      <c r="P17" s="144"/>
    </row>
    <row r="18" spans="2:16">
      <c r="B18" s="88" t="s">
        <v>966</v>
      </c>
      <c r="C18" s="82">
        <v>31226000</v>
      </c>
      <c r="D18" s="82">
        <v>26</v>
      </c>
      <c r="E18" s="82" t="s">
        <v>323</v>
      </c>
      <c r="F18" s="82" t="s">
        <v>294</v>
      </c>
      <c r="G18" s="95" t="s">
        <v>173</v>
      </c>
      <c r="H18" s="96">
        <v>0</v>
      </c>
      <c r="I18" s="96">
        <v>0</v>
      </c>
      <c r="J18" s="89">
        <v>3.0935799999999998</v>
      </c>
      <c r="K18" s="90">
        <v>8.9739033455743641E-4</v>
      </c>
      <c r="L18" s="90">
        <f>J18/'סכום נכסי הקרן'!$C$42</f>
        <v>2.467549366228744E-5</v>
      </c>
      <c r="M18" s="144"/>
      <c r="N18" s="144"/>
      <c r="O18" s="144"/>
      <c r="P18" s="144"/>
    </row>
    <row r="19" spans="2:16">
      <c r="B19" s="88" t="s">
        <v>966</v>
      </c>
      <c r="C19" s="82">
        <v>30226000</v>
      </c>
      <c r="D19" s="82">
        <v>26</v>
      </c>
      <c r="E19" s="82" t="s">
        <v>323</v>
      </c>
      <c r="F19" s="82" t="s">
        <v>294</v>
      </c>
      <c r="G19" s="95" t="s">
        <v>172</v>
      </c>
      <c r="H19" s="96">
        <v>0</v>
      </c>
      <c r="I19" s="96">
        <v>0</v>
      </c>
      <c r="J19" s="89">
        <v>0.90154999999999996</v>
      </c>
      <c r="K19" s="90">
        <v>2.6152297859446233E-4</v>
      </c>
      <c r="L19" s="90">
        <f>J19/'סכום נכסי הקרן'!$C$42</f>
        <v>7.1910832469938526E-6</v>
      </c>
      <c r="M19" s="144"/>
      <c r="N19" s="144"/>
      <c r="O19" s="144"/>
      <c r="P19" s="144"/>
    </row>
    <row r="20" spans="2:16">
      <c r="B20" s="88" t="s">
        <v>966</v>
      </c>
      <c r="C20" s="82">
        <v>30326000</v>
      </c>
      <c r="D20" s="82">
        <v>26</v>
      </c>
      <c r="E20" s="82" t="s">
        <v>323</v>
      </c>
      <c r="F20" s="82" t="s">
        <v>294</v>
      </c>
      <c r="G20" s="95" t="s">
        <v>169</v>
      </c>
      <c r="H20" s="96">
        <v>0</v>
      </c>
      <c r="I20" s="96">
        <v>0</v>
      </c>
      <c r="J20" s="89">
        <v>354.53</v>
      </c>
      <c r="K20" s="90">
        <v>0.10886286826869279</v>
      </c>
      <c r="L20" s="90">
        <f>J20/'סכום נכסי הקרן'!$C$42</f>
        <v>2.8278572941675228E-3</v>
      </c>
      <c r="M20" s="144"/>
      <c r="N20" s="144"/>
      <c r="O20" s="144"/>
      <c r="P20" s="144"/>
    </row>
    <row r="21" spans="2:16">
      <c r="B21" s="88" t="s">
        <v>966</v>
      </c>
      <c r="C21" s="82">
        <v>31126000</v>
      </c>
      <c r="D21" s="82">
        <v>26</v>
      </c>
      <c r="E21" s="82" t="s">
        <v>323</v>
      </c>
      <c r="F21" s="82" t="s">
        <v>294</v>
      </c>
      <c r="G21" s="95" t="s">
        <v>178</v>
      </c>
      <c r="H21" s="96">
        <v>0</v>
      </c>
      <c r="I21" s="96">
        <v>0</v>
      </c>
      <c r="J21" s="89">
        <v>3.4687199999999998</v>
      </c>
      <c r="K21" s="90">
        <v>1.0062115094117724E-3</v>
      </c>
      <c r="L21" s="90">
        <f>J21/'סכום נכסי הקרן'!$C$42</f>
        <v>2.7667743642074776E-5</v>
      </c>
      <c r="M21" s="144"/>
      <c r="N21" s="144"/>
      <c r="O21" s="144"/>
      <c r="P21" s="144"/>
    </row>
    <row r="22" spans="2:16">
      <c r="B22" s="88" t="s">
        <v>966</v>
      </c>
      <c r="C22" s="82">
        <v>32026000</v>
      </c>
      <c r="D22" s="82">
        <v>26</v>
      </c>
      <c r="E22" s="82" t="s">
        <v>323</v>
      </c>
      <c r="F22" s="82" t="s">
        <v>294</v>
      </c>
      <c r="G22" s="95" t="s">
        <v>171</v>
      </c>
      <c r="H22" s="96">
        <v>0</v>
      </c>
      <c r="I22" s="96">
        <v>0</v>
      </c>
      <c r="J22" s="89">
        <v>0.15705000000000002</v>
      </c>
      <c r="K22" s="90">
        <v>4.5557299970340327E-5</v>
      </c>
      <c r="L22" s="90">
        <f>J22/'סכום נכסי הקרן'!$C$42</f>
        <v>1.252686621862775E-6</v>
      </c>
      <c r="M22" s="144"/>
      <c r="N22" s="144"/>
      <c r="O22" s="144"/>
      <c r="P22" s="144"/>
    </row>
    <row r="23" spans="2:16">
      <c r="B23" s="85"/>
      <c r="C23" s="82"/>
      <c r="D23" s="82"/>
      <c r="E23" s="82"/>
      <c r="F23" s="82"/>
      <c r="G23" s="82"/>
      <c r="H23" s="82"/>
      <c r="I23" s="82"/>
      <c r="J23" s="82"/>
      <c r="K23" s="90"/>
      <c r="L23" s="82"/>
      <c r="M23" s="144"/>
      <c r="N23" s="144"/>
      <c r="O23" s="144"/>
      <c r="P23" s="144"/>
    </row>
    <row r="24" spans="2:16">
      <c r="B24" s="101" t="s">
        <v>44</v>
      </c>
      <c r="C24" s="84"/>
      <c r="D24" s="84"/>
      <c r="E24" s="84"/>
      <c r="F24" s="84"/>
      <c r="G24" s="84"/>
      <c r="H24" s="84"/>
      <c r="I24" s="84"/>
      <c r="J24" s="92">
        <v>1.01149</v>
      </c>
      <c r="K24" s="93">
        <v>2.9341453898121316E-4</v>
      </c>
      <c r="L24" s="93">
        <f>J24/'סכום נכסי הקרן'!$C$42</f>
        <v>8.0680037640749956E-6</v>
      </c>
      <c r="M24" s="144"/>
      <c r="N24" s="144"/>
      <c r="O24" s="144"/>
      <c r="P24" s="144"/>
    </row>
    <row r="25" spans="2:16">
      <c r="B25" s="88" t="s">
        <v>968</v>
      </c>
      <c r="C25" s="82">
        <v>35095000</v>
      </c>
      <c r="D25" s="82">
        <v>95</v>
      </c>
      <c r="E25" s="82" t="s">
        <v>885</v>
      </c>
      <c r="F25" s="82"/>
      <c r="G25" s="95" t="s">
        <v>170</v>
      </c>
      <c r="H25" s="96">
        <v>0</v>
      </c>
      <c r="I25" s="96">
        <v>0</v>
      </c>
      <c r="J25" s="89">
        <v>1.01149</v>
      </c>
      <c r="K25" s="90">
        <v>2.9341453898121316E-4</v>
      </c>
      <c r="L25" s="90">
        <f>J25/'סכום נכסי הקרן'!$C$42</f>
        <v>8.0680037640749956E-6</v>
      </c>
      <c r="M25" s="144"/>
      <c r="N25" s="144"/>
      <c r="O25" s="144"/>
      <c r="P25" s="144"/>
    </row>
    <row r="26" spans="2:16">
      <c r="B26" s="85"/>
      <c r="C26" s="82"/>
      <c r="D26" s="82"/>
      <c r="E26" s="82"/>
      <c r="F26" s="82"/>
      <c r="G26" s="82"/>
      <c r="H26" s="82"/>
      <c r="I26" s="82"/>
      <c r="J26" s="82"/>
      <c r="K26" s="90"/>
      <c r="L26" s="82"/>
      <c r="M26" s="144"/>
      <c r="N26" s="144"/>
      <c r="O26" s="144"/>
      <c r="P26" s="144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144"/>
      <c r="N27" s="144"/>
      <c r="O27" s="144"/>
      <c r="P27" s="144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6">
      <c r="B29" s="97" t="s">
        <v>257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6">
      <c r="B30" s="116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</row>
    <row r="123" spans="2:12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</row>
    <row r="124" spans="2:12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</row>
    <row r="125" spans="2:12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sheetProtection sheet="1" objects="1" scenarios="1"/>
  <mergeCells count="1">
    <mergeCell ref="B6:L6"/>
  </mergeCells>
  <phoneticPr fontId="3" type="noConversion"/>
  <dataValidations disablePrompts="1"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0" t="s" vm="1">
        <v>258</v>
      </c>
    </row>
    <row r="2" spans="2:18">
      <c r="B2" s="58" t="s">
        <v>184</v>
      </c>
      <c r="C2" s="80" t="s">
        <v>259</v>
      </c>
    </row>
    <row r="3" spans="2:18">
      <c r="B3" s="58" t="s">
        <v>186</v>
      </c>
      <c r="C3" s="80" t="s">
        <v>260</v>
      </c>
    </row>
    <row r="4" spans="2:18">
      <c r="B4" s="58" t="s">
        <v>187</v>
      </c>
      <c r="C4" s="80">
        <v>2208</v>
      </c>
    </row>
    <row r="6" spans="2:18" ht="26.25" customHeight="1">
      <c r="B6" s="167" t="s">
        <v>226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121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223</v>
      </c>
      <c r="L7" s="31" t="s">
        <v>242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257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0" t="s" vm="1">
        <v>258</v>
      </c>
    </row>
    <row r="2" spans="2:18">
      <c r="B2" s="58" t="s">
        <v>184</v>
      </c>
      <c r="C2" s="80" t="s">
        <v>259</v>
      </c>
    </row>
    <row r="3" spans="2:18">
      <c r="B3" s="58" t="s">
        <v>186</v>
      </c>
      <c r="C3" s="80" t="s">
        <v>260</v>
      </c>
    </row>
    <row r="4" spans="2:18">
      <c r="B4" s="58" t="s">
        <v>187</v>
      </c>
      <c r="C4" s="80">
        <v>2208</v>
      </c>
    </row>
    <row r="6" spans="2:18" ht="26.25" customHeight="1">
      <c r="B6" s="167" t="s">
        <v>228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121</v>
      </c>
      <c r="C7" s="31" t="s">
        <v>46</v>
      </c>
      <c r="D7" s="31" t="s">
        <v>66</v>
      </c>
      <c r="E7" s="31" t="s">
        <v>15</v>
      </c>
      <c r="F7" s="31" t="s">
        <v>67</v>
      </c>
      <c r="G7" s="31" t="s">
        <v>106</v>
      </c>
      <c r="H7" s="31" t="s">
        <v>18</v>
      </c>
      <c r="I7" s="31" t="s">
        <v>105</v>
      </c>
      <c r="J7" s="31" t="s">
        <v>17</v>
      </c>
      <c r="K7" s="31" t="s">
        <v>223</v>
      </c>
      <c r="L7" s="31" t="s">
        <v>242</v>
      </c>
      <c r="M7" s="31" t="s">
        <v>224</v>
      </c>
      <c r="N7" s="31" t="s">
        <v>60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249</v>
      </c>
      <c r="M8" s="33" t="s">
        <v>245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7" t="s">
        <v>257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7" t="s">
        <v>117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7" t="s">
        <v>248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D26" sqref="D26"/>
    </sheetView>
  </sheetViews>
  <sheetFormatPr defaultColWidth="9.140625" defaultRowHeight="18"/>
  <cols>
    <col min="1" max="1" width="6.28515625" style="1" customWidth="1"/>
    <col min="2" max="2" width="31.5703125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5" width="10.1406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185</v>
      </c>
      <c r="C1" s="80" t="s" vm="1">
        <v>258</v>
      </c>
    </row>
    <row r="2" spans="2:53">
      <c r="B2" s="58" t="s">
        <v>184</v>
      </c>
      <c r="C2" s="80" t="s">
        <v>259</v>
      </c>
    </row>
    <row r="3" spans="2:53">
      <c r="B3" s="58" t="s">
        <v>186</v>
      </c>
      <c r="C3" s="80" t="s">
        <v>260</v>
      </c>
    </row>
    <row r="4" spans="2:53">
      <c r="B4" s="58" t="s">
        <v>187</v>
      </c>
      <c r="C4" s="80">
        <v>2208</v>
      </c>
    </row>
    <row r="6" spans="2:53" ht="21.75" customHeight="1">
      <c r="B6" s="158" t="s">
        <v>215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60"/>
    </row>
    <row r="7" spans="2:53" ht="27.75" customHeight="1">
      <c r="B7" s="161" t="s">
        <v>90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3"/>
      <c r="AU7" s="3"/>
      <c r="AV7" s="3"/>
    </row>
    <row r="8" spans="2:53" s="3" customFormat="1" ht="66" customHeight="1">
      <c r="B8" s="23" t="s">
        <v>120</v>
      </c>
      <c r="C8" s="31" t="s">
        <v>46</v>
      </c>
      <c r="D8" s="31" t="s">
        <v>125</v>
      </c>
      <c r="E8" s="31" t="s">
        <v>15</v>
      </c>
      <c r="F8" s="31" t="s">
        <v>67</v>
      </c>
      <c r="G8" s="31" t="s">
        <v>106</v>
      </c>
      <c r="H8" s="31" t="s">
        <v>18</v>
      </c>
      <c r="I8" s="31" t="s">
        <v>105</v>
      </c>
      <c r="J8" s="31" t="s">
        <v>17</v>
      </c>
      <c r="K8" s="31" t="s">
        <v>19</v>
      </c>
      <c r="L8" s="31" t="s">
        <v>242</v>
      </c>
      <c r="M8" s="31" t="s">
        <v>241</v>
      </c>
      <c r="N8" s="31" t="s">
        <v>256</v>
      </c>
      <c r="O8" s="31" t="s">
        <v>63</v>
      </c>
      <c r="P8" s="31" t="s">
        <v>244</v>
      </c>
      <c r="Q8" s="31" t="s">
        <v>188</v>
      </c>
      <c r="R8" s="74" t="s">
        <v>190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249</v>
      </c>
      <c r="M9" s="33"/>
      <c r="N9" s="17" t="s">
        <v>245</v>
      </c>
      <c r="O9" s="33" t="s">
        <v>250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118</v>
      </c>
      <c r="R10" s="21" t="s">
        <v>119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24" t="s">
        <v>27</v>
      </c>
      <c r="C11" s="84"/>
      <c r="D11" s="84"/>
      <c r="E11" s="84"/>
      <c r="F11" s="84"/>
      <c r="G11" s="84"/>
      <c r="H11" s="92">
        <v>11.062859642565908</v>
      </c>
      <c r="I11" s="84"/>
      <c r="J11" s="84"/>
      <c r="K11" s="93">
        <v>3.8678943313484341E-3</v>
      </c>
      <c r="L11" s="92"/>
      <c r="M11" s="94"/>
      <c r="N11" s="84"/>
      <c r="O11" s="92">
        <v>87288.31137000001</v>
      </c>
      <c r="P11" s="84"/>
      <c r="Q11" s="93">
        <v>1</v>
      </c>
      <c r="R11" s="93">
        <f>O11/'סכום נכסי הקרן'!$C$42</f>
        <v>0.69624259725050208</v>
      </c>
      <c r="S11" s="145"/>
      <c r="T11" s="145"/>
      <c r="U11" s="145"/>
      <c r="V11" s="145"/>
      <c r="W11" s="14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98"/>
      <c r="AV11" s="98"/>
      <c r="AW11" s="3"/>
      <c r="BA11" s="98"/>
    </row>
    <row r="12" spans="2:53" ht="22.5" customHeight="1">
      <c r="B12" s="83" t="s">
        <v>238</v>
      </c>
      <c r="C12" s="84"/>
      <c r="D12" s="84"/>
      <c r="E12" s="84"/>
      <c r="F12" s="84"/>
      <c r="G12" s="84"/>
      <c r="H12" s="92">
        <v>11.062859642565908</v>
      </c>
      <c r="I12" s="84"/>
      <c r="J12" s="84"/>
      <c r="K12" s="93">
        <v>3.8678943313484341E-3</v>
      </c>
      <c r="L12" s="92"/>
      <c r="M12" s="94"/>
      <c r="N12" s="84"/>
      <c r="O12" s="92">
        <v>87288.31137000001</v>
      </c>
      <c r="P12" s="84"/>
      <c r="Q12" s="93">
        <v>1</v>
      </c>
      <c r="R12" s="93">
        <f>O12/'סכום נכסי הקרן'!$C$42</f>
        <v>0.69624259725050208</v>
      </c>
      <c r="S12" s="144"/>
      <c r="T12" s="144"/>
      <c r="U12" s="144"/>
      <c r="V12" s="144"/>
      <c r="W12" s="144"/>
      <c r="AW12" s="4"/>
    </row>
    <row r="13" spans="2:53" s="98" customFormat="1">
      <c r="B13" s="101" t="s">
        <v>25</v>
      </c>
      <c r="C13" s="84"/>
      <c r="D13" s="84"/>
      <c r="E13" s="84"/>
      <c r="F13" s="84"/>
      <c r="G13" s="84"/>
      <c r="H13" s="92">
        <v>11.062922157147922</v>
      </c>
      <c r="I13" s="84"/>
      <c r="J13" s="84"/>
      <c r="K13" s="93">
        <v>3.8679114387476627E-3</v>
      </c>
      <c r="L13" s="92"/>
      <c r="M13" s="94"/>
      <c r="N13" s="84"/>
      <c r="O13" s="92">
        <v>87287.680739999996</v>
      </c>
      <c r="P13" s="84"/>
      <c r="Q13" s="93">
        <v>0.99999277532134467</v>
      </c>
      <c r="R13" s="93">
        <f>O13/'סכום נכסי הקרן'!$C$42</f>
        <v>0.69623756712147078</v>
      </c>
      <c r="S13" s="143"/>
      <c r="T13" s="143"/>
      <c r="U13" s="143"/>
      <c r="V13" s="143"/>
      <c r="W13" s="143"/>
    </row>
    <row r="14" spans="2:53">
      <c r="B14" s="86" t="s">
        <v>24</v>
      </c>
      <c r="C14" s="84"/>
      <c r="D14" s="84"/>
      <c r="E14" s="84"/>
      <c r="F14" s="84"/>
      <c r="G14" s="84"/>
      <c r="H14" s="92">
        <v>11.062922157147922</v>
      </c>
      <c r="I14" s="84"/>
      <c r="J14" s="84"/>
      <c r="K14" s="93">
        <v>3.8679114387476627E-3</v>
      </c>
      <c r="L14" s="92"/>
      <c r="M14" s="94"/>
      <c r="N14" s="84"/>
      <c r="O14" s="92">
        <v>87287.680739999996</v>
      </c>
      <c r="P14" s="84"/>
      <c r="Q14" s="93">
        <v>0.99999277532134467</v>
      </c>
      <c r="R14" s="93">
        <f>O14/'סכום נכסי הקרן'!$C$42</f>
        <v>0.69623756712147078</v>
      </c>
      <c r="S14" s="144"/>
      <c r="T14" s="144"/>
      <c r="U14" s="144"/>
      <c r="V14" s="144"/>
      <c r="W14" s="144"/>
    </row>
    <row r="15" spans="2:53">
      <c r="B15" s="87" t="s">
        <v>261</v>
      </c>
      <c r="C15" s="82" t="s">
        <v>262</v>
      </c>
      <c r="D15" s="95" t="s">
        <v>126</v>
      </c>
      <c r="E15" s="82" t="s">
        <v>263</v>
      </c>
      <c r="F15" s="82"/>
      <c r="G15" s="82"/>
      <c r="H15" s="89">
        <v>3.37</v>
      </c>
      <c r="I15" s="95" t="s">
        <v>170</v>
      </c>
      <c r="J15" s="96">
        <v>0.04</v>
      </c>
      <c r="K15" s="90">
        <v>-4.7999999999999996E-3</v>
      </c>
      <c r="L15" s="89">
        <v>2554103</v>
      </c>
      <c r="M15" s="91">
        <v>152.55000000000001</v>
      </c>
      <c r="N15" s="82"/>
      <c r="O15" s="89">
        <v>3896.2841200000003</v>
      </c>
      <c r="P15" s="90">
        <v>1.6427416419563222E-4</v>
      </c>
      <c r="Q15" s="90">
        <v>4.4636951486944541E-2</v>
      </c>
      <c r="R15" s="90">
        <f>O15/'סכום נכסי הקרן'!$C$42</f>
        <v>3.1078147036614927E-2</v>
      </c>
      <c r="S15" s="144"/>
      <c r="T15" s="144"/>
      <c r="U15" s="144"/>
      <c r="V15" s="144"/>
      <c r="W15" s="144"/>
    </row>
    <row r="16" spans="2:53" ht="20.25">
      <c r="B16" s="87" t="s">
        <v>264</v>
      </c>
      <c r="C16" s="82" t="s">
        <v>265</v>
      </c>
      <c r="D16" s="95" t="s">
        <v>126</v>
      </c>
      <c r="E16" s="82" t="s">
        <v>263</v>
      </c>
      <c r="F16" s="82"/>
      <c r="G16" s="82"/>
      <c r="H16" s="89">
        <v>5.9299999999999988</v>
      </c>
      <c r="I16" s="95" t="s">
        <v>170</v>
      </c>
      <c r="J16" s="96">
        <v>0.04</v>
      </c>
      <c r="K16" s="90">
        <v>-1.4000000000000002E-3</v>
      </c>
      <c r="L16" s="89">
        <v>3401332</v>
      </c>
      <c r="M16" s="91">
        <v>158.13999999999999</v>
      </c>
      <c r="N16" s="82"/>
      <c r="O16" s="89">
        <v>5378.8664100000005</v>
      </c>
      <c r="P16" s="90">
        <v>3.2172128395218671E-4</v>
      </c>
      <c r="Q16" s="90">
        <v>6.1621840605896462E-2</v>
      </c>
      <c r="R16" s="90">
        <f>O16/'סכום נכסי הקרן'!$C$42</f>
        <v>4.2903750350805805E-2</v>
      </c>
      <c r="S16" s="144"/>
      <c r="T16" s="144"/>
      <c r="U16" s="144"/>
      <c r="V16" s="144"/>
      <c r="W16" s="144"/>
      <c r="AU16" s="4"/>
    </row>
    <row r="17" spans="2:48" ht="20.25">
      <c r="B17" s="87" t="s">
        <v>266</v>
      </c>
      <c r="C17" s="82" t="s">
        <v>267</v>
      </c>
      <c r="D17" s="95" t="s">
        <v>126</v>
      </c>
      <c r="E17" s="82" t="s">
        <v>263</v>
      </c>
      <c r="F17" s="82"/>
      <c r="G17" s="82"/>
      <c r="H17" s="89">
        <v>9.1</v>
      </c>
      <c r="I17" s="95" t="s">
        <v>170</v>
      </c>
      <c r="J17" s="96">
        <v>7.4999999999999997E-3</v>
      </c>
      <c r="K17" s="90">
        <v>2E-3</v>
      </c>
      <c r="L17" s="89">
        <v>10906900</v>
      </c>
      <c r="M17" s="91">
        <v>105.74</v>
      </c>
      <c r="N17" s="82"/>
      <c r="O17" s="89">
        <v>11532.955239999999</v>
      </c>
      <c r="P17" s="90">
        <v>2.1826420036064852E-3</v>
      </c>
      <c r="Q17" s="90">
        <v>0.13212485221662501</v>
      </c>
      <c r="R17" s="90">
        <f>O17/'סכום נכסי הקרן'!$C$42</f>
        <v>9.1990950268641736E-2</v>
      </c>
      <c r="S17" s="144"/>
      <c r="T17" s="144"/>
      <c r="U17" s="144"/>
      <c r="V17" s="144"/>
      <c r="W17" s="144"/>
      <c r="AV17" s="4"/>
    </row>
    <row r="18" spans="2:48">
      <c r="B18" s="87" t="s">
        <v>268</v>
      </c>
      <c r="C18" s="82" t="s">
        <v>269</v>
      </c>
      <c r="D18" s="95" t="s">
        <v>126</v>
      </c>
      <c r="E18" s="82" t="s">
        <v>263</v>
      </c>
      <c r="F18" s="82"/>
      <c r="G18" s="82"/>
      <c r="H18" s="89">
        <v>14.239999999999998</v>
      </c>
      <c r="I18" s="95" t="s">
        <v>170</v>
      </c>
      <c r="J18" s="96">
        <v>0.04</v>
      </c>
      <c r="K18" s="90">
        <v>8.8000000000000005E-3</v>
      </c>
      <c r="L18" s="89">
        <v>11713069</v>
      </c>
      <c r="M18" s="91">
        <v>183.07</v>
      </c>
      <c r="N18" s="82"/>
      <c r="O18" s="89">
        <v>21443.11635</v>
      </c>
      <c r="P18" s="90">
        <v>7.2206606215181077E-4</v>
      </c>
      <c r="Q18" s="90">
        <v>0.24565850814900461</v>
      </c>
      <c r="R18" s="90">
        <f>O18/'סכום נכסי הקרן'!$C$42</f>
        <v>0.1710379177503466</v>
      </c>
      <c r="S18" s="144"/>
      <c r="T18" s="144"/>
      <c r="U18" s="144"/>
      <c r="V18" s="144"/>
      <c r="W18" s="144"/>
      <c r="AU18" s="3"/>
    </row>
    <row r="19" spans="2:48">
      <c r="B19" s="87" t="s">
        <v>270</v>
      </c>
      <c r="C19" s="82" t="s">
        <v>271</v>
      </c>
      <c r="D19" s="95" t="s">
        <v>126</v>
      </c>
      <c r="E19" s="82" t="s">
        <v>263</v>
      </c>
      <c r="F19" s="82"/>
      <c r="G19" s="82"/>
      <c r="H19" s="89">
        <v>18.48</v>
      </c>
      <c r="I19" s="95" t="s">
        <v>170</v>
      </c>
      <c r="J19" s="96">
        <v>2.75E-2</v>
      </c>
      <c r="K19" s="90">
        <v>1.1700000000000002E-2</v>
      </c>
      <c r="L19" s="89">
        <v>55541</v>
      </c>
      <c r="M19" s="91">
        <v>141.55000000000001</v>
      </c>
      <c r="N19" s="82"/>
      <c r="O19" s="89">
        <v>78.618279999999999</v>
      </c>
      <c r="P19" s="90">
        <v>3.1423360375380757E-6</v>
      </c>
      <c r="Q19" s="90">
        <v>9.0067362704212195E-4</v>
      </c>
      <c r="R19" s="90">
        <f>O19/'סכום נכסי הקרן'!$C$42</f>
        <v>6.2708734536683693E-4</v>
      </c>
      <c r="S19" s="144"/>
      <c r="T19" s="144"/>
      <c r="U19" s="144"/>
      <c r="V19" s="144"/>
      <c r="W19" s="144"/>
      <c r="AV19" s="3"/>
    </row>
    <row r="20" spans="2:48">
      <c r="B20" s="87" t="s">
        <v>272</v>
      </c>
      <c r="C20" s="82" t="s">
        <v>273</v>
      </c>
      <c r="D20" s="95" t="s">
        <v>126</v>
      </c>
      <c r="E20" s="82" t="s">
        <v>263</v>
      </c>
      <c r="F20" s="82"/>
      <c r="G20" s="82"/>
      <c r="H20" s="89">
        <v>5.51</v>
      </c>
      <c r="I20" s="95" t="s">
        <v>170</v>
      </c>
      <c r="J20" s="96">
        <v>1.7500000000000002E-2</v>
      </c>
      <c r="K20" s="90">
        <v>-2.5999999999999999E-3</v>
      </c>
      <c r="L20" s="89">
        <v>4050681</v>
      </c>
      <c r="M20" s="91">
        <v>113.12</v>
      </c>
      <c r="N20" s="82"/>
      <c r="O20" s="89">
        <v>4582.1302599999999</v>
      </c>
      <c r="P20" s="90">
        <v>2.9219199485251474E-4</v>
      </c>
      <c r="Q20" s="90">
        <v>5.2494202122631797E-2</v>
      </c>
      <c r="R20" s="90">
        <f>O20/'סכום נכסי הקרן'!$C$42</f>
        <v>3.6548699626453983E-2</v>
      </c>
      <c r="S20" s="144"/>
      <c r="T20" s="144"/>
      <c r="U20" s="144"/>
      <c r="V20" s="144"/>
      <c r="W20" s="144"/>
    </row>
    <row r="21" spans="2:48">
      <c r="B21" s="87" t="s">
        <v>274</v>
      </c>
      <c r="C21" s="82" t="s">
        <v>275</v>
      </c>
      <c r="D21" s="95" t="s">
        <v>126</v>
      </c>
      <c r="E21" s="82" t="s">
        <v>263</v>
      </c>
      <c r="F21" s="82"/>
      <c r="G21" s="82"/>
      <c r="H21" s="89">
        <v>1.7999999999999998</v>
      </c>
      <c r="I21" s="95" t="s">
        <v>170</v>
      </c>
      <c r="J21" s="96">
        <v>0.03</v>
      </c>
      <c r="K21" s="90">
        <v>-4.8999999999999998E-3</v>
      </c>
      <c r="L21" s="89">
        <v>3254375</v>
      </c>
      <c r="M21" s="91">
        <v>116.8</v>
      </c>
      <c r="N21" s="82"/>
      <c r="O21" s="89">
        <v>3801.1100999999999</v>
      </c>
      <c r="P21" s="90">
        <v>2.1228441085046249E-4</v>
      </c>
      <c r="Q21" s="90">
        <v>4.3546610540874754E-2</v>
      </c>
      <c r="R21" s="90">
        <f>O21/'סכום נכסי הקרן'!$C$42</f>
        <v>3.0319005224434727E-2</v>
      </c>
      <c r="S21" s="144"/>
      <c r="T21" s="144"/>
      <c r="U21" s="144"/>
      <c r="V21" s="144"/>
      <c r="W21" s="144"/>
    </row>
    <row r="22" spans="2:48">
      <c r="B22" s="87" t="s">
        <v>276</v>
      </c>
      <c r="C22" s="82" t="s">
        <v>277</v>
      </c>
      <c r="D22" s="95" t="s">
        <v>126</v>
      </c>
      <c r="E22" s="82" t="s">
        <v>263</v>
      </c>
      <c r="F22" s="82"/>
      <c r="G22" s="82"/>
      <c r="H22" s="89">
        <v>2.83</v>
      </c>
      <c r="I22" s="95" t="s">
        <v>170</v>
      </c>
      <c r="J22" s="96">
        <v>1E-3</v>
      </c>
      <c r="K22" s="90">
        <v>-5.0000000000000001E-3</v>
      </c>
      <c r="L22" s="89">
        <v>6508643</v>
      </c>
      <c r="M22" s="91">
        <v>101.73</v>
      </c>
      <c r="N22" s="82"/>
      <c r="O22" s="89">
        <v>6621.2422699999997</v>
      </c>
      <c r="P22" s="90">
        <v>4.6607498368397452E-4</v>
      </c>
      <c r="Q22" s="90">
        <v>7.5854855777123489E-2</v>
      </c>
      <c r="R22" s="90">
        <f>O22/'סכום נכסי הקרן'!$C$42</f>
        <v>5.2813381800326707E-2</v>
      </c>
      <c r="S22" s="144"/>
      <c r="T22" s="144"/>
      <c r="U22" s="144"/>
      <c r="V22" s="144"/>
      <c r="W22" s="144"/>
    </row>
    <row r="23" spans="2:48">
      <c r="B23" s="87" t="s">
        <v>278</v>
      </c>
      <c r="C23" s="82" t="s">
        <v>279</v>
      </c>
      <c r="D23" s="95" t="s">
        <v>126</v>
      </c>
      <c r="E23" s="82" t="s">
        <v>263</v>
      </c>
      <c r="F23" s="82"/>
      <c r="G23" s="82"/>
      <c r="H23" s="89">
        <v>7.6399999999999988</v>
      </c>
      <c r="I23" s="95" t="s">
        <v>170</v>
      </c>
      <c r="J23" s="96">
        <v>7.4999999999999997E-3</v>
      </c>
      <c r="K23" s="90">
        <v>9.9999999999999991E-5</v>
      </c>
      <c r="L23" s="89">
        <v>4980000</v>
      </c>
      <c r="M23" s="91">
        <v>105.47</v>
      </c>
      <c r="N23" s="82"/>
      <c r="O23" s="89">
        <v>5252.4062300000005</v>
      </c>
      <c r="P23" s="90">
        <v>3.7514870352223955E-4</v>
      </c>
      <c r="Q23" s="90">
        <v>6.0173076412670667E-2</v>
      </c>
      <c r="R23" s="90">
        <f>O23/'סכום נכסי הקרן'!$C$42</f>
        <v>4.1895059006110749E-2</v>
      </c>
      <c r="S23" s="144"/>
      <c r="T23" s="144"/>
      <c r="U23" s="144"/>
      <c r="V23" s="144"/>
      <c r="W23" s="144"/>
    </row>
    <row r="24" spans="2:48">
      <c r="B24" s="87" t="s">
        <v>280</v>
      </c>
      <c r="C24" s="82" t="s">
        <v>281</v>
      </c>
      <c r="D24" s="95" t="s">
        <v>126</v>
      </c>
      <c r="E24" s="82" t="s">
        <v>263</v>
      </c>
      <c r="F24" s="82"/>
      <c r="G24" s="82"/>
      <c r="H24" s="89">
        <v>0.32999999999999996</v>
      </c>
      <c r="I24" s="95" t="s">
        <v>170</v>
      </c>
      <c r="J24" s="96">
        <v>3.5000000000000003E-2</v>
      </c>
      <c r="K24" s="90">
        <v>9.1999999999999981E-3</v>
      </c>
      <c r="L24" s="89">
        <v>1328154</v>
      </c>
      <c r="M24" s="91">
        <v>120.2</v>
      </c>
      <c r="N24" s="82"/>
      <c r="O24" s="89">
        <v>1596.4410800000001</v>
      </c>
      <c r="P24" s="90">
        <v>1.0391677238432386E-4</v>
      </c>
      <c r="Q24" s="90">
        <v>1.8289288164058566E-2</v>
      </c>
      <c r="R24" s="90">
        <f>O24/'סכום נכסי הקרן'!$C$42</f>
        <v>1.2733781493207003E-2</v>
      </c>
      <c r="S24" s="144"/>
      <c r="T24" s="144"/>
      <c r="U24" s="144"/>
      <c r="V24" s="144"/>
      <c r="W24" s="144"/>
    </row>
    <row r="25" spans="2:48">
      <c r="B25" s="87" t="s">
        <v>282</v>
      </c>
      <c r="C25" s="82" t="s">
        <v>283</v>
      </c>
      <c r="D25" s="95" t="s">
        <v>126</v>
      </c>
      <c r="E25" s="82" t="s">
        <v>263</v>
      </c>
      <c r="F25" s="82"/>
      <c r="G25" s="82"/>
      <c r="H25" s="89">
        <v>23.77</v>
      </c>
      <c r="I25" s="95" t="s">
        <v>170</v>
      </c>
      <c r="J25" s="96">
        <v>0.01</v>
      </c>
      <c r="K25" s="90">
        <v>1.4000000000000002E-2</v>
      </c>
      <c r="L25" s="89">
        <v>17762211</v>
      </c>
      <c r="M25" s="91">
        <v>91.55</v>
      </c>
      <c r="N25" s="82"/>
      <c r="O25" s="89">
        <v>16261.304470000001</v>
      </c>
      <c r="P25" s="90">
        <v>2.0457413910461584E-3</v>
      </c>
      <c r="Q25" s="90">
        <v>0.1862941809135378</v>
      </c>
      <c r="R25" s="90">
        <f>O25/'סכום נכסי הקרן'!$C$42</f>
        <v>0.12970594437189648</v>
      </c>
      <c r="S25" s="144"/>
      <c r="T25" s="144"/>
      <c r="U25" s="144"/>
      <c r="V25" s="144"/>
      <c r="W25" s="144"/>
    </row>
    <row r="26" spans="2:48">
      <c r="B26" s="87" t="s">
        <v>284</v>
      </c>
      <c r="C26" s="82" t="s">
        <v>285</v>
      </c>
      <c r="D26" s="95" t="s">
        <v>126</v>
      </c>
      <c r="E26" s="82" t="s">
        <v>263</v>
      </c>
      <c r="F26" s="82"/>
      <c r="G26" s="82"/>
      <c r="H26" s="89">
        <v>4.51</v>
      </c>
      <c r="I26" s="95" t="s">
        <v>170</v>
      </c>
      <c r="J26" s="96">
        <v>2.75E-2</v>
      </c>
      <c r="K26" s="90">
        <v>-4.0999999999999995E-3</v>
      </c>
      <c r="L26" s="89">
        <v>5746730</v>
      </c>
      <c r="M26" s="91">
        <v>119.08</v>
      </c>
      <c r="N26" s="82"/>
      <c r="O26" s="89">
        <v>6843.2059300000001</v>
      </c>
      <c r="P26" s="90">
        <v>3.5033893089116461E-4</v>
      </c>
      <c r="Q26" s="90">
        <v>7.8397735304934893E-2</v>
      </c>
      <c r="R26" s="90">
        <f>O26/'סכום נכסי הקרן'!$C$42</f>
        <v>5.4583842847265251E-2</v>
      </c>
      <c r="S26" s="144"/>
      <c r="T26" s="144"/>
      <c r="U26" s="144"/>
      <c r="V26" s="144"/>
      <c r="W26" s="144"/>
    </row>
    <row r="27" spans="2:48">
      <c r="B27" s="88"/>
      <c r="C27" s="82"/>
      <c r="D27" s="82"/>
      <c r="E27" s="82"/>
      <c r="F27" s="82"/>
      <c r="G27" s="82"/>
      <c r="H27" s="82"/>
      <c r="I27" s="82"/>
      <c r="J27" s="82"/>
      <c r="K27" s="90"/>
      <c r="L27" s="89"/>
      <c r="M27" s="91"/>
      <c r="N27" s="82"/>
      <c r="O27" s="82"/>
      <c r="P27" s="82"/>
      <c r="Q27" s="90"/>
      <c r="R27" s="82"/>
      <c r="S27" s="144"/>
      <c r="T27" s="144"/>
      <c r="U27" s="144"/>
      <c r="V27" s="144"/>
      <c r="W27" s="144"/>
    </row>
    <row r="28" spans="2:48" s="98" customFormat="1">
      <c r="B28" s="101" t="s">
        <v>47</v>
      </c>
      <c r="C28" s="84"/>
      <c r="D28" s="84"/>
      <c r="E28" s="84"/>
      <c r="F28" s="84"/>
      <c r="G28" s="84"/>
      <c r="H28" s="92">
        <v>2.4099999999999997</v>
      </c>
      <c r="I28" s="84"/>
      <c r="J28" s="84"/>
      <c r="K28" s="93">
        <v>1.4999999999999996E-3</v>
      </c>
      <c r="L28" s="92"/>
      <c r="M28" s="94"/>
      <c r="N28" s="84"/>
      <c r="O28" s="92">
        <v>0.63063000000000002</v>
      </c>
      <c r="P28" s="84"/>
      <c r="Q28" s="93">
        <v>7.2246786551623032E-6</v>
      </c>
      <c r="R28" s="93">
        <f>O28/'סכום נכסי הקרן'!$C$42</f>
        <v>5.0301290311704657E-6</v>
      </c>
      <c r="S28" s="143"/>
      <c r="T28" s="143"/>
      <c r="U28" s="143"/>
      <c r="V28" s="143"/>
      <c r="W28" s="143"/>
    </row>
    <row r="29" spans="2:48">
      <c r="B29" s="86" t="s">
        <v>23</v>
      </c>
      <c r="C29" s="84"/>
      <c r="D29" s="84"/>
      <c r="E29" s="84"/>
      <c r="F29" s="84"/>
      <c r="G29" s="84"/>
      <c r="H29" s="92">
        <v>2.4099999999999997</v>
      </c>
      <c r="I29" s="84"/>
      <c r="J29" s="84"/>
      <c r="K29" s="93">
        <v>1.4999999999999996E-3</v>
      </c>
      <c r="L29" s="92"/>
      <c r="M29" s="94"/>
      <c r="N29" s="84"/>
      <c r="O29" s="92">
        <v>0.63063000000000002</v>
      </c>
      <c r="P29" s="84"/>
      <c r="Q29" s="93">
        <v>7.2246786551623032E-6</v>
      </c>
      <c r="R29" s="93">
        <f>O29/'סכום נכסי הקרן'!$C$42</f>
        <v>5.0301290311704657E-6</v>
      </c>
      <c r="S29" s="144"/>
      <c r="T29" s="144"/>
      <c r="U29" s="144"/>
      <c r="V29" s="144"/>
      <c r="W29" s="144"/>
    </row>
    <row r="30" spans="2:48">
      <c r="B30" s="87" t="s">
        <v>286</v>
      </c>
      <c r="C30" s="82" t="s">
        <v>287</v>
      </c>
      <c r="D30" s="95" t="s">
        <v>126</v>
      </c>
      <c r="E30" s="82" t="s">
        <v>263</v>
      </c>
      <c r="F30" s="82"/>
      <c r="G30" s="82"/>
      <c r="H30" s="89">
        <v>2.4099999999999997</v>
      </c>
      <c r="I30" s="95" t="s">
        <v>170</v>
      </c>
      <c r="J30" s="96">
        <v>1.1000000000000001E-3</v>
      </c>
      <c r="K30" s="90">
        <v>1.4999999999999996E-3</v>
      </c>
      <c r="L30" s="89">
        <v>631</v>
      </c>
      <c r="M30" s="91">
        <v>99.94</v>
      </c>
      <c r="N30" s="82"/>
      <c r="O30" s="89">
        <v>0.63063000000000002</v>
      </c>
      <c r="P30" s="90">
        <v>3.424922417008725E-8</v>
      </c>
      <c r="Q30" s="90">
        <v>7.2246786551623032E-6</v>
      </c>
      <c r="R30" s="90">
        <f>O30/'סכום נכסי הקרן'!$C$42</f>
        <v>5.0301290311704657E-6</v>
      </c>
      <c r="S30" s="144"/>
      <c r="T30" s="144"/>
      <c r="U30" s="144"/>
      <c r="V30" s="144"/>
      <c r="W30" s="144"/>
    </row>
    <row r="31" spans="2:48">
      <c r="B31" s="88"/>
      <c r="C31" s="82"/>
      <c r="D31" s="82"/>
      <c r="E31" s="82"/>
      <c r="F31" s="82"/>
      <c r="G31" s="82"/>
      <c r="H31" s="82"/>
      <c r="I31" s="82"/>
      <c r="J31" s="82"/>
      <c r="K31" s="90"/>
      <c r="L31" s="89"/>
      <c r="M31" s="91"/>
      <c r="N31" s="82"/>
      <c r="O31" s="82"/>
      <c r="P31" s="82"/>
      <c r="Q31" s="90"/>
      <c r="R31" s="82"/>
      <c r="S31" s="144"/>
      <c r="T31" s="144"/>
      <c r="U31" s="144"/>
      <c r="V31" s="144"/>
      <c r="W31" s="144"/>
    </row>
    <row r="32" spans="2:48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144"/>
      <c r="T32" s="144"/>
      <c r="U32" s="144"/>
      <c r="V32" s="144"/>
      <c r="W32" s="144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97" t="s">
        <v>117</v>
      </c>
      <c r="C34" s="98"/>
      <c r="D34" s="98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97" t="s">
        <v>240</v>
      </c>
      <c r="C35" s="98"/>
      <c r="D35" s="98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164" t="s">
        <v>248</v>
      </c>
      <c r="C36" s="164"/>
      <c r="D36" s="164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</row>
    <row r="124" spans="2:18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</row>
    <row r="125" spans="2:18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</row>
    <row r="126" spans="2:18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</row>
    <row r="127" spans="2:18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</row>
    <row r="128" spans="2:18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</row>
    <row r="129" spans="2:18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</row>
    <row r="130" spans="2:18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</row>
    <row r="131" spans="2:18">
      <c r="C131" s="1"/>
      <c r="D131" s="1"/>
    </row>
    <row r="132" spans="2:18">
      <c r="C132" s="1"/>
      <c r="D132" s="1"/>
    </row>
    <row r="133" spans="2:18">
      <c r="C133" s="1"/>
      <c r="D133" s="1"/>
    </row>
    <row r="134" spans="2:18">
      <c r="C134" s="1"/>
      <c r="D134" s="1"/>
    </row>
    <row r="135" spans="2:18">
      <c r="C135" s="1"/>
      <c r="D135" s="1"/>
    </row>
    <row r="136" spans="2:18">
      <c r="C136" s="1"/>
      <c r="D136" s="1"/>
    </row>
    <row r="137" spans="2:18">
      <c r="C137" s="1"/>
      <c r="D137" s="1"/>
    </row>
    <row r="138" spans="2:18">
      <c r="C138" s="1"/>
      <c r="D138" s="1"/>
    </row>
    <row r="139" spans="2:18">
      <c r="C139" s="1"/>
      <c r="D139" s="1"/>
    </row>
    <row r="140" spans="2:18">
      <c r="C140" s="1"/>
      <c r="D140" s="1"/>
    </row>
    <row r="141" spans="2:18">
      <c r="C141" s="1"/>
      <c r="D141" s="1"/>
    </row>
    <row r="142" spans="2:18">
      <c r="C142" s="1"/>
      <c r="D142" s="1"/>
    </row>
    <row r="143" spans="2:18">
      <c r="C143" s="1"/>
      <c r="D143" s="1"/>
    </row>
    <row r="144" spans="2:18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36:D36"/>
  </mergeCells>
  <phoneticPr fontId="3" type="noConversion"/>
  <dataValidations count="1">
    <dataValidation allowBlank="1" showInputMessage="1" showErrorMessage="1" sqref="N10:Q10 N9 N1:N7 N32:N1048576 C5:C29 O1:Q9 O11:Q1048576 B37:B1048576 J1:M1048576 E1:I30 B34:B36 D1:D29 R1:AF1048576 AJ1:XFD1048576 AG1:AI27 AG31:AI1048576 C34:D35 A1:A1048576 B1:B33 E32:I1048576 C32:D33 C37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185</v>
      </c>
      <c r="C1" s="80" t="s" vm="1">
        <v>258</v>
      </c>
    </row>
    <row r="2" spans="2:67">
      <c r="B2" s="58" t="s">
        <v>184</v>
      </c>
      <c r="C2" s="80" t="s">
        <v>259</v>
      </c>
    </row>
    <row r="3" spans="2:67">
      <c r="B3" s="58" t="s">
        <v>186</v>
      </c>
      <c r="C3" s="80" t="s">
        <v>260</v>
      </c>
    </row>
    <row r="4" spans="2:67">
      <c r="B4" s="58" t="s">
        <v>187</v>
      </c>
      <c r="C4" s="80">
        <v>2208</v>
      </c>
    </row>
    <row r="6" spans="2:67" ht="26.25" customHeight="1">
      <c r="B6" s="161" t="s">
        <v>215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  <c r="BO6" s="3"/>
    </row>
    <row r="7" spans="2:67" ht="26.25" customHeight="1">
      <c r="B7" s="161" t="s">
        <v>91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AZ7" s="45"/>
      <c r="BJ7" s="3"/>
      <c r="BO7" s="3"/>
    </row>
    <row r="8" spans="2:67" s="3" customFormat="1" ht="78.75">
      <c r="B8" s="39" t="s">
        <v>120</v>
      </c>
      <c r="C8" s="14" t="s">
        <v>46</v>
      </c>
      <c r="D8" s="14" t="s">
        <v>125</v>
      </c>
      <c r="E8" s="14" t="s">
        <v>231</v>
      </c>
      <c r="F8" s="14" t="s">
        <v>122</v>
      </c>
      <c r="G8" s="14" t="s">
        <v>66</v>
      </c>
      <c r="H8" s="14" t="s">
        <v>15</v>
      </c>
      <c r="I8" s="14" t="s">
        <v>67</v>
      </c>
      <c r="J8" s="14" t="s">
        <v>106</v>
      </c>
      <c r="K8" s="14" t="s">
        <v>18</v>
      </c>
      <c r="L8" s="14" t="s">
        <v>105</v>
      </c>
      <c r="M8" s="14" t="s">
        <v>17</v>
      </c>
      <c r="N8" s="14" t="s">
        <v>19</v>
      </c>
      <c r="O8" s="14" t="s">
        <v>242</v>
      </c>
      <c r="P8" s="14" t="s">
        <v>241</v>
      </c>
      <c r="Q8" s="14" t="s">
        <v>63</v>
      </c>
      <c r="R8" s="14" t="s">
        <v>60</v>
      </c>
      <c r="S8" s="14" t="s">
        <v>188</v>
      </c>
      <c r="T8" s="40" t="s">
        <v>190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249</v>
      </c>
      <c r="P9" s="17"/>
      <c r="Q9" s="17" t="s">
        <v>245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118</v>
      </c>
      <c r="R10" s="20" t="s">
        <v>119</v>
      </c>
      <c r="S10" s="47" t="s">
        <v>191</v>
      </c>
      <c r="T10" s="75" t="s">
        <v>232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H830"/>
  <sheetViews>
    <sheetView rightToLeft="1" zoomScale="90" zoomScaleNormal="90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3.85546875" style="1" customWidth="1"/>
    <col min="17" max="17" width="8.28515625" style="1" bestFit="1" customWidth="1"/>
    <col min="18" max="18" width="10.14062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8" t="s">
        <v>185</v>
      </c>
      <c r="C1" s="80" t="s" vm="1">
        <v>258</v>
      </c>
    </row>
    <row r="2" spans="2:60">
      <c r="B2" s="58" t="s">
        <v>184</v>
      </c>
      <c r="C2" s="80" t="s">
        <v>259</v>
      </c>
    </row>
    <row r="3" spans="2:60">
      <c r="B3" s="58" t="s">
        <v>186</v>
      </c>
      <c r="C3" s="80" t="s">
        <v>260</v>
      </c>
    </row>
    <row r="4" spans="2:60">
      <c r="B4" s="58" t="s">
        <v>187</v>
      </c>
      <c r="C4" s="80">
        <v>2208</v>
      </c>
    </row>
    <row r="6" spans="2:60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9"/>
    </row>
    <row r="7" spans="2:60" ht="26.25" customHeight="1">
      <c r="B7" s="167" t="s">
        <v>92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9"/>
      <c r="BH7" s="3"/>
    </row>
    <row r="8" spans="2:60" s="3" customFormat="1" ht="78.75">
      <c r="B8" s="23" t="s">
        <v>120</v>
      </c>
      <c r="C8" s="31" t="s">
        <v>46</v>
      </c>
      <c r="D8" s="31" t="s">
        <v>125</v>
      </c>
      <c r="E8" s="31" t="s">
        <v>231</v>
      </c>
      <c r="F8" s="31" t="s">
        <v>122</v>
      </c>
      <c r="G8" s="31" t="s">
        <v>66</v>
      </c>
      <c r="H8" s="31" t="s">
        <v>15</v>
      </c>
      <c r="I8" s="31" t="s">
        <v>67</v>
      </c>
      <c r="J8" s="31" t="s">
        <v>106</v>
      </c>
      <c r="K8" s="31" t="s">
        <v>18</v>
      </c>
      <c r="L8" s="31" t="s">
        <v>105</v>
      </c>
      <c r="M8" s="31" t="s">
        <v>17</v>
      </c>
      <c r="N8" s="31" t="s">
        <v>19</v>
      </c>
      <c r="O8" s="14" t="s">
        <v>242</v>
      </c>
      <c r="P8" s="31" t="s">
        <v>241</v>
      </c>
      <c r="Q8" s="31" t="s">
        <v>256</v>
      </c>
      <c r="R8" s="31" t="s">
        <v>63</v>
      </c>
      <c r="S8" s="14" t="s">
        <v>60</v>
      </c>
      <c r="T8" s="31" t="s">
        <v>188</v>
      </c>
      <c r="U8" s="15" t="s">
        <v>190</v>
      </c>
      <c r="V8" s="1"/>
      <c r="BD8" s="1"/>
      <c r="BE8" s="1"/>
    </row>
    <row r="9" spans="2:60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249</v>
      </c>
      <c r="P9" s="33"/>
      <c r="Q9" s="17" t="s">
        <v>245</v>
      </c>
      <c r="R9" s="33" t="s">
        <v>245</v>
      </c>
      <c r="S9" s="17" t="s">
        <v>20</v>
      </c>
      <c r="T9" s="33" t="s">
        <v>245</v>
      </c>
      <c r="U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118</v>
      </c>
      <c r="R10" s="20" t="s">
        <v>119</v>
      </c>
      <c r="S10" s="20" t="s">
        <v>191</v>
      </c>
      <c r="T10" s="21" t="s">
        <v>232</v>
      </c>
      <c r="U10" s="21" t="s">
        <v>251</v>
      </c>
      <c r="V10" s="5"/>
      <c r="BC10" s="1"/>
      <c r="BD10" s="3"/>
      <c r="BE10" s="1"/>
    </row>
    <row r="11" spans="2:60" s="142" customFormat="1" ht="18" customHeight="1">
      <c r="B11" s="99" t="s">
        <v>33</v>
      </c>
      <c r="C11" s="100"/>
      <c r="D11" s="100"/>
      <c r="E11" s="100"/>
      <c r="F11" s="100"/>
      <c r="G11" s="100"/>
      <c r="H11" s="100"/>
      <c r="I11" s="100"/>
      <c r="J11" s="100"/>
      <c r="K11" s="102">
        <v>4.2987319936071726</v>
      </c>
      <c r="L11" s="100"/>
      <c r="M11" s="100"/>
      <c r="N11" s="103">
        <v>8.6579779805085553E-3</v>
      </c>
      <c r="O11" s="102"/>
      <c r="P11" s="104"/>
      <c r="Q11" s="102">
        <v>61.00226</v>
      </c>
      <c r="R11" s="102">
        <v>23662.77447</v>
      </c>
      <c r="S11" s="100"/>
      <c r="T11" s="105">
        <v>1</v>
      </c>
      <c r="U11" s="105">
        <f>R11/'סכום נכסי הקרן'!$C$42</f>
        <v>0.18874269987090106</v>
      </c>
      <c r="V11" s="145"/>
      <c r="BC11" s="144"/>
      <c r="BD11" s="146"/>
      <c r="BE11" s="144"/>
      <c r="BH11" s="144"/>
    </row>
    <row r="12" spans="2:60" s="144" customFormat="1">
      <c r="B12" s="83" t="s">
        <v>238</v>
      </c>
      <c r="C12" s="84"/>
      <c r="D12" s="84"/>
      <c r="E12" s="84"/>
      <c r="F12" s="84"/>
      <c r="G12" s="84"/>
      <c r="H12" s="84"/>
      <c r="I12" s="84"/>
      <c r="J12" s="84"/>
      <c r="K12" s="92">
        <v>4.2987319936071708</v>
      </c>
      <c r="L12" s="84"/>
      <c r="M12" s="84"/>
      <c r="N12" s="106">
        <v>8.6579779805085536E-3</v>
      </c>
      <c r="O12" s="92"/>
      <c r="P12" s="94"/>
      <c r="Q12" s="92">
        <v>61.00226</v>
      </c>
      <c r="R12" s="92">
        <v>23662.774470000008</v>
      </c>
      <c r="S12" s="84"/>
      <c r="T12" s="93">
        <v>1.0000000000000002</v>
      </c>
      <c r="U12" s="93">
        <f>R12/'סכום נכסי הקרן'!$C$42</f>
        <v>0.18874269987090112</v>
      </c>
      <c r="BD12" s="146"/>
    </row>
    <row r="13" spans="2:60" s="144" customFormat="1" ht="20.25">
      <c r="B13" s="101" t="s">
        <v>32</v>
      </c>
      <c r="C13" s="84"/>
      <c r="D13" s="84"/>
      <c r="E13" s="84"/>
      <c r="F13" s="84"/>
      <c r="G13" s="84"/>
      <c r="H13" s="84"/>
      <c r="I13" s="84"/>
      <c r="J13" s="84"/>
      <c r="K13" s="92">
        <v>4.287560407924798</v>
      </c>
      <c r="L13" s="84"/>
      <c r="M13" s="84"/>
      <c r="N13" s="106">
        <v>6.6212778297175291E-3</v>
      </c>
      <c r="O13" s="92"/>
      <c r="P13" s="94"/>
      <c r="Q13" s="92">
        <v>54.945010000000003</v>
      </c>
      <c r="R13" s="92">
        <v>19665.231489999998</v>
      </c>
      <c r="S13" s="84"/>
      <c r="T13" s="93">
        <v>0.83106194985426818</v>
      </c>
      <c r="U13" s="93">
        <f>R13/'סכום נכסי הקרן'!$C$42</f>
        <v>0.15685687617546998</v>
      </c>
      <c r="BD13" s="142"/>
    </row>
    <row r="14" spans="2:60" s="144" customFormat="1">
      <c r="B14" s="88" t="s">
        <v>288</v>
      </c>
      <c r="C14" s="82" t="s">
        <v>289</v>
      </c>
      <c r="D14" s="95" t="s">
        <v>126</v>
      </c>
      <c r="E14" s="95" t="s">
        <v>290</v>
      </c>
      <c r="F14" s="82" t="s">
        <v>291</v>
      </c>
      <c r="G14" s="95" t="s">
        <v>292</v>
      </c>
      <c r="H14" s="82" t="s">
        <v>293</v>
      </c>
      <c r="I14" s="82" t="s">
        <v>294</v>
      </c>
      <c r="J14" s="82"/>
      <c r="K14" s="89">
        <v>4.7699999999999996</v>
      </c>
      <c r="L14" s="95" t="s">
        <v>170</v>
      </c>
      <c r="M14" s="96">
        <v>6.1999999999999998E-3</v>
      </c>
      <c r="N14" s="96">
        <v>3.2000000000000002E-3</v>
      </c>
      <c r="O14" s="89">
        <v>321763</v>
      </c>
      <c r="P14" s="91">
        <v>101.56</v>
      </c>
      <c r="Q14" s="82"/>
      <c r="R14" s="89">
        <v>326.78250000000003</v>
      </c>
      <c r="S14" s="90">
        <v>1.1591783945802719E-4</v>
      </c>
      <c r="T14" s="90">
        <v>1.3809982443702851E-2</v>
      </c>
      <c r="U14" s="90">
        <f>R14/'סכום נכסי הקרן'!$C$42</f>
        <v>2.6065333715942197E-3</v>
      </c>
    </row>
    <row r="15" spans="2:60" s="144" customFormat="1">
      <c r="B15" s="88" t="s">
        <v>295</v>
      </c>
      <c r="C15" s="82" t="s">
        <v>296</v>
      </c>
      <c r="D15" s="95" t="s">
        <v>126</v>
      </c>
      <c r="E15" s="95" t="s">
        <v>290</v>
      </c>
      <c r="F15" s="82" t="s">
        <v>297</v>
      </c>
      <c r="G15" s="95" t="s">
        <v>298</v>
      </c>
      <c r="H15" s="82" t="s">
        <v>293</v>
      </c>
      <c r="I15" s="82" t="s">
        <v>166</v>
      </c>
      <c r="J15" s="82"/>
      <c r="K15" s="89">
        <v>3.3800000000000003</v>
      </c>
      <c r="L15" s="95" t="s">
        <v>170</v>
      </c>
      <c r="M15" s="96">
        <v>0.04</v>
      </c>
      <c r="N15" s="96">
        <v>1.4000000000000002E-3</v>
      </c>
      <c r="O15" s="89">
        <v>157738</v>
      </c>
      <c r="P15" s="91">
        <v>116.16</v>
      </c>
      <c r="Q15" s="82"/>
      <c r="R15" s="89">
        <v>183.22846999999999</v>
      </c>
      <c r="S15" s="90">
        <v>7.613954943196299E-5</v>
      </c>
      <c r="T15" s="90">
        <v>7.7433214871865351E-3</v>
      </c>
      <c r="U15" s="90">
        <f>R15/'סכום נכסי הקרן'!$C$42</f>
        <v>1.4614954034599475E-3</v>
      </c>
    </row>
    <row r="16" spans="2:60" s="144" customFormat="1">
      <c r="B16" s="88" t="s">
        <v>299</v>
      </c>
      <c r="C16" s="82" t="s">
        <v>300</v>
      </c>
      <c r="D16" s="95" t="s">
        <v>126</v>
      </c>
      <c r="E16" s="95" t="s">
        <v>290</v>
      </c>
      <c r="F16" s="82" t="s">
        <v>297</v>
      </c>
      <c r="G16" s="95" t="s">
        <v>298</v>
      </c>
      <c r="H16" s="82" t="s">
        <v>293</v>
      </c>
      <c r="I16" s="82" t="s">
        <v>166</v>
      </c>
      <c r="J16" s="82"/>
      <c r="K16" s="89">
        <v>4.6400000000000015</v>
      </c>
      <c r="L16" s="95" t="s">
        <v>170</v>
      </c>
      <c r="M16" s="96">
        <v>9.8999999999999991E-3</v>
      </c>
      <c r="N16" s="96">
        <v>2.5999999999999999E-3</v>
      </c>
      <c r="O16" s="89">
        <v>1274890</v>
      </c>
      <c r="P16" s="91">
        <v>103.7</v>
      </c>
      <c r="Q16" s="82"/>
      <c r="R16" s="89">
        <v>1322.06095</v>
      </c>
      <c r="S16" s="90">
        <v>4.2300706665242141E-4</v>
      </c>
      <c r="T16" s="90">
        <v>5.5870918757905064E-2</v>
      </c>
      <c r="U16" s="90">
        <f>R16/'סכום נכסי הקרן'!$C$42</f>
        <v>1.0545228050634771E-2</v>
      </c>
    </row>
    <row r="17" spans="2:55" s="144" customFormat="1" ht="20.25">
      <c r="B17" s="88" t="s">
        <v>301</v>
      </c>
      <c r="C17" s="82" t="s">
        <v>302</v>
      </c>
      <c r="D17" s="95" t="s">
        <v>126</v>
      </c>
      <c r="E17" s="95" t="s">
        <v>290</v>
      </c>
      <c r="F17" s="82" t="s">
        <v>297</v>
      </c>
      <c r="G17" s="95" t="s">
        <v>298</v>
      </c>
      <c r="H17" s="82" t="s">
        <v>293</v>
      </c>
      <c r="I17" s="82" t="s">
        <v>166</v>
      </c>
      <c r="J17" s="82"/>
      <c r="K17" s="89">
        <v>6.57</v>
      </c>
      <c r="L17" s="95" t="s">
        <v>170</v>
      </c>
      <c r="M17" s="96">
        <v>8.6E-3</v>
      </c>
      <c r="N17" s="96">
        <v>5.6999999999999993E-3</v>
      </c>
      <c r="O17" s="89">
        <v>228000</v>
      </c>
      <c r="P17" s="91">
        <v>102.2</v>
      </c>
      <c r="Q17" s="82"/>
      <c r="R17" s="89">
        <v>233.01598999999999</v>
      </c>
      <c r="S17" s="90">
        <v>9.1150742138948107E-5</v>
      </c>
      <c r="T17" s="90">
        <v>9.8473655443667846E-3</v>
      </c>
      <c r="U17" s="90">
        <f>R17/'סכום נכסי הקרן'!$C$42</f>
        <v>1.858618359459472E-3</v>
      </c>
      <c r="BC17" s="142"/>
    </row>
    <row r="18" spans="2:55" s="144" customFormat="1">
      <c r="B18" s="88" t="s">
        <v>303</v>
      </c>
      <c r="C18" s="82" t="s">
        <v>304</v>
      </c>
      <c r="D18" s="95" t="s">
        <v>126</v>
      </c>
      <c r="E18" s="95" t="s">
        <v>290</v>
      </c>
      <c r="F18" s="82" t="s">
        <v>297</v>
      </c>
      <c r="G18" s="95" t="s">
        <v>298</v>
      </c>
      <c r="H18" s="82" t="s">
        <v>293</v>
      </c>
      <c r="I18" s="82" t="s">
        <v>166</v>
      </c>
      <c r="J18" s="82"/>
      <c r="K18" s="89">
        <v>11.98</v>
      </c>
      <c r="L18" s="95" t="s">
        <v>170</v>
      </c>
      <c r="M18" s="96">
        <v>7.0999999999999995E-3</v>
      </c>
      <c r="N18" s="96">
        <v>6.1000000000000013E-3</v>
      </c>
      <c r="O18" s="89">
        <v>142442</v>
      </c>
      <c r="P18" s="91">
        <v>100.72</v>
      </c>
      <c r="Q18" s="82"/>
      <c r="R18" s="89">
        <v>143.46758</v>
      </c>
      <c r="S18" s="90">
        <v>2.0292993430940824E-4</v>
      </c>
      <c r="T18" s="90">
        <v>6.063007538777425E-3</v>
      </c>
      <c r="U18" s="90">
        <f>R18/'סכום נכסי הקרן'!$C$42</f>
        <v>1.144348412206478E-3</v>
      </c>
    </row>
    <row r="19" spans="2:55" s="144" customFormat="1">
      <c r="B19" s="88" t="s">
        <v>305</v>
      </c>
      <c r="C19" s="82" t="s">
        <v>306</v>
      </c>
      <c r="D19" s="95" t="s">
        <v>126</v>
      </c>
      <c r="E19" s="95" t="s">
        <v>290</v>
      </c>
      <c r="F19" s="82" t="s">
        <v>297</v>
      </c>
      <c r="G19" s="95" t="s">
        <v>298</v>
      </c>
      <c r="H19" s="82" t="s">
        <v>293</v>
      </c>
      <c r="I19" s="82" t="s">
        <v>166</v>
      </c>
      <c r="J19" s="82"/>
      <c r="K19" s="89">
        <v>1.03</v>
      </c>
      <c r="L19" s="95" t="s">
        <v>170</v>
      </c>
      <c r="M19" s="96">
        <v>2.58E-2</v>
      </c>
      <c r="N19" s="96">
        <v>3.8E-3</v>
      </c>
      <c r="O19" s="89">
        <v>350245</v>
      </c>
      <c r="P19" s="91">
        <v>107.21</v>
      </c>
      <c r="Q19" s="82"/>
      <c r="R19" s="89">
        <v>375.49766999999997</v>
      </c>
      <c r="S19" s="90">
        <v>1.2859686244877624E-4</v>
      </c>
      <c r="T19" s="90">
        <v>1.5868708484546527E-2</v>
      </c>
      <c r="U19" s="90">
        <f>R19/'סכום נכסי הקרן'!$C$42</f>
        <v>2.9951028828375864E-3</v>
      </c>
      <c r="BC19" s="146"/>
    </row>
    <row r="20" spans="2:55" s="144" customFormat="1">
      <c r="B20" s="88" t="s">
        <v>307</v>
      </c>
      <c r="C20" s="82" t="s">
        <v>308</v>
      </c>
      <c r="D20" s="95" t="s">
        <v>126</v>
      </c>
      <c r="E20" s="95" t="s">
        <v>290</v>
      </c>
      <c r="F20" s="82" t="s">
        <v>297</v>
      </c>
      <c r="G20" s="95" t="s">
        <v>298</v>
      </c>
      <c r="H20" s="82" t="s">
        <v>293</v>
      </c>
      <c r="I20" s="82" t="s">
        <v>166</v>
      </c>
      <c r="J20" s="82"/>
      <c r="K20" s="89">
        <v>2.19</v>
      </c>
      <c r="L20" s="95" t="s">
        <v>170</v>
      </c>
      <c r="M20" s="96">
        <v>4.0999999999999995E-3</v>
      </c>
      <c r="N20" s="96">
        <v>5.9999999999999995E-4</v>
      </c>
      <c r="O20" s="89">
        <v>50573.33</v>
      </c>
      <c r="P20" s="91">
        <v>99.69</v>
      </c>
      <c r="Q20" s="82"/>
      <c r="R20" s="89">
        <v>50.416559999999997</v>
      </c>
      <c r="S20" s="90">
        <v>3.0767329732618222E-5</v>
      </c>
      <c r="T20" s="90">
        <v>2.1306275840104389E-3</v>
      </c>
      <c r="U20" s="90">
        <f>R20/'סכום נכסי הקרן'!$C$42</f>
        <v>4.0214040262554531E-4</v>
      </c>
    </row>
    <row r="21" spans="2:55" s="144" customFormat="1">
      <c r="B21" s="88" t="s">
        <v>309</v>
      </c>
      <c r="C21" s="82" t="s">
        <v>310</v>
      </c>
      <c r="D21" s="95" t="s">
        <v>126</v>
      </c>
      <c r="E21" s="95" t="s">
        <v>290</v>
      </c>
      <c r="F21" s="82" t="s">
        <v>297</v>
      </c>
      <c r="G21" s="95" t="s">
        <v>298</v>
      </c>
      <c r="H21" s="82" t="s">
        <v>293</v>
      </c>
      <c r="I21" s="82" t="s">
        <v>166</v>
      </c>
      <c r="J21" s="82"/>
      <c r="K21" s="89">
        <v>2.0699999999999998</v>
      </c>
      <c r="L21" s="95" t="s">
        <v>170</v>
      </c>
      <c r="M21" s="96">
        <v>6.4000000000000003E-3</v>
      </c>
      <c r="N21" s="96">
        <v>1.2999999999999999E-3</v>
      </c>
      <c r="O21" s="89">
        <v>737762</v>
      </c>
      <c r="P21" s="91">
        <v>100.74</v>
      </c>
      <c r="Q21" s="82"/>
      <c r="R21" s="89">
        <v>743.22139000000004</v>
      </c>
      <c r="S21" s="90">
        <v>2.3420309546220034E-4</v>
      </c>
      <c r="T21" s="90">
        <v>3.140888617867979E-2</v>
      </c>
      <c r="U21" s="90">
        <f>R21/'סכום נכסי הקרן'!$C$42</f>
        <v>5.9281979773018519E-3</v>
      </c>
    </row>
    <row r="22" spans="2:55" s="144" customFormat="1">
      <c r="B22" s="88" t="s">
        <v>311</v>
      </c>
      <c r="C22" s="82" t="s">
        <v>312</v>
      </c>
      <c r="D22" s="95" t="s">
        <v>126</v>
      </c>
      <c r="E22" s="95" t="s">
        <v>290</v>
      </c>
      <c r="F22" s="82" t="s">
        <v>313</v>
      </c>
      <c r="G22" s="95" t="s">
        <v>298</v>
      </c>
      <c r="H22" s="82" t="s">
        <v>293</v>
      </c>
      <c r="I22" s="82" t="s">
        <v>166</v>
      </c>
      <c r="J22" s="82"/>
      <c r="K22" s="89">
        <v>0.59</v>
      </c>
      <c r="L22" s="95" t="s">
        <v>170</v>
      </c>
      <c r="M22" s="96">
        <v>4.4999999999999998E-2</v>
      </c>
      <c r="N22" s="96">
        <v>7.899999999999999E-3</v>
      </c>
      <c r="O22" s="89">
        <v>5051</v>
      </c>
      <c r="P22" s="91">
        <v>106.46</v>
      </c>
      <c r="Q22" s="82"/>
      <c r="R22" s="89">
        <v>5.3773</v>
      </c>
      <c r="S22" s="90">
        <v>3.1355191748699093E-5</v>
      </c>
      <c r="T22" s="90">
        <v>2.2724723201065949E-4</v>
      </c>
      <c r="U22" s="90">
        <f>R22/'סכום נכסי הקרן'!$C$42</f>
        <v>4.2891256107880922E-5</v>
      </c>
    </row>
    <row r="23" spans="2:55" s="144" customFormat="1">
      <c r="B23" s="88" t="s">
        <v>314</v>
      </c>
      <c r="C23" s="82" t="s">
        <v>315</v>
      </c>
      <c r="D23" s="95" t="s">
        <v>126</v>
      </c>
      <c r="E23" s="95" t="s">
        <v>290</v>
      </c>
      <c r="F23" s="82" t="s">
        <v>313</v>
      </c>
      <c r="G23" s="95" t="s">
        <v>298</v>
      </c>
      <c r="H23" s="82" t="s">
        <v>293</v>
      </c>
      <c r="I23" s="82" t="s">
        <v>166</v>
      </c>
      <c r="J23" s="82"/>
      <c r="K23" s="89">
        <v>4.16</v>
      </c>
      <c r="L23" s="95" t="s">
        <v>170</v>
      </c>
      <c r="M23" s="96">
        <v>0.05</v>
      </c>
      <c r="N23" s="96">
        <v>2.1000000000000003E-3</v>
      </c>
      <c r="O23" s="89">
        <v>44067</v>
      </c>
      <c r="P23" s="91">
        <v>126.84</v>
      </c>
      <c r="Q23" s="82"/>
      <c r="R23" s="89">
        <v>55.894570000000002</v>
      </c>
      <c r="S23" s="90">
        <v>1.3982390570905573E-5</v>
      </c>
      <c r="T23" s="90">
        <v>2.3621308680799001E-3</v>
      </c>
      <c r="U23" s="90">
        <f>R23/'סכום נכסי הקרן'!$C$42</f>
        <v>4.4583495748979555E-4</v>
      </c>
    </row>
    <row r="24" spans="2:55" s="144" customFormat="1">
      <c r="B24" s="88" t="s">
        <v>316</v>
      </c>
      <c r="C24" s="82" t="s">
        <v>317</v>
      </c>
      <c r="D24" s="95" t="s">
        <v>126</v>
      </c>
      <c r="E24" s="95" t="s">
        <v>290</v>
      </c>
      <c r="F24" s="82" t="s">
        <v>313</v>
      </c>
      <c r="G24" s="95" t="s">
        <v>298</v>
      </c>
      <c r="H24" s="82" t="s">
        <v>293</v>
      </c>
      <c r="I24" s="82" t="s">
        <v>166</v>
      </c>
      <c r="J24" s="82"/>
      <c r="K24" s="89">
        <v>1.7</v>
      </c>
      <c r="L24" s="95" t="s">
        <v>170</v>
      </c>
      <c r="M24" s="96">
        <v>1.6E-2</v>
      </c>
      <c r="N24" s="96">
        <v>5.0000000000000001E-4</v>
      </c>
      <c r="O24" s="89">
        <v>67907</v>
      </c>
      <c r="P24" s="91">
        <v>101.89</v>
      </c>
      <c r="Q24" s="82"/>
      <c r="R24" s="89">
        <v>69.190449999999998</v>
      </c>
      <c r="S24" s="90">
        <v>2.1565902330971356E-5</v>
      </c>
      <c r="T24" s="90">
        <v>2.9240210224595864E-3</v>
      </c>
      <c r="U24" s="90">
        <f>R24/'סכום נכסי הקרן'!$C$42</f>
        <v>5.5188762225829495E-4</v>
      </c>
    </row>
    <row r="25" spans="2:55" s="144" customFormat="1">
      <c r="B25" s="88" t="s">
        <v>318</v>
      </c>
      <c r="C25" s="82" t="s">
        <v>319</v>
      </c>
      <c r="D25" s="95" t="s">
        <v>126</v>
      </c>
      <c r="E25" s="95" t="s">
        <v>290</v>
      </c>
      <c r="F25" s="82" t="s">
        <v>313</v>
      </c>
      <c r="G25" s="95" t="s">
        <v>298</v>
      </c>
      <c r="H25" s="82" t="s">
        <v>293</v>
      </c>
      <c r="I25" s="82" t="s">
        <v>166</v>
      </c>
      <c r="J25" s="82"/>
      <c r="K25" s="89">
        <v>2.7099999999999995</v>
      </c>
      <c r="L25" s="95" t="s">
        <v>170</v>
      </c>
      <c r="M25" s="96">
        <v>6.9999999999999993E-3</v>
      </c>
      <c r="N25" s="96">
        <v>1.1000000000000001E-3</v>
      </c>
      <c r="O25" s="89">
        <v>1652062.82</v>
      </c>
      <c r="P25" s="91">
        <v>102.87</v>
      </c>
      <c r="Q25" s="82"/>
      <c r="R25" s="89">
        <v>1699.4771000000001</v>
      </c>
      <c r="S25" s="90">
        <v>3.8727882918681964E-4</v>
      </c>
      <c r="T25" s="90">
        <v>7.1820703111320314E-2</v>
      </c>
      <c r="U25" s="90">
        <f>R25/'סכום נכסי הקרן'!$C$42</f>
        <v>1.355563341185702E-2</v>
      </c>
    </row>
    <row r="26" spans="2:55" s="144" customFormat="1">
      <c r="B26" s="88" t="s">
        <v>320</v>
      </c>
      <c r="C26" s="82" t="s">
        <v>321</v>
      </c>
      <c r="D26" s="95" t="s">
        <v>126</v>
      </c>
      <c r="E26" s="95" t="s">
        <v>290</v>
      </c>
      <c r="F26" s="82" t="s">
        <v>322</v>
      </c>
      <c r="G26" s="95" t="s">
        <v>298</v>
      </c>
      <c r="H26" s="82" t="s">
        <v>323</v>
      </c>
      <c r="I26" s="82" t="s">
        <v>166</v>
      </c>
      <c r="J26" s="82"/>
      <c r="K26" s="89">
        <v>0.57999999999999996</v>
      </c>
      <c r="L26" s="95" t="s">
        <v>170</v>
      </c>
      <c r="M26" s="96">
        <v>4.2000000000000003E-2</v>
      </c>
      <c r="N26" s="96">
        <v>1.0699999999999998E-2</v>
      </c>
      <c r="O26" s="89">
        <v>25.04</v>
      </c>
      <c r="P26" s="91">
        <v>126.33</v>
      </c>
      <c r="Q26" s="82"/>
      <c r="R26" s="89">
        <v>3.1640000000000001E-2</v>
      </c>
      <c r="S26" s="90">
        <v>4.854630098609674E-7</v>
      </c>
      <c r="T26" s="90">
        <v>1.3371213101030751E-6</v>
      </c>
      <c r="U26" s="90">
        <f>R26/'סכום נכסי הקרן'!$C$42</f>
        <v>2.5237188612377072E-7</v>
      </c>
    </row>
    <row r="27" spans="2:55" s="144" customFormat="1">
      <c r="B27" s="88" t="s">
        <v>324</v>
      </c>
      <c r="C27" s="82" t="s">
        <v>325</v>
      </c>
      <c r="D27" s="95" t="s">
        <v>126</v>
      </c>
      <c r="E27" s="95" t="s">
        <v>290</v>
      </c>
      <c r="F27" s="82" t="s">
        <v>322</v>
      </c>
      <c r="G27" s="95" t="s">
        <v>298</v>
      </c>
      <c r="H27" s="82" t="s">
        <v>323</v>
      </c>
      <c r="I27" s="82" t="s">
        <v>166</v>
      </c>
      <c r="J27" s="82"/>
      <c r="K27" s="89">
        <v>2.2200000000000002</v>
      </c>
      <c r="L27" s="95" t="s">
        <v>170</v>
      </c>
      <c r="M27" s="96">
        <v>8.0000000000000002E-3</v>
      </c>
      <c r="N27" s="96">
        <v>1E-4</v>
      </c>
      <c r="O27" s="89">
        <v>151418</v>
      </c>
      <c r="P27" s="91">
        <v>103.11</v>
      </c>
      <c r="Q27" s="82"/>
      <c r="R27" s="89">
        <v>156.12710000000001</v>
      </c>
      <c r="S27" s="90">
        <v>2.3492413193905732E-4</v>
      </c>
      <c r="T27" s="90">
        <v>6.5980048196774286E-3</v>
      </c>
      <c r="U27" s="90">
        <f>R27/'סכום נכסי הקרן'!$C$42</f>
        <v>1.2453252434271355E-3</v>
      </c>
    </row>
    <row r="28" spans="2:55" s="144" customFormat="1">
      <c r="B28" s="88" t="s">
        <v>326</v>
      </c>
      <c r="C28" s="82" t="s">
        <v>327</v>
      </c>
      <c r="D28" s="95" t="s">
        <v>126</v>
      </c>
      <c r="E28" s="95" t="s">
        <v>290</v>
      </c>
      <c r="F28" s="82" t="s">
        <v>328</v>
      </c>
      <c r="G28" s="95" t="s">
        <v>298</v>
      </c>
      <c r="H28" s="82" t="s">
        <v>323</v>
      </c>
      <c r="I28" s="82" t="s">
        <v>166</v>
      </c>
      <c r="J28" s="82"/>
      <c r="K28" s="89">
        <v>2.77</v>
      </c>
      <c r="L28" s="95" t="s">
        <v>170</v>
      </c>
      <c r="M28" s="96">
        <v>3.4000000000000002E-2</v>
      </c>
      <c r="N28" s="96">
        <v>1.1000000000000001E-3</v>
      </c>
      <c r="O28" s="89">
        <v>1402724</v>
      </c>
      <c r="P28" s="91">
        <v>112.43</v>
      </c>
      <c r="Q28" s="82"/>
      <c r="R28" s="89">
        <v>1577.0825</v>
      </c>
      <c r="S28" s="90">
        <v>7.498210605935069E-4</v>
      </c>
      <c r="T28" s="90">
        <v>6.6648249637820262E-2</v>
      </c>
      <c r="U28" s="90">
        <f>R28/'סכום נכסי הקרן'!$C$42</f>
        <v>1.2579370578311998E-2</v>
      </c>
    </row>
    <row r="29" spans="2:55" s="144" customFormat="1">
      <c r="B29" s="88" t="s">
        <v>329</v>
      </c>
      <c r="C29" s="82" t="s">
        <v>330</v>
      </c>
      <c r="D29" s="95" t="s">
        <v>126</v>
      </c>
      <c r="E29" s="95" t="s">
        <v>290</v>
      </c>
      <c r="F29" s="82" t="s">
        <v>297</v>
      </c>
      <c r="G29" s="95" t="s">
        <v>298</v>
      </c>
      <c r="H29" s="82" t="s">
        <v>323</v>
      </c>
      <c r="I29" s="82" t="s">
        <v>166</v>
      </c>
      <c r="J29" s="82"/>
      <c r="K29" s="89">
        <v>1.69</v>
      </c>
      <c r="L29" s="95" t="s">
        <v>170</v>
      </c>
      <c r="M29" s="96">
        <v>0.03</v>
      </c>
      <c r="N29" s="96">
        <v>1.8E-3</v>
      </c>
      <c r="O29" s="89">
        <v>2537</v>
      </c>
      <c r="P29" s="91">
        <v>111.64</v>
      </c>
      <c r="Q29" s="82"/>
      <c r="R29" s="89">
        <v>2.8323</v>
      </c>
      <c r="S29" s="90">
        <v>5.285416666666667E-6</v>
      </c>
      <c r="T29" s="90">
        <v>1.1969433269927116E-4</v>
      </c>
      <c r="U29" s="90">
        <f>R29/'סכום נכסי הקרן'!$C$42</f>
        <v>2.2591431512906317E-5</v>
      </c>
    </row>
    <row r="30" spans="2:55" s="144" customFormat="1">
      <c r="B30" s="88" t="s">
        <v>331</v>
      </c>
      <c r="C30" s="82" t="s">
        <v>332</v>
      </c>
      <c r="D30" s="95" t="s">
        <v>126</v>
      </c>
      <c r="E30" s="95" t="s">
        <v>290</v>
      </c>
      <c r="F30" s="82" t="s">
        <v>333</v>
      </c>
      <c r="G30" s="95" t="s">
        <v>334</v>
      </c>
      <c r="H30" s="82" t="s">
        <v>323</v>
      </c>
      <c r="I30" s="82" t="s">
        <v>294</v>
      </c>
      <c r="J30" s="82"/>
      <c r="K30" s="89">
        <v>3.7</v>
      </c>
      <c r="L30" s="95" t="s">
        <v>170</v>
      </c>
      <c r="M30" s="96">
        <v>6.5000000000000006E-3</v>
      </c>
      <c r="N30" s="96">
        <v>3.6999999999999993E-3</v>
      </c>
      <c r="O30" s="89">
        <v>9504</v>
      </c>
      <c r="P30" s="91">
        <v>100.31</v>
      </c>
      <c r="Q30" s="82"/>
      <c r="R30" s="89">
        <v>9.5334699999999994</v>
      </c>
      <c r="S30" s="90">
        <v>7.869444068158129E-6</v>
      </c>
      <c r="T30" s="90">
        <v>4.0288893477333638E-4</v>
      </c>
      <c r="U30" s="90">
        <f>R30/'סכום נכסי הקרן'!$C$42</f>
        <v>7.604234529723086E-5</v>
      </c>
    </row>
    <row r="31" spans="2:55" s="144" customFormat="1">
      <c r="B31" s="88" t="s">
        <v>335</v>
      </c>
      <c r="C31" s="82" t="s">
        <v>336</v>
      </c>
      <c r="D31" s="95" t="s">
        <v>126</v>
      </c>
      <c r="E31" s="95" t="s">
        <v>290</v>
      </c>
      <c r="F31" s="82" t="s">
        <v>333</v>
      </c>
      <c r="G31" s="95" t="s">
        <v>334</v>
      </c>
      <c r="H31" s="82" t="s">
        <v>323</v>
      </c>
      <c r="I31" s="82" t="s">
        <v>294</v>
      </c>
      <c r="J31" s="82"/>
      <c r="K31" s="89">
        <v>4.8500000000000005</v>
      </c>
      <c r="L31" s="95" t="s">
        <v>170</v>
      </c>
      <c r="M31" s="96">
        <v>1.6399999999999998E-2</v>
      </c>
      <c r="N31" s="96">
        <v>5.1999999999999998E-3</v>
      </c>
      <c r="O31" s="89">
        <v>241000</v>
      </c>
      <c r="P31" s="91">
        <v>104.54</v>
      </c>
      <c r="Q31" s="89">
        <v>1.9762</v>
      </c>
      <c r="R31" s="89">
        <v>253.91759999999999</v>
      </c>
      <c r="S31" s="90">
        <v>2.0352168519333294E-4</v>
      </c>
      <c r="T31" s="90">
        <v>1.0730677432687376E-2</v>
      </c>
      <c r="U31" s="90">
        <f>R31/'סכום נכסי הקרן'!$C$42</f>
        <v>2.0253370300891646E-3</v>
      </c>
    </row>
    <row r="32" spans="2:55" s="144" customFormat="1">
      <c r="B32" s="88" t="s">
        <v>337</v>
      </c>
      <c r="C32" s="82" t="s">
        <v>338</v>
      </c>
      <c r="D32" s="95" t="s">
        <v>126</v>
      </c>
      <c r="E32" s="95" t="s">
        <v>290</v>
      </c>
      <c r="F32" s="82" t="s">
        <v>333</v>
      </c>
      <c r="G32" s="95" t="s">
        <v>334</v>
      </c>
      <c r="H32" s="82" t="s">
        <v>323</v>
      </c>
      <c r="I32" s="82" t="s">
        <v>166</v>
      </c>
      <c r="J32" s="82"/>
      <c r="K32" s="89">
        <v>6.23</v>
      </c>
      <c r="L32" s="95" t="s">
        <v>170</v>
      </c>
      <c r="M32" s="96">
        <v>1.34E-2</v>
      </c>
      <c r="N32" s="96">
        <v>9.7000000000000003E-3</v>
      </c>
      <c r="O32" s="89">
        <v>576946</v>
      </c>
      <c r="P32" s="91">
        <v>102.74</v>
      </c>
      <c r="Q32" s="89">
        <v>3.8810599999999997</v>
      </c>
      <c r="R32" s="89">
        <v>596.63538000000005</v>
      </c>
      <c r="S32" s="90">
        <v>1.8155876335895638E-4</v>
      </c>
      <c r="T32" s="90">
        <v>2.5214092318566566E-2</v>
      </c>
      <c r="U32" s="90">
        <f>R32/'סכום נכסי הקרן'!$C$42</f>
        <v>4.7589758590004007E-3</v>
      </c>
    </row>
    <row r="33" spans="2:21" s="144" customFormat="1">
      <c r="B33" s="88" t="s">
        <v>339</v>
      </c>
      <c r="C33" s="82" t="s">
        <v>340</v>
      </c>
      <c r="D33" s="95" t="s">
        <v>126</v>
      </c>
      <c r="E33" s="95" t="s">
        <v>290</v>
      </c>
      <c r="F33" s="82" t="s">
        <v>313</v>
      </c>
      <c r="G33" s="95" t="s">
        <v>298</v>
      </c>
      <c r="H33" s="82" t="s">
        <v>323</v>
      </c>
      <c r="I33" s="82" t="s">
        <v>166</v>
      </c>
      <c r="J33" s="82"/>
      <c r="K33" s="89">
        <v>1.69</v>
      </c>
      <c r="L33" s="95" t="s">
        <v>170</v>
      </c>
      <c r="M33" s="96">
        <v>4.0999999999999995E-2</v>
      </c>
      <c r="N33" s="96">
        <v>2.5999999999999999E-3</v>
      </c>
      <c r="O33" s="89">
        <v>526611.19999999995</v>
      </c>
      <c r="P33" s="91">
        <v>132</v>
      </c>
      <c r="Q33" s="82"/>
      <c r="R33" s="89">
        <v>695.12678000000005</v>
      </c>
      <c r="S33" s="90">
        <v>1.6897814612903879E-4</v>
      </c>
      <c r="T33" s="90">
        <v>2.937638529587017E-2</v>
      </c>
      <c r="U33" s="90">
        <f>R33/'סכום נכסי הקרן'!$C$42</f>
        <v>5.5445782731903745E-3</v>
      </c>
    </row>
    <row r="34" spans="2:21" s="144" customFormat="1">
      <c r="B34" s="88" t="s">
        <v>341</v>
      </c>
      <c r="C34" s="82" t="s">
        <v>342</v>
      </c>
      <c r="D34" s="95" t="s">
        <v>126</v>
      </c>
      <c r="E34" s="95" t="s">
        <v>290</v>
      </c>
      <c r="F34" s="82" t="s">
        <v>313</v>
      </c>
      <c r="G34" s="95" t="s">
        <v>298</v>
      </c>
      <c r="H34" s="82" t="s">
        <v>323</v>
      </c>
      <c r="I34" s="82" t="s">
        <v>166</v>
      </c>
      <c r="J34" s="82"/>
      <c r="K34" s="89">
        <v>3.2700000000000005</v>
      </c>
      <c r="L34" s="95" t="s">
        <v>170</v>
      </c>
      <c r="M34" s="96">
        <v>0.04</v>
      </c>
      <c r="N34" s="96">
        <v>1.8E-3</v>
      </c>
      <c r="O34" s="89">
        <v>226105</v>
      </c>
      <c r="P34" s="91">
        <v>119.05</v>
      </c>
      <c r="Q34" s="82"/>
      <c r="R34" s="89">
        <v>269.17801000000003</v>
      </c>
      <c r="S34" s="90">
        <v>7.7842023090442445E-5</v>
      </c>
      <c r="T34" s="90">
        <v>1.1375589550636495E-2</v>
      </c>
      <c r="U34" s="90">
        <f>R34/'סכום נכסי הקרן'!$C$42</f>
        <v>2.1470594844103423E-3</v>
      </c>
    </row>
    <row r="35" spans="2:21" s="144" customFormat="1">
      <c r="B35" s="88" t="s">
        <v>343</v>
      </c>
      <c r="C35" s="82" t="s">
        <v>344</v>
      </c>
      <c r="D35" s="95" t="s">
        <v>126</v>
      </c>
      <c r="E35" s="95" t="s">
        <v>290</v>
      </c>
      <c r="F35" s="82" t="s">
        <v>345</v>
      </c>
      <c r="G35" s="95" t="s">
        <v>334</v>
      </c>
      <c r="H35" s="82" t="s">
        <v>346</v>
      </c>
      <c r="I35" s="82" t="s">
        <v>294</v>
      </c>
      <c r="J35" s="82"/>
      <c r="K35" s="89">
        <v>1.8900000000000001</v>
      </c>
      <c r="L35" s="95" t="s">
        <v>170</v>
      </c>
      <c r="M35" s="96">
        <v>1.6399999999999998E-2</v>
      </c>
      <c r="N35" s="96">
        <v>1.7000000000000001E-3</v>
      </c>
      <c r="O35" s="89">
        <v>28273.68</v>
      </c>
      <c r="P35" s="91">
        <v>102.24</v>
      </c>
      <c r="Q35" s="82"/>
      <c r="R35" s="89">
        <v>28.90701</v>
      </c>
      <c r="S35" s="90">
        <v>4.9030050496321212E-5</v>
      </c>
      <c r="T35" s="90">
        <v>1.2216238648028665E-3</v>
      </c>
      <c r="U35" s="90">
        <f>R35/'סכום נכסי הקרן'!$C$42</f>
        <v>2.3057258646961762E-4</v>
      </c>
    </row>
    <row r="36" spans="2:21" s="144" customFormat="1">
      <c r="B36" s="88" t="s">
        <v>347</v>
      </c>
      <c r="C36" s="82" t="s">
        <v>348</v>
      </c>
      <c r="D36" s="95" t="s">
        <v>126</v>
      </c>
      <c r="E36" s="95" t="s">
        <v>290</v>
      </c>
      <c r="F36" s="82" t="s">
        <v>345</v>
      </c>
      <c r="G36" s="95" t="s">
        <v>334</v>
      </c>
      <c r="H36" s="82" t="s">
        <v>346</v>
      </c>
      <c r="I36" s="82" t="s">
        <v>294</v>
      </c>
      <c r="J36" s="82"/>
      <c r="K36" s="89">
        <v>6.07</v>
      </c>
      <c r="L36" s="95" t="s">
        <v>170</v>
      </c>
      <c r="M36" s="96">
        <v>2.3399999999999997E-2</v>
      </c>
      <c r="N36" s="96">
        <v>1.0500000000000001E-2</v>
      </c>
      <c r="O36" s="89">
        <v>330376.76</v>
      </c>
      <c r="P36" s="91">
        <v>108.87</v>
      </c>
      <c r="Q36" s="82"/>
      <c r="R36" s="89">
        <v>359.68119999999999</v>
      </c>
      <c r="S36" s="90">
        <v>1.9216290418357863E-4</v>
      </c>
      <c r="T36" s="90">
        <v>1.5200297008958476E-2</v>
      </c>
      <c r="U36" s="90">
        <f>R36/'סכום נכסי הקרן'!$C$42</f>
        <v>2.8689450963104044E-3</v>
      </c>
    </row>
    <row r="37" spans="2:21" s="144" customFormat="1">
      <c r="B37" s="88" t="s">
        <v>349</v>
      </c>
      <c r="C37" s="82" t="s">
        <v>350</v>
      </c>
      <c r="D37" s="95" t="s">
        <v>126</v>
      </c>
      <c r="E37" s="95" t="s">
        <v>290</v>
      </c>
      <c r="F37" s="82" t="s">
        <v>345</v>
      </c>
      <c r="G37" s="95" t="s">
        <v>334</v>
      </c>
      <c r="H37" s="82" t="s">
        <v>346</v>
      </c>
      <c r="I37" s="82" t="s">
        <v>294</v>
      </c>
      <c r="J37" s="82"/>
      <c r="K37" s="89">
        <v>2.5300000000000002</v>
      </c>
      <c r="L37" s="95" t="s">
        <v>170</v>
      </c>
      <c r="M37" s="96">
        <v>0.03</v>
      </c>
      <c r="N37" s="96">
        <v>2.8999999999999998E-3</v>
      </c>
      <c r="O37" s="89">
        <v>169856.7</v>
      </c>
      <c r="P37" s="91">
        <v>108.54</v>
      </c>
      <c r="Q37" s="82"/>
      <c r="R37" s="89">
        <v>184.36247</v>
      </c>
      <c r="S37" s="90">
        <v>2.5672492721783995E-4</v>
      </c>
      <c r="T37" s="90">
        <v>7.7912448615751863E-3</v>
      </c>
      <c r="U37" s="90">
        <f>R37/'סכום נכסי הקרן'!$C$42</f>
        <v>1.4705405905289853E-3</v>
      </c>
    </row>
    <row r="38" spans="2:21" s="144" customFormat="1">
      <c r="B38" s="88" t="s">
        <v>351</v>
      </c>
      <c r="C38" s="82" t="s">
        <v>352</v>
      </c>
      <c r="D38" s="95" t="s">
        <v>126</v>
      </c>
      <c r="E38" s="95" t="s">
        <v>290</v>
      </c>
      <c r="F38" s="82" t="s">
        <v>353</v>
      </c>
      <c r="G38" s="95" t="s">
        <v>334</v>
      </c>
      <c r="H38" s="82" t="s">
        <v>346</v>
      </c>
      <c r="I38" s="82" t="s">
        <v>166</v>
      </c>
      <c r="J38" s="82"/>
      <c r="K38" s="89">
        <v>0.99</v>
      </c>
      <c r="L38" s="95" t="s">
        <v>170</v>
      </c>
      <c r="M38" s="96">
        <v>4.9500000000000002E-2</v>
      </c>
      <c r="N38" s="96">
        <v>3.8E-3</v>
      </c>
      <c r="O38" s="89">
        <v>3809.9</v>
      </c>
      <c r="P38" s="91">
        <v>126.18</v>
      </c>
      <c r="Q38" s="82"/>
      <c r="R38" s="89">
        <v>4.8073300000000003</v>
      </c>
      <c r="S38" s="90">
        <v>1.4768843697883706E-5</v>
      </c>
      <c r="T38" s="90">
        <v>2.0316003121674514E-4</v>
      </c>
      <c r="U38" s="90">
        <f>R38/'סכום נכסי הקרן'!$C$42</f>
        <v>3.8344972797705018E-5</v>
      </c>
    </row>
    <row r="39" spans="2:21" s="144" customFormat="1">
      <c r="B39" s="88" t="s">
        <v>354</v>
      </c>
      <c r="C39" s="82" t="s">
        <v>355</v>
      </c>
      <c r="D39" s="95" t="s">
        <v>126</v>
      </c>
      <c r="E39" s="95" t="s">
        <v>290</v>
      </c>
      <c r="F39" s="82" t="s">
        <v>353</v>
      </c>
      <c r="G39" s="95" t="s">
        <v>334</v>
      </c>
      <c r="H39" s="82" t="s">
        <v>346</v>
      </c>
      <c r="I39" s="82" t="s">
        <v>166</v>
      </c>
      <c r="J39" s="82"/>
      <c r="K39" s="89">
        <v>7</v>
      </c>
      <c r="L39" s="95" t="s">
        <v>170</v>
      </c>
      <c r="M39" s="96">
        <v>3.2000000000000001E-2</v>
      </c>
      <c r="N39" s="96">
        <v>1.24E-2</v>
      </c>
      <c r="O39" s="89">
        <v>485481</v>
      </c>
      <c r="P39" s="91">
        <v>114.75</v>
      </c>
      <c r="Q39" s="82"/>
      <c r="R39" s="89">
        <v>557.08947000000001</v>
      </c>
      <c r="S39" s="90">
        <v>3.8850414847441133E-4</v>
      </c>
      <c r="T39" s="90">
        <v>2.3542863526265102E-2</v>
      </c>
      <c r="U39" s="90">
        <f>R39/'סכום נכסי הקרן'!$C$42</f>
        <v>4.4435436246394368E-3</v>
      </c>
    </row>
    <row r="40" spans="2:21" s="144" customFormat="1">
      <c r="B40" s="88" t="s">
        <v>356</v>
      </c>
      <c r="C40" s="82" t="s">
        <v>357</v>
      </c>
      <c r="D40" s="95" t="s">
        <v>126</v>
      </c>
      <c r="E40" s="95" t="s">
        <v>290</v>
      </c>
      <c r="F40" s="82" t="s">
        <v>353</v>
      </c>
      <c r="G40" s="95" t="s">
        <v>334</v>
      </c>
      <c r="H40" s="82" t="s">
        <v>346</v>
      </c>
      <c r="I40" s="82" t="s">
        <v>166</v>
      </c>
      <c r="J40" s="82"/>
      <c r="K40" s="89">
        <v>1.96</v>
      </c>
      <c r="L40" s="95" t="s">
        <v>170</v>
      </c>
      <c r="M40" s="96">
        <v>4.9000000000000002E-2</v>
      </c>
      <c r="N40" s="96">
        <v>3.3E-3</v>
      </c>
      <c r="O40" s="89">
        <v>78824.350000000006</v>
      </c>
      <c r="P40" s="91">
        <v>117.11</v>
      </c>
      <c r="Q40" s="82"/>
      <c r="R40" s="89">
        <v>92.311199999999999</v>
      </c>
      <c r="S40" s="90">
        <v>2.6526288000381916E-4</v>
      </c>
      <c r="T40" s="90">
        <v>3.9011148129325852E-3</v>
      </c>
      <c r="U40" s="90">
        <f>R40/'סכום נכסי הקרן'!$C$42</f>
        <v>7.3630694229926124E-4</v>
      </c>
    </row>
    <row r="41" spans="2:21" s="144" customFormat="1">
      <c r="B41" s="88" t="s">
        <v>358</v>
      </c>
      <c r="C41" s="82" t="s">
        <v>359</v>
      </c>
      <c r="D41" s="95" t="s">
        <v>126</v>
      </c>
      <c r="E41" s="95" t="s">
        <v>290</v>
      </c>
      <c r="F41" s="82" t="s">
        <v>360</v>
      </c>
      <c r="G41" s="95" t="s">
        <v>361</v>
      </c>
      <c r="H41" s="82" t="s">
        <v>346</v>
      </c>
      <c r="I41" s="82" t="s">
        <v>166</v>
      </c>
      <c r="J41" s="82"/>
      <c r="K41" s="89">
        <v>2.82</v>
      </c>
      <c r="L41" s="95" t="s">
        <v>170</v>
      </c>
      <c r="M41" s="96">
        <v>3.7000000000000005E-2</v>
      </c>
      <c r="N41" s="96">
        <v>3.4000000000000002E-3</v>
      </c>
      <c r="O41" s="89">
        <v>12435</v>
      </c>
      <c r="P41" s="91">
        <v>113.07</v>
      </c>
      <c r="Q41" s="82"/>
      <c r="R41" s="89">
        <v>14.06024</v>
      </c>
      <c r="S41" s="90">
        <v>4.1450254103874411E-6</v>
      </c>
      <c r="T41" s="90">
        <v>5.9419236817837115E-4</v>
      </c>
      <c r="U41" s="90">
        <f>R41/'סכום נכסי הקרן'!$C$42</f>
        <v>1.1214947181267023E-4</v>
      </c>
    </row>
    <row r="42" spans="2:21" s="144" customFormat="1">
      <c r="B42" s="88" t="s">
        <v>362</v>
      </c>
      <c r="C42" s="82" t="s">
        <v>363</v>
      </c>
      <c r="D42" s="95" t="s">
        <v>126</v>
      </c>
      <c r="E42" s="95" t="s">
        <v>290</v>
      </c>
      <c r="F42" s="82" t="s">
        <v>360</v>
      </c>
      <c r="G42" s="95" t="s">
        <v>361</v>
      </c>
      <c r="H42" s="82" t="s">
        <v>346</v>
      </c>
      <c r="I42" s="82" t="s">
        <v>166</v>
      </c>
      <c r="J42" s="82"/>
      <c r="K42" s="89">
        <v>6.2899999999999991</v>
      </c>
      <c r="L42" s="95" t="s">
        <v>170</v>
      </c>
      <c r="M42" s="96">
        <v>2.2000000000000002E-2</v>
      </c>
      <c r="N42" s="96">
        <v>9.8999999999999991E-3</v>
      </c>
      <c r="O42" s="89">
        <v>88464</v>
      </c>
      <c r="P42" s="91">
        <v>107.26</v>
      </c>
      <c r="Q42" s="82"/>
      <c r="R42" s="89">
        <v>94.886490000000009</v>
      </c>
      <c r="S42" s="90">
        <v>1.0033528936033267E-4</v>
      </c>
      <c r="T42" s="90">
        <v>4.0099477819179E-3</v>
      </c>
      <c r="U42" s="90">
        <f>R42/'סכום נכסי הקרן'!$C$42</f>
        <v>7.568483707005156E-4</v>
      </c>
    </row>
    <row r="43" spans="2:21" s="144" customFormat="1">
      <c r="B43" s="88" t="s">
        <v>364</v>
      </c>
      <c r="C43" s="82" t="s">
        <v>365</v>
      </c>
      <c r="D43" s="95" t="s">
        <v>126</v>
      </c>
      <c r="E43" s="95" t="s">
        <v>290</v>
      </c>
      <c r="F43" s="82" t="s">
        <v>322</v>
      </c>
      <c r="G43" s="95" t="s">
        <v>298</v>
      </c>
      <c r="H43" s="82" t="s">
        <v>346</v>
      </c>
      <c r="I43" s="82" t="s">
        <v>166</v>
      </c>
      <c r="J43" s="82"/>
      <c r="K43" s="89">
        <v>1.5400000000000003</v>
      </c>
      <c r="L43" s="95" t="s">
        <v>170</v>
      </c>
      <c r="M43" s="96">
        <v>3.1E-2</v>
      </c>
      <c r="N43" s="96">
        <v>1.1999999999999999E-3</v>
      </c>
      <c r="O43" s="89">
        <v>49760</v>
      </c>
      <c r="P43" s="91">
        <v>112.89</v>
      </c>
      <c r="Q43" s="82"/>
      <c r="R43" s="89">
        <v>56.17407</v>
      </c>
      <c r="S43" s="90">
        <v>7.231826547779469E-5</v>
      </c>
      <c r="T43" s="90">
        <v>2.3739426697920937E-3</v>
      </c>
      <c r="U43" s="90">
        <f>R43/'סכום נכסי הקרן'!$C$42</f>
        <v>4.4806434883529471E-4</v>
      </c>
    </row>
    <row r="44" spans="2:21" s="144" customFormat="1">
      <c r="B44" s="88" t="s">
        <v>366</v>
      </c>
      <c r="C44" s="82" t="s">
        <v>367</v>
      </c>
      <c r="D44" s="95" t="s">
        <v>126</v>
      </c>
      <c r="E44" s="95" t="s">
        <v>290</v>
      </c>
      <c r="F44" s="82" t="s">
        <v>322</v>
      </c>
      <c r="G44" s="95" t="s">
        <v>298</v>
      </c>
      <c r="H44" s="82" t="s">
        <v>346</v>
      </c>
      <c r="I44" s="82" t="s">
        <v>166</v>
      </c>
      <c r="J44" s="82"/>
      <c r="K44" s="89">
        <v>1.49</v>
      </c>
      <c r="L44" s="95" t="s">
        <v>170</v>
      </c>
      <c r="M44" s="96">
        <v>2.7999999999999997E-2</v>
      </c>
      <c r="N44" s="96">
        <v>3.2000000000000002E-3</v>
      </c>
      <c r="O44" s="89">
        <v>123620</v>
      </c>
      <c r="P44" s="91">
        <v>106.23</v>
      </c>
      <c r="Q44" s="82"/>
      <c r="R44" s="89">
        <v>131.32153</v>
      </c>
      <c r="S44" s="90">
        <v>1.2568973283052018E-4</v>
      </c>
      <c r="T44" s="90">
        <v>5.5497097420461527E-3</v>
      </c>
      <c r="U44" s="90">
        <f>R44/'סכום נכסי הקרן'!$C$42</f>
        <v>1.0474672002136328E-3</v>
      </c>
    </row>
    <row r="45" spans="2:21" s="144" customFormat="1">
      <c r="B45" s="88" t="s">
        <v>368</v>
      </c>
      <c r="C45" s="82" t="s">
        <v>369</v>
      </c>
      <c r="D45" s="95" t="s">
        <v>126</v>
      </c>
      <c r="E45" s="95" t="s">
        <v>290</v>
      </c>
      <c r="F45" s="82" t="s">
        <v>328</v>
      </c>
      <c r="G45" s="95" t="s">
        <v>298</v>
      </c>
      <c r="H45" s="82" t="s">
        <v>346</v>
      </c>
      <c r="I45" s="82" t="s">
        <v>166</v>
      </c>
      <c r="J45" s="82"/>
      <c r="K45" s="89">
        <v>2.92</v>
      </c>
      <c r="L45" s="95" t="s">
        <v>170</v>
      </c>
      <c r="M45" s="96">
        <v>0.04</v>
      </c>
      <c r="N45" s="96">
        <v>3.2999999999999995E-3</v>
      </c>
      <c r="O45" s="89">
        <v>442033</v>
      </c>
      <c r="P45" s="91">
        <v>120.13</v>
      </c>
      <c r="Q45" s="82"/>
      <c r="R45" s="89">
        <v>531.01426000000004</v>
      </c>
      <c r="S45" s="90">
        <v>3.2743233693679547E-4</v>
      </c>
      <c r="T45" s="90">
        <v>2.2440912863925886E-2</v>
      </c>
      <c r="U45" s="90">
        <f>R45/'סכום נכסי הקרן'!$C$42</f>
        <v>4.2355584815050064E-3</v>
      </c>
    </row>
    <row r="46" spans="2:21" s="144" customFormat="1">
      <c r="B46" s="88" t="s">
        <v>370</v>
      </c>
      <c r="C46" s="82" t="s">
        <v>371</v>
      </c>
      <c r="D46" s="95" t="s">
        <v>126</v>
      </c>
      <c r="E46" s="95" t="s">
        <v>290</v>
      </c>
      <c r="F46" s="82" t="s">
        <v>372</v>
      </c>
      <c r="G46" s="95" t="s">
        <v>298</v>
      </c>
      <c r="H46" s="82" t="s">
        <v>346</v>
      </c>
      <c r="I46" s="82" t="s">
        <v>166</v>
      </c>
      <c r="J46" s="82"/>
      <c r="K46" s="89">
        <v>2.83</v>
      </c>
      <c r="L46" s="95" t="s">
        <v>170</v>
      </c>
      <c r="M46" s="96">
        <v>3.85E-2</v>
      </c>
      <c r="N46" s="96">
        <v>4.999999999999999E-4</v>
      </c>
      <c r="O46" s="89">
        <v>4065</v>
      </c>
      <c r="P46" s="91">
        <v>119.14</v>
      </c>
      <c r="Q46" s="82"/>
      <c r="R46" s="89">
        <v>4.8430400000000002</v>
      </c>
      <c r="S46" s="90">
        <v>9.5437545341638243E-6</v>
      </c>
      <c r="T46" s="90">
        <v>2.0466915264480396E-4</v>
      </c>
      <c r="U46" s="90">
        <f>R46/'סכום נכסי הקרן'!$C$42</f>
        <v>3.8629808450469871E-5</v>
      </c>
    </row>
    <row r="47" spans="2:21" s="144" customFormat="1">
      <c r="B47" s="88" t="s">
        <v>373</v>
      </c>
      <c r="C47" s="82" t="s">
        <v>374</v>
      </c>
      <c r="D47" s="95" t="s">
        <v>126</v>
      </c>
      <c r="E47" s="95" t="s">
        <v>290</v>
      </c>
      <c r="F47" s="82" t="s">
        <v>372</v>
      </c>
      <c r="G47" s="95" t="s">
        <v>298</v>
      </c>
      <c r="H47" s="82" t="s">
        <v>346</v>
      </c>
      <c r="I47" s="82" t="s">
        <v>166</v>
      </c>
      <c r="J47" s="82"/>
      <c r="K47" s="89">
        <v>2.74</v>
      </c>
      <c r="L47" s="95" t="s">
        <v>170</v>
      </c>
      <c r="M47" s="96">
        <v>4.7500000000000001E-2</v>
      </c>
      <c r="N47" s="96">
        <v>6.9999999999999988E-4</v>
      </c>
      <c r="O47" s="89">
        <v>70186.86</v>
      </c>
      <c r="P47" s="91">
        <v>133.49</v>
      </c>
      <c r="Q47" s="82"/>
      <c r="R47" s="89">
        <v>93.692449999999994</v>
      </c>
      <c r="S47" s="90">
        <v>1.9345962014727182E-4</v>
      </c>
      <c r="T47" s="90">
        <v>3.9594870888358677E-3</v>
      </c>
      <c r="U47" s="90">
        <f>R47/'סכום נכסי הקרן'!$C$42</f>
        <v>7.4732428325085588E-4</v>
      </c>
    </row>
    <row r="48" spans="2:21" s="144" customFormat="1">
      <c r="B48" s="88" t="s">
        <v>375</v>
      </c>
      <c r="C48" s="82" t="s">
        <v>376</v>
      </c>
      <c r="D48" s="95" t="s">
        <v>126</v>
      </c>
      <c r="E48" s="95" t="s">
        <v>290</v>
      </c>
      <c r="F48" s="82" t="s">
        <v>377</v>
      </c>
      <c r="G48" s="95" t="s">
        <v>298</v>
      </c>
      <c r="H48" s="82" t="s">
        <v>346</v>
      </c>
      <c r="I48" s="82" t="s">
        <v>294</v>
      </c>
      <c r="J48" s="82"/>
      <c r="K48" s="89">
        <v>2.98</v>
      </c>
      <c r="L48" s="95" t="s">
        <v>170</v>
      </c>
      <c r="M48" s="96">
        <v>3.5499999999999997E-2</v>
      </c>
      <c r="N48" s="96">
        <v>2.3E-3</v>
      </c>
      <c r="O48" s="89">
        <v>29962.34</v>
      </c>
      <c r="P48" s="91">
        <v>119.4</v>
      </c>
      <c r="Q48" s="82"/>
      <c r="R48" s="89">
        <v>35.775040000000004</v>
      </c>
      <c r="S48" s="90">
        <v>7.0064359002689757E-5</v>
      </c>
      <c r="T48" s="90">
        <v>1.5118700491084046E-3</v>
      </c>
      <c r="U48" s="90">
        <f>R48/'סכום נכסי הקרן'!$C$42</f>
        <v>2.8535443492267207E-4</v>
      </c>
    </row>
    <row r="49" spans="2:21" s="144" customFormat="1">
      <c r="B49" s="88" t="s">
        <v>378</v>
      </c>
      <c r="C49" s="82" t="s">
        <v>379</v>
      </c>
      <c r="D49" s="95" t="s">
        <v>126</v>
      </c>
      <c r="E49" s="95" t="s">
        <v>290</v>
      </c>
      <c r="F49" s="82" t="s">
        <v>377</v>
      </c>
      <c r="G49" s="95" t="s">
        <v>298</v>
      </c>
      <c r="H49" s="82" t="s">
        <v>346</v>
      </c>
      <c r="I49" s="82" t="s">
        <v>294</v>
      </c>
      <c r="J49" s="82"/>
      <c r="K49" s="89">
        <v>1.9100000000000001</v>
      </c>
      <c r="L49" s="95" t="s">
        <v>170</v>
      </c>
      <c r="M49" s="96">
        <v>4.6500000000000007E-2</v>
      </c>
      <c r="N49" s="96">
        <v>-5.0000000000000001E-4</v>
      </c>
      <c r="O49" s="89">
        <v>55362.11</v>
      </c>
      <c r="P49" s="91">
        <v>130.47999999999999</v>
      </c>
      <c r="Q49" s="82"/>
      <c r="R49" s="89">
        <v>72.236469999999997</v>
      </c>
      <c r="S49" s="90">
        <v>1.6339179345231162E-4</v>
      </c>
      <c r="T49" s="90">
        <v>3.0527472630727396E-3</v>
      </c>
      <c r="U49" s="90">
        <f>R49/'סכום נכסי הקרן'!$C$42</f>
        <v>5.7618376045585266E-4</v>
      </c>
    </row>
    <row r="50" spans="2:21" s="144" customFormat="1">
      <c r="B50" s="88" t="s">
        <v>380</v>
      </c>
      <c r="C50" s="82" t="s">
        <v>381</v>
      </c>
      <c r="D50" s="95" t="s">
        <v>126</v>
      </c>
      <c r="E50" s="95" t="s">
        <v>290</v>
      </c>
      <c r="F50" s="82" t="s">
        <v>377</v>
      </c>
      <c r="G50" s="95" t="s">
        <v>298</v>
      </c>
      <c r="H50" s="82" t="s">
        <v>346</v>
      </c>
      <c r="I50" s="82" t="s">
        <v>294</v>
      </c>
      <c r="J50" s="82"/>
      <c r="K50" s="89">
        <v>5.8200000000000012</v>
      </c>
      <c r="L50" s="95" t="s">
        <v>170</v>
      </c>
      <c r="M50" s="96">
        <v>1.4999999999999999E-2</v>
      </c>
      <c r="N50" s="96">
        <v>5.4000000000000003E-3</v>
      </c>
      <c r="O50" s="89">
        <v>130886.48</v>
      </c>
      <c r="P50" s="91">
        <v>106.09</v>
      </c>
      <c r="Q50" s="82"/>
      <c r="R50" s="89">
        <v>138.85747000000001</v>
      </c>
      <c r="S50" s="90">
        <v>2.1670285205477394E-4</v>
      </c>
      <c r="T50" s="90">
        <v>5.8681821176990662E-3</v>
      </c>
      <c r="U50" s="90">
        <f>R50/'סכום נכסי הקרן'!$C$42</f>
        <v>1.1075765362286636E-3</v>
      </c>
    </row>
    <row r="51" spans="2:21" s="144" customFormat="1">
      <c r="B51" s="88" t="s">
        <v>382</v>
      </c>
      <c r="C51" s="82" t="s">
        <v>383</v>
      </c>
      <c r="D51" s="95" t="s">
        <v>126</v>
      </c>
      <c r="E51" s="95" t="s">
        <v>290</v>
      </c>
      <c r="F51" s="82" t="s">
        <v>384</v>
      </c>
      <c r="G51" s="95" t="s">
        <v>385</v>
      </c>
      <c r="H51" s="82" t="s">
        <v>346</v>
      </c>
      <c r="I51" s="82" t="s">
        <v>294</v>
      </c>
      <c r="J51" s="82"/>
      <c r="K51" s="89">
        <v>2.44</v>
      </c>
      <c r="L51" s="95" t="s">
        <v>170</v>
      </c>
      <c r="M51" s="96">
        <v>4.6500000000000007E-2</v>
      </c>
      <c r="N51" s="96">
        <v>3.2000000000000002E-3</v>
      </c>
      <c r="O51" s="89">
        <v>858.66</v>
      </c>
      <c r="P51" s="91">
        <v>132.35</v>
      </c>
      <c r="Q51" s="82"/>
      <c r="R51" s="89">
        <v>1.1364400000000001</v>
      </c>
      <c r="S51" s="90">
        <v>8.4738275071714844E-6</v>
      </c>
      <c r="T51" s="90">
        <v>4.8026489938481004E-5</v>
      </c>
      <c r="U51" s="90">
        <f>R51/'סכום נכסי הקרן'!$C$42</f>
        <v>9.0646493763115683E-6</v>
      </c>
    </row>
    <row r="52" spans="2:21" s="144" customFormat="1">
      <c r="B52" s="88" t="s">
        <v>386</v>
      </c>
      <c r="C52" s="82" t="s">
        <v>387</v>
      </c>
      <c r="D52" s="95" t="s">
        <v>126</v>
      </c>
      <c r="E52" s="95" t="s">
        <v>290</v>
      </c>
      <c r="F52" s="82" t="s">
        <v>388</v>
      </c>
      <c r="G52" s="95" t="s">
        <v>334</v>
      </c>
      <c r="H52" s="82" t="s">
        <v>346</v>
      </c>
      <c r="I52" s="82" t="s">
        <v>294</v>
      </c>
      <c r="J52" s="82"/>
      <c r="K52" s="89">
        <v>2.57</v>
      </c>
      <c r="L52" s="95" t="s">
        <v>170</v>
      </c>
      <c r="M52" s="96">
        <v>3.6400000000000002E-2</v>
      </c>
      <c r="N52" s="96">
        <v>5.5999999999999991E-3</v>
      </c>
      <c r="O52" s="89">
        <v>1250</v>
      </c>
      <c r="P52" s="91">
        <v>118.16</v>
      </c>
      <c r="Q52" s="82"/>
      <c r="R52" s="89">
        <v>1.4770099999999999</v>
      </c>
      <c r="S52" s="90">
        <v>1.3605442176870749E-5</v>
      </c>
      <c r="T52" s="90">
        <v>6.2419138629435622E-5</v>
      </c>
      <c r="U52" s="90">
        <f>R52/'סכום נכסי הקרן'!$C$42</f>
        <v>1.1781156748535732E-5</v>
      </c>
    </row>
    <row r="53" spans="2:21" s="144" customFormat="1">
      <c r="B53" s="88" t="s">
        <v>389</v>
      </c>
      <c r="C53" s="82" t="s">
        <v>390</v>
      </c>
      <c r="D53" s="95" t="s">
        <v>126</v>
      </c>
      <c r="E53" s="95" t="s">
        <v>290</v>
      </c>
      <c r="F53" s="82" t="s">
        <v>391</v>
      </c>
      <c r="G53" s="95" t="s">
        <v>392</v>
      </c>
      <c r="H53" s="82" t="s">
        <v>346</v>
      </c>
      <c r="I53" s="82" t="s">
        <v>166</v>
      </c>
      <c r="J53" s="82"/>
      <c r="K53" s="89">
        <v>8.4499999999999993</v>
      </c>
      <c r="L53" s="95" t="s">
        <v>170</v>
      </c>
      <c r="M53" s="96">
        <v>3.85E-2</v>
      </c>
      <c r="N53" s="96">
        <v>1.4499999999999999E-2</v>
      </c>
      <c r="O53" s="89">
        <v>575908.74</v>
      </c>
      <c r="P53" s="91">
        <v>122.62</v>
      </c>
      <c r="Q53" s="82"/>
      <c r="R53" s="89">
        <v>706.17930000000001</v>
      </c>
      <c r="S53" s="90">
        <v>2.0947827943808891E-4</v>
      </c>
      <c r="T53" s="90">
        <v>2.9843469999483962E-2</v>
      </c>
      <c r="U53" s="90">
        <f>R53/'סכום נכסי הקרן'!$C$42</f>
        <v>5.6327371012188411E-3</v>
      </c>
    </row>
    <row r="54" spans="2:21" s="144" customFormat="1">
      <c r="B54" s="88" t="s">
        <v>393</v>
      </c>
      <c r="C54" s="82" t="s">
        <v>394</v>
      </c>
      <c r="D54" s="95" t="s">
        <v>126</v>
      </c>
      <c r="E54" s="95" t="s">
        <v>290</v>
      </c>
      <c r="F54" s="82" t="s">
        <v>391</v>
      </c>
      <c r="G54" s="95" t="s">
        <v>392</v>
      </c>
      <c r="H54" s="82" t="s">
        <v>346</v>
      </c>
      <c r="I54" s="82" t="s">
        <v>166</v>
      </c>
      <c r="J54" s="82"/>
      <c r="K54" s="89">
        <v>6.63</v>
      </c>
      <c r="L54" s="95" t="s">
        <v>170</v>
      </c>
      <c r="M54" s="96">
        <v>4.4999999999999998E-2</v>
      </c>
      <c r="N54" s="96">
        <v>1.1000000000000001E-2</v>
      </c>
      <c r="O54" s="89">
        <v>502000</v>
      </c>
      <c r="P54" s="91">
        <v>127.09</v>
      </c>
      <c r="Q54" s="82"/>
      <c r="R54" s="89">
        <v>637.99181999999996</v>
      </c>
      <c r="S54" s="90">
        <v>1.7066215556501413E-4</v>
      </c>
      <c r="T54" s="90">
        <v>2.6961834961866157E-2</v>
      </c>
      <c r="U54" s="90">
        <f>R54/'סכום נכסי הקרן'!$C$42</f>
        <v>5.0888495241762713E-3</v>
      </c>
    </row>
    <row r="55" spans="2:21" s="144" customFormat="1">
      <c r="B55" s="88" t="s">
        <v>395</v>
      </c>
      <c r="C55" s="82" t="s">
        <v>396</v>
      </c>
      <c r="D55" s="95" t="s">
        <v>126</v>
      </c>
      <c r="E55" s="95" t="s">
        <v>290</v>
      </c>
      <c r="F55" s="82" t="s">
        <v>328</v>
      </c>
      <c r="G55" s="95" t="s">
        <v>298</v>
      </c>
      <c r="H55" s="82" t="s">
        <v>346</v>
      </c>
      <c r="I55" s="82" t="s">
        <v>166</v>
      </c>
      <c r="J55" s="82"/>
      <c r="K55" s="89">
        <v>2.46</v>
      </c>
      <c r="L55" s="95" t="s">
        <v>170</v>
      </c>
      <c r="M55" s="96">
        <v>0.05</v>
      </c>
      <c r="N55" s="96">
        <v>2.8000000000000004E-3</v>
      </c>
      <c r="O55" s="89">
        <v>377576</v>
      </c>
      <c r="P55" s="91">
        <v>123.39</v>
      </c>
      <c r="Q55" s="82"/>
      <c r="R55" s="89">
        <v>465.89103999999998</v>
      </c>
      <c r="S55" s="90">
        <v>3.7757637757637757E-4</v>
      </c>
      <c r="T55" s="90">
        <v>1.9688774897916692E-2</v>
      </c>
      <c r="U55" s="90">
        <f>R55/'סכום נכסי הקרן'!$C$42</f>
        <v>3.716112531383221E-3</v>
      </c>
    </row>
    <row r="56" spans="2:21" s="144" customFormat="1">
      <c r="B56" s="88" t="s">
        <v>397</v>
      </c>
      <c r="C56" s="82" t="s">
        <v>398</v>
      </c>
      <c r="D56" s="95" t="s">
        <v>126</v>
      </c>
      <c r="E56" s="95" t="s">
        <v>290</v>
      </c>
      <c r="F56" s="82" t="s">
        <v>372</v>
      </c>
      <c r="G56" s="95" t="s">
        <v>298</v>
      </c>
      <c r="H56" s="82" t="s">
        <v>346</v>
      </c>
      <c r="I56" s="82" t="s">
        <v>166</v>
      </c>
      <c r="J56" s="82"/>
      <c r="K56" s="89">
        <v>1.4000000000000001</v>
      </c>
      <c r="L56" s="95" t="s">
        <v>170</v>
      </c>
      <c r="M56" s="96">
        <v>5.2499999999999998E-2</v>
      </c>
      <c r="N56" s="96">
        <v>4.3E-3</v>
      </c>
      <c r="O56" s="89">
        <v>4560</v>
      </c>
      <c r="P56" s="91">
        <v>131.33000000000001</v>
      </c>
      <c r="Q56" s="82"/>
      <c r="R56" s="89">
        <v>5.9886499999999998</v>
      </c>
      <c r="S56" s="90">
        <v>1.9000000000000001E-5</v>
      </c>
      <c r="T56" s="90">
        <v>2.5308317110457585E-4</v>
      </c>
      <c r="U56" s="90">
        <f>R56/'סכום נכסי הקרן'!$C$42</f>
        <v>4.7767601006166863E-5</v>
      </c>
    </row>
    <row r="57" spans="2:21" s="144" customFormat="1">
      <c r="B57" s="88" t="s">
        <v>399</v>
      </c>
      <c r="C57" s="82" t="s">
        <v>400</v>
      </c>
      <c r="D57" s="95" t="s">
        <v>126</v>
      </c>
      <c r="E57" s="95" t="s">
        <v>290</v>
      </c>
      <c r="F57" s="82" t="s">
        <v>372</v>
      </c>
      <c r="G57" s="95" t="s">
        <v>298</v>
      </c>
      <c r="H57" s="82" t="s">
        <v>346</v>
      </c>
      <c r="I57" s="82" t="s">
        <v>166</v>
      </c>
      <c r="J57" s="82"/>
      <c r="K57" s="89">
        <v>0.25</v>
      </c>
      <c r="L57" s="95" t="s">
        <v>170</v>
      </c>
      <c r="M57" s="96">
        <v>5.5E-2</v>
      </c>
      <c r="N57" s="96">
        <v>3.7000000000000005E-2</v>
      </c>
      <c r="O57" s="89">
        <v>700.16</v>
      </c>
      <c r="P57" s="91">
        <v>129.6</v>
      </c>
      <c r="Q57" s="82"/>
      <c r="R57" s="89">
        <v>0.90739999999999998</v>
      </c>
      <c r="S57" s="90">
        <v>8.7520000000000002E-6</v>
      </c>
      <c r="T57" s="90">
        <v>3.8347151605168466E-5</v>
      </c>
      <c r="U57" s="90">
        <f>R57/'סכום נכסי הקרן'!$C$42</f>
        <v>7.2377449263182539E-6</v>
      </c>
    </row>
    <row r="58" spans="2:21" s="144" customFormat="1">
      <c r="B58" s="88" t="s">
        <v>401</v>
      </c>
      <c r="C58" s="82" t="s">
        <v>402</v>
      </c>
      <c r="D58" s="95" t="s">
        <v>126</v>
      </c>
      <c r="E58" s="95" t="s">
        <v>290</v>
      </c>
      <c r="F58" s="82" t="s">
        <v>313</v>
      </c>
      <c r="G58" s="95" t="s">
        <v>298</v>
      </c>
      <c r="H58" s="82" t="s">
        <v>346</v>
      </c>
      <c r="I58" s="82" t="s">
        <v>294</v>
      </c>
      <c r="J58" s="82"/>
      <c r="K58" s="89">
        <v>2.34</v>
      </c>
      <c r="L58" s="95" t="s">
        <v>170</v>
      </c>
      <c r="M58" s="96">
        <v>6.5000000000000002E-2</v>
      </c>
      <c r="N58" s="96">
        <v>3.2000000000000002E-3</v>
      </c>
      <c r="O58" s="89">
        <v>281058</v>
      </c>
      <c r="P58" s="91">
        <v>127.13</v>
      </c>
      <c r="Q58" s="89">
        <v>5.0321499999999997</v>
      </c>
      <c r="R58" s="89">
        <v>362.34121000000005</v>
      </c>
      <c r="S58" s="90">
        <v>1.7844952380952382E-4</v>
      </c>
      <c r="T58" s="90">
        <v>1.5312710285067432E-2</v>
      </c>
      <c r="U58" s="90">
        <f>R58/'סכום נכסי הקרן'!$C$42</f>
        <v>2.890162281544542E-3</v>
      </c>
    </row>
    <row r="59" spans="2:21" s="144" customFormat="1">
      <c r="B59" s="88" t="s">
        <v>403</v>
      </c>
      <c r="C59" s="82" t="s">
        <v>404</v>
      </c>
      <c r="D59" s="95" t="s">
        <v>126</v>
      </c>
      <c r="E59" s="95" t="s">
        <v>290</v>
      </c>
      <c r="F59" s="82" t="s">
        <v>405</v>
      </c>
      <c r="G59" s="95" t="s">
        <v>385</v>
      </c>
      <c r="H59" s="82" t="s">
        <v>346</v>
      </c>
      <c r="I59" s="82" t="s">
        <v>166</v>
      </c>
      <c r="J59" s="82"/>
      <c r="K59" s="89">
        <v>0.66</v>
      </c>
      <c r="L59" s="95" t="s">
        <v>170</v>
      </c>
      <c r="M59" s="96">
        <v>4.4000000000000004E-2</v>
      </c>
      <c r="N59" s="96">
        <v>6.5000000000000014E-3</v>
      </c>
      <c r="O59" s="89">
        <v>305.33</v>
      </c>
      <c r="P59" s="91">
        <v>112.35</v>
      </c>
      <c r="Q59" s="82"/>
      <c r="R59" s="89">
        <v>0.34302999999999995</v>
      </c>
      <c r="S59" s="90">
        <v>5.096263430601979E-6</v>
      </c>
      <c r="T59" s="90">
        <v>1.4496609450210423E-5</v>
      </c>
      <c r="U59" s="90">
        <f>R59/'סכום נכסי הקרן'!$C$42</f>
        <v>2.7361292066067337E-6</v>
      </c>
    </row>
    <row r="60" spans="2:21" s="144" customFormat="1">
      <c r="B60" s="88" t="s">
        <v>406</v>
      </c>
      <c r="C60" s="82" t="s">
        <v>407</v>
      </c>
      <c r="D60" s="95" t="s">
        <v>126</v>
      </c>
      <c r="E60" s="95" t="s">
        <v>290</v>
      </c>
      <c r="F60" s="82" t="s">
        <v>408</v>
      </c>
      <c r="G60" s="95" t="s">
        <v>334</v>
      </c>
      <c r="H60" s="82" t="s">
        <v>346</v>
      </c>
      <c r="I60" s="82" t="s">
        <v>294</v>
      </c>
      <c r="J60" s="82"/>
      <c r="K60" s="89">
        <v>8.6999999999999993</v>
      </c>
      <c r="L60" s="95" t="s">
        <v>170</v>
      </c>
      <c r="M60" s="96">
        <v>3.5000000000000003E-2</v>
      </c>
      <c r="N60" s="96">
        <v>1.61E-2</v>
      </c>
      <c r="O60" s="89">
        <v>24767.1</v>
      </c>
      <c r="P60" s="91">
        <v>119.43</v>
      </c>
      <c r="Q60" s="82"/>
      <c r="R60" s="89">
        <v>29.579339999999998</v>
      </c>
      <c r="S60" s="90">
        <v>1.1877787854271204E-4</v>
      </c>
      <c r="T60" s="90">
        <v>1.2500368474331319E-3</v>
      </c>
      <c r="U60" s="90">
        <f>R60/'סכום נכסי הקרן'!$C$42</f>
        <v>2.3593532952263894E-4</v>
      </c>
    </row>
    <row r="61" spans="2:21" s="144" customFormat="1">
      <c r="B61" s="88" t="s">
        <v>409</v>
      </c>
      <c r="C61" s="82" t="s">
        <v>410</v>
      </c>
      <c r="D61" s="95" t="s">
        <v>126</v>
      </c>
      <c r="E61" s="95" t="s">
        <v>290</v>
      </c>
      <c r="F61" s="82" t="s">
        <v>408</v>
      </c>
      <c r="G61" s="95" t="s">
        <v>334</v>
      </c>
      <c r="H61" s="82" t="s">
        <v>346</v>
      </c>
      <c r="I61" s="82" t="s">
        <v>294</v>
      </c>
      <c r="J61" s="82"/>
      <c r="K61" s="89">
        <v>4.5999999999999996</v>
      </c>
      <c r="L61" s="95" t="s">
        <v>170</v>
      </c>
      <c r="M61" s="96">
        <v>0.04</v>
      </c>
      <c r="N61" s="96">
        <v>5.1999999999999998E-3</v>
      </c>
      <c r="O61" s="89">
        <v>144434.92000000001</v>
      </c>
      <c r="P61" s="91">
        <v>116.94</v>
      </c>
      <c r="Q61" s="82"/>
      <c r="R61" s="89">
        <v>168.90220000000002</v>
      </c>
      <c r="S61" s="90">
        <v>2.0481203342001628E-4</v>
      </c>
      <c r="T61" s="90">
        <v>7.1378865658436041E-3</v>
      </c>
      <c r="U61" s="90">
        <f>R61/'סכום נכסי הקרן'!$C$42</f>
        <v>1.347223981809556E-3</v>
      </c>
    </row>
    <row r="62" spans="2:21" s="144" customFormat="1">
      <c r="B62" s="88" t="s">
        <v>411</v>
      </c>
      <c r="C62" s="82" t="s">
        <v>412</v>
      </c>
      <c r="D62" s="95" t="s">
        <v>126</v>
      </c>
      <c r="E62" s="95" t="s">
        <v>290</v>
      </c>
      <c r="F62" s="82" t="s">
        <v>408</v>
      </c>
      <c r="G62" s="95" t="s">
        <v>334</v>
      </c>
      <c r="H62" s="82" t="s">
        <v>346</v>
      </c>
      <c r="I62" s="82" t="s">
        <v>294</v>
      </c>
      <c r="J62" s="82"/>
      <c r="K62" s="89">
        <v>7.33</v>
      </c>
      <c r="L62" s="95" t="s">
        <v>170</v>
      </c>
      <c r="M62" s="96">
        <v>0.04</v>
      </c>
      <c r="N62" s="96">
        <v>1.2699999999999999E-2</v>
      </c>
      <c r="O62" s="89">
        <v>90002.99</v>
      </c>
      <c r="P62" s="91">
        <v>122.56</v>
      </c>
      <c r="Q62" s="82"/>
      <c r="R62" s="89">
        <v>110.30766</v>
      </c>
      <c r="S62" s="90">
        <v>1.938946632607314E-4</v>
      </c>
      <c r="T62" s="90">
        <v>4.6616536932239123E-3</v>
      </c>
      <c r="U62" s="90">
        <f>R62/'סכום נכסי הקרן'!$C$42</f>
        <v>8.7985310392223832E-4</v>
      </c>
    </row>
    <row r="63" spans="2:21" s="144" customFormat="1">
      <c r="B63" s="88" t="s">
        <v>413</v>
      </c>
      <c r="C63" s="82" t="s">
        <v>414</v>
      </c>
      <c r="D63" s="95" t="s">
        <v>126</v>
      </c>
      <c r="E63" s="95" t="s">
        <v>290</v>
      </c>
      <c r="F63" s="82" t="s">
        <v>415</v>
      </c>
      <c r="G63" s="95" t="s">
        <v>416</v>
      </c>
      <c r="H63" s="82" t="s">
        <v>417</v>
      </c>
      <c r="I63" s="82" t="s">
        <v>294</v>
      </c>
      <c r="J63" s="82"/>
      <c r="K63" s="89">
        <v>8.84</v>
      </c>
      <c r="L63" s="95" t="s">
        <v>170</v>
      </c>
      <c r="M63" s="96">
        <v>5.1500000000000004E-2</v>
      </c>
      <c r="N63" s="96">
        <v>2.1899999999999999E-2</v>
      </c>
      <c r="O63" s="89">
        <v>536407</v>
      </c>
      <c r="P63" s="91">
        <v>153.66999999999999</v>
      </c>
      <c r="Q63" s="82"/>
      <c r="R63" s="89">
        <v>824.29661999999996</v>
      </c>
      <c r="S63" s="90">
        <v>1.5105707596291997E-4</v>
      </c>
      <c r="T63" s="90">
        <v>3.4835163604549198E-2</v>
      </c>
      <c r="U63" s="90">
        <f>R63/'סכום נכסי הקרן'!$C$42</f>
        <v>6.5748828291671653E-3</v>
      </c>
    </row>
    <row r="64" spans="2:21" s="144" customFormat="1">
      <c r="B64" s="88" t="s">
        <v>418</v>
      </c>
      <c r="C64" s="82" t="s">
        <v>419</v>
      </c>
      <c r="D64" s="95" t="s">
        <v>126</v>
      </c>
      <c r="E64" s="95" t="s">
        <v>290</v>
      </c>
      <c r="F64" s="82" t="s">
        <v>420</v>
      </c>
      <c r="G64" s="95" t="s">
        <v>334</v>
      </c>
      <c r="H64" s="82" t="s">
        <v>417</v>
      </c>
      <c r="I64" s="82" t="s">
        <v>294</v>
      </c>
      <c r="J64" s="82"/>
      <c r="K64" s="89">
        <v>1.4799999999999998</v>
      </c>
      <c r="L64" s="95" t="s">
        <v>170</v>
      </c>
      <c r="M64" s="96">
        <v>4.8000000000000001E-2</v>
      </c>
      <c r="N64" s="96">
        <v>6.7000000000000002E-3</v>
      </c>
      <c r="O64" s="89">
        <v>0.27</v>
      </c>
      <c r="P64" s="91">
        <v>113.26</v>
      </c>
      <c r="Q64" s="82"/>
      <c r="R64" s="89">
        <v>3.1E-4</v>
      </c>
      <c r="S64" s="90">
        <v>1.5741604477611941E-9</v>
      </c>
      <c r="T64" s="90">
        <v>1.3100746085080699E-8</v>
      </c>
      <c r="U64" s="90">
        <f>R64/'סכום נכסי הקרן'!$C$42</f>
        <v>2.4726701864212681E-9</v>
      </c>
    </row>
    <row r="65" spans="2:21" s="144" customFormat="1">
      <c r="B65" s="88" t="s">
        <v>421</v>
      </c>
      <c r="C65" s="82" t="s">
        <v>422</v>
      </c>
      <c r="D65" s="95" t="s">
        <v>126</v>
      </c>
      <c r="E65" s="95" t="s">
        <v>290</v>
      </c>
      <c r="F65" s="82" t="s">
        <v>420</v>
      </c>
      <c r="G65" s="95" t="s">
        <v>334</v>
      </c>
      <c r="H65" s="82" t="s">
        <v>417</v>
      </c>
      <c r="I65" s="82" t="s">
        <v>294</v>
      </c>
      <c r="J65" s="82"/>
      <c r="K65" s="89">
        <v>4.3899999999999997</v>
      </c>
      <c r="L65" s="95" t="s">
        <v>170</v>
      </c>
      <c r="M65" s="96">
        <v>3.2899999999999999E-2</v>
      </c>
      <c r="N65" s="96">
        <v>8.0000000000000002E-3</v>
      </c>
      <c r="O65" s="89">
        <v>0.28000000000000003</v>
      </c>
      <c r="P65" s="91">
        <v>111.63</v>
      </c>
      <c r="Q65" s="82"/>
      <c r="R65" s="89">
        <v>3.1E-4</v>
      </c>
      <c r="S65" s="90">
        <v>1.4000000000000001E-9</v>
      </c>
      <c r="T65" s="90">
        <v>1.3100746085080699E-8</v>
      </c>
      <c r="U65" s="90">
        <f>R65/'סכום נכסי הקרן'!$C$42</f>
        <v>2.4726701864212681E-9</v>
      </c>
    </row>
    <row r="66" spans="2:21" s="144" customFormat="1">
      <c r="B66" s="88" t="s">
        <v>423</v>
      </c>
      <c r="C66" s="82" t="s">
        <v>424</v>
      </c>
      <c r="D66" s="95" t="s">
        <v>126</v>
      </c>
      <c r="E66" s="95" t="s">
        <v>290</v>
      </c>
      <c r="F66" s="82" t="s">
        <v>425</v>
      </c>
      <c r="G66" s="95" t="s">
        <v>334</v>
      </c>
      <c r="H66" s="82" t="s">
        <v>417</v>
      </c>
      <c r="I66" s="82" t="s">
        <v>166</v>
      </c>
      <c r="J66" s="82"/>
      <c r="K66" s="89">
        <v>0.25</v>
      </c>
      <c r="L66" s="95" t="s">
        <v>170</v>
      </c>
      <c r="M66" s="96">
        <v>4.5499999999999999E-2</v>
      </c>
      <c r="N66" s="96">
        <v>3.4599999999999992E-2</v>
      </c>
      <c r="O66" s="89">
        <v>2580.4</v>
      </c>
      <c r="P66" s="91">
        <v>121.97</v>
      </c>
      <c r="Q66" s="82"/>
      <c r="R66" s="89">
        <v>3.1473200000000001</v>
      </c>
      <c r="S66" s="90">
        <v>1.8246100323853433E-5</v>
      </c>
      <c r="T66" s="90">
        <v>1.330072263499877E-4</v>
      </c>
      <c r="U66" s="90">
        <f>R66/'סכום נכסי הקרן'!$C$42</f>
        <v>2.5104143003636729E-5</v>
      </c>
    </row>
    <row r="67" spans="2:21" s="144" customFormat="1">
      <c r="B67" s="88" t="s">
        <v>426</v>
      </c>
      <c r="C67" s="82" t="s">
        <v>427</v>
      </c>
      <c r="D67" s="95" t="s">
        <v>126</v>
      </c>
      <c r="E67" s="95" t="s">
        <v>290</v>
      </c>
      <c r="F67" s="82" t="s">
        <v>425</v>
      </c>
      <c r="G67" s="95" t="s">
        <v>334</v>
      </c>
      <c r="H67" s="82" t="s">
        <v>417</v>
      </c>
      <c r="I67" s="82" t="s">
        <v>166</v>
      </c>
      <c r="J67" s="82"/>
      <c r="K67" s="89">
        <v>5.1599999999999993</v>
      </c>
      <c r="L67" s="95" t="s">
        <v>170</v>
      </c>
      <c r="M67" s="96">
        <v>4.7500000000000001E-2</v>
      </c>
      <c r="N67" s="96">
        <v>7.8000000000000005E-3</v>
      </c>
      <c r="O67" s="89">
        <v>405669</v>
      </c>
      <c r="P67" s="91">
        <v>148.43</v>
      </c>
      <c r="Q67" s="82"/>
      <c r="R67" s="89">
        <v>602.13452000000007</v>
      </c>
      <c r="S67" s="90">
        <v>2.1494674932443173E-4</v>
      </c>
      <c r="T67" s="90">
        <v>2.5446488566393376E-2</v>
      </c>
      <c r="U67" s="90">
        <f>R67/'סכום נכסי הקרן'!$C$42</f>
        <v>4.8028389542550997E-3</v>
      </c>
    </row>
    <row r="68" spans="2:21" s="144" customFormat="1">
      <c r="B68" s="88" t="s">
        <v>428</v>
      </c>
      <c r="C68" s="82" t="s">
        <v>429</v>
      </c>
      <c r="D68" s="95" t="s">
        <v>126</v>
      </c>
      <c r="E68" s="95" t="s">
        <v>290</v>
      </c>
      <c r="F68" s="82" t="s">
        <v>430</v>
      </c>
      <c r="G68" s="95" t="s">
        <v>334</v>
      </c>
      <c r="H68" s="82" t="s">
        <v>417</v>
      </c>
      <c r="I68" s="82" t="s">
        <v>166</v>
      </c>
      <c r="J68" s="82"/>
      <c r="K68" s="89">
        <v>0.5</v>
      </c>
      <c r="L68" s="95" t="s">
        <v>170</v>
      </c>
      <c r="M68" s="96">
        <v>4.9500000000000002E-2</v>
      </c>
      <c r="N68" s="96">
        <v>7.8000000000000014E-3</v>
      </c>
      <c r="O68" s="89">
        <v>1710.97</v>
      </c>
      <c r="P68" s="91">
        <v>125.77</v>
      </c>
      <c r="Q68" s="82"/>
      <c r="R68" s="89">
        <v>2.1518899999999999</v>
      </c>
      <c r="S68" s="90">
        <v>4.8991374469178745E-6</v>
      </c>
      <c r="T68" s="90">
        <v>9.0939885461368715E-5</v>
      </c>
      <c r="U68" s="90">
        <f>R68/'סכום נכסי הקרן'!$C$42</f>
        <v>1.7164239507929233E-5</v>
      </c>
    </row>
    <row r="69" spans="2:21" s="144" customFormat="1">
      <c r="B69" s="88" t="s">
        <v>431</v>
      </c>
      <c r="C69" s="82" t="s">
        <v>432</v>
      </c>
      <c r="D69" s="95" t="s">
        <v>126</v>
      </c>
      <c r="E69" s="95" t="s">
        <v>290</v>
      </c>
      <c r="F69" s="82" t="s">
        <v>430</v>
      </c>
      <c r="G69" s="95" t="s">
        <v>334</v>
      </c>
      <c r="H69" s="82" t="s">
        <v>417</v>
      </c>
      <c r="I69" s="82" t="s">
        <v>166</v>
      </c>
      <c r="J69" s="82"/>
      <c r="K69" s="89">
        <v>1.64</v>
      </c>
      <c r="L69" s="95" t="s">
        <v>170</v>
      </c>
      <c r="M69" s="96">
        <v>6.5000000000000002E-2</v>
      </c>
      <c r="N69" s="96">
        <v>2.9999999999999992E-3</v>
      </c>
      <c r="O69" s="89">
        <v>69674.67</v>
      </c>
      <c r="P69" s="91">
        <v>125.88</v>
      </c>
      <c r="Q69" s="82"/>
      <c r="R69" s="89">
        <v>87.706460000000007</v>
      </c>
      <c r="S69" s="90">
        <v>1.0195805075161724E-4</v>
      </c>
      <c r="T69" s="90">
        <v>3.7065163305847965E-3</v>
      </c>
      <c r="U69" s="90">
        <f>R69/'סכום נכסי הקרן'!$C$42</f>
        <v>6.9957789935015972E-4</v>
      </c>
    </row>
    <row r="70" spans="2:21" s="144" customFormat="1">
      <c r="B70" s="88" t="s">
        <v>433</v>
      </c>
      <c r="C70" s="82" t="s">
        <v>434</v>
      </c>
      <c r="D70" s="95" t="s">
        <v>126</v>
      </c>
      <c r="E70" s="95" t="s">
        <v>290</v>
      </c>
      <c r="F70" s="82" t="s">
        <v>430</v>
      </c>
      <c r="G70" s="95" t="s">
        <v>334</v>
      </c>
      <c r="H70" s="82" t="s">
        <v>417</v>
      </c>
      <c r="I70" s="82" t="s">
        <v>166</v>
      </c>
      <c r="J70" s="82"/>
      <c r="K70" s="89">
        <v>0.5</v>
      </c>
      <c r="L70" s="95" t="s">
        <v>170</v>
      </c>
      <c r="M70" s="96">
        <v>5.2999999999999999E-2</v>
      </c>
      <c r="N70" s="96">
        <v>6.6E-3</v>
      </c>
      <c r="O70" s="89">
        <v>1763.6</v>
      </c>
      <c r="P70" s="91">
        <v>119.18</v>
      </c>
      <c r="Q70" s="82"/>
      <c r="R70" s="89">
        <v>2.1018699999999999</v>
      </c>
      <c r="S70" s="90">
        <v>3.8545818307855272E-6</v>
      </c>
      <c r="T70" s="90">
        <v>8.8826016689834078E-5</v>
      </c>
      <c r="U70" s="90">
        <f>R70/'סכום נכסי הקרן'!$C$42</f>
        <v>1.6765262208817003E-5</v>
      </c>
    </row>
    <row r="71" spans="2:21" s="144" customFormat="1">
      <c r="B71" s="88" t="s">
        <v>435</v>
      </c>
      <c r="C71" s="82" t="s">
        <v>436</v>
      </c>
      <c r="D71" s="95" t="s">
        <v>126</v>
      </c>
      <c r="E71" s="95" t="s">
        <v>290</v>
      </c>
      <c r="F71" s="82" t="s">
        <v>384</v>
      </c>
      <c r="G71" s="95" t="s">
        <v>385</v>
      </c>
      <c r="H71" s="82" t="s">
        <v>417</v>
      </c>
      <c r="I71" s="82" t="s">
        <v>294</v>
      </c>
      <c r="J71" s="82"/>
      <c r="K71" s="89">
        <v>4.9700000000000006</v>
      </c>
      <c r="L71" s="95" t="s">
        <v>170</v>
      </c>
      <c r="M71" s="96">
        <v>3.85E-2</v>
      </c>
      <c r="N71" s="96">
        <v>5.6999999999999993E-3</v>
      </c>
      <c r="O71" s="89">
        <v>62344</v>
      </c>
      <c r="P71" s="91">
        <v>120.57</v>
      </c>
      <c r="Q71" s="82"/>
      <c r="R71" s="89">
        <v>75.168170000000003</v>
      </c>
      <c r="S71" s="90">
        <v>2.602580338345463E-4</v>
      </c>
      <c r="T71" s="90">
        <v>3.1766422866134855E-3</v>
      </c>
      <c r="U71" s="90">
        <f>R71/'סכום נכסי הקרן'!$C$42</f>
        <v>5.995680416995019E-4</v>
      </c>
    </row>
    <row r="72" spans="2:21" s="144" customFormat="1">
      <c r="B72" s="88" t="s">
        <v>437</v>
      </c>
      <c r="C72" s="82" t="s">
        <v>438</v>
      </c>
      <c r="D72" s="95" t="s">
        <v>126</v>
      </c>
      <c r="E72" s="95" t="s">
        <v>290</v>
      </c>
      <c r="F72" s="82" t="s">
        <v>384</v>
      </c>
      <c r="G72" s="95" t="s">
        <v>385</v>
      </c>
      <c r="H72" s="82" t="s">
        <v>417</v>
      </c>
      <c r="I72" s="82" t="s">
        <v>294</v>
      </c>
      <c r="J72" s="82"/>
      <c r="K72" s="89">
        <v>3.2299999999999995</v>
      </c>
      <c r="L72" s="95" t="s">
        <v>170</v>
      </c>
      <c r="M72" s="96">
        <v>3.9E-2</v>
      </c>
      <c r="N72" s="96">
        <v>3.0999999999999995E-3</v>
      </c>
      <c r="O72" s="89">
        <v>61004</v>
      </c>
      <c r="P72" s="91">
        <v>120.78</v>
      </c>
      <c r="Q72" s="82"/>
      <c r="R72" s="89">
        <v>73.680630000000008</v>
      </c>
      <c r="S72" s="90">
        <v>1.5287977796294788E-4</v>
      </c>
      <c r="T72" s="90">
        <v>3.1137781452218695E-3</v>
      </c>
      <c r="U72" s="90">
        <f>R72/'סכום נכסי הקרן'!$C$42</f>
        <v>5.877028939281823E-4</v>
      </c>
    </row>
    <row r="73" spans="2:21" s="144" customFormat="1">
      <c r="B73" s="88" t="s">
        <v>439</v>
      </c>
      <c r="C73" s="82" t="s">
        <v>440</v>
      </c>
      <c r="D73" s="95" t="s">
        <v>126</v>
      </c>
      <c r="E73" s="95" t="s">
        <v>290</v>
      </c>
      <c r="F73" s="82" t="s">
        <v>384</v>
      </c>
      <c r="G73" s="95" t="s">
        <v>385</v>
      </c>
      <c r="H73" s="82" t="s">
        <v>417</v>
      </c>
      <c r="I73" s="82" t="s">
        <v>294</v>
      </c>
      <c r="J73" s="82"/>
      <c r="K73" s="89">
        <v>5.8</v>
      </c>
      <c r="L73" s="95" t="s">
        <v>170</v>
      </c>
      <c r="M73" s="96">
        <v>3.85E-2</v>
      </c>
      <c r="N73" s="96">
        <v>6.9000000000000008E-3</v>
      </c>
      <c r="O73" s="89">
        <v>44038</v>
      </c>
      <c r="P73" s="91">
        <v>122.97</v>
      </c>
      <c r="Q73" s="82"/>
      <c r="R73" s="89">
        <v>54.15354</v>
      </c>
      <c r="S73" s="90">
        <v>1.76152E-4</v>
      </c>
      <c r="T73" s="90">
        <v>2.2885541198331E-3</v>
      </c>
      <c r="U73" s="90">
        <f>R73/'סכום נכסי הקרן'!$C$42</f>
        <v>4.3194788337797289E-4</v>
      </c>
    </row>
    <row r="74" spans="2:21" s="144" customFormat="1">
      <c r="B74" s="88" t="s">
        <v>441</v>
      </c>
      <c r="C74" s="82" t="s">
        <v>442</v>
      </c>
      <c r="D74" s="95" t="s">
        <v>126</v>
      </c>
      <c r="E74" s="95" t="s">
        <v>290</v>
      </c>
      <c r="F74" s="82" t="s">
        <v>443</v>
      </c>
      <c r="G74" s="95" t="s">
        <v>385</v>
      </c>
      <c r="H74" s="82" t="s">
        <v>417</v>
      </c>
      <c r="I74" s="82" t="s">
        <v>166</v>
      </c>
      <c r="J74" s="82"/>
      <c r="K74" s="89">
        <v>3.3500000000000005</v>
      </c>
      <c r="L74" s="95" t="s">
        <v>170</v>
      </c>
      <c r="M74" s="96">
        <v>3.7499999999999999E-2</v>
      </c>
      <c r="N74" s="96">
        <v>5.1000000000000004E-3</v>
      </c>
      <c r="O74" s="89">
        <v>390597</v>
      </c>
      <c r="P74" s="91">
        <v>120.58</v>
      </c>
      <c r="Q74" s="82"/>
      <c r="R74" s="89">
        <v>470.98187000000001</v>
      </c>
      <c r="S74" s="90">
        <v>5.0419045053757845E-4</v>
      </c>
      <c r="T74" s="90">
        <v>1.9903915772730603E-2</v>
      </c>
      <c r="U74" s="90">
        <f>R74/'סכום נכסי הקרן'!$C$42</f>
        <v>3.7567188009481854E-3</v>
      </c>
    </row>
    <row r="75" spans="2:21" s="144" customFormat="1">
      <c r="B75" s="88" t="s">
        <v>444</v>
      </c>
      <c r="C75" s="82" t="s">
        <v>445</v>
      </c>
      <c r="D75" s="95" t="s">
        <v>126</v>
      </c>
      <c r="E75" s="95" t="s">
        <v>290</v>
      </c>
      <c r="F75" s="82" t="s">
        <v>443</v>
      </c>
      <c r="G75" s="95" t="s">
        <v>385</v>
      </c>
      <c r="H75" s="82" t="s">
        <v>417</v>
      </c>
      <c r="I75" s="82" t="s">
        <v>166</v>
      </c>
      <c r="J75" s="82"/>
      <c r="K75" s="89">
        <v>6.9299999999999988</v>
      </c>
      <c r="L75" s="95" t="s">
        <v>170</v>
      </c>
      <c r="M75" s="96">
        <v>2.4799999999999999E-2</v>
      </c>
      <c r="N75" s="96">
        <v>1.0200000000000001E-2</v>
      </c>
      <c r="O75" s="89">
        <v>57411</v>
      </c>
      <c r="P75" s="91">
        <v>110.91</v>
      </c>
      <c r="Q75" s="82"/>
      <c r="R75" s="89">
        <v>63.674550000000004</v>
      </c>
      <c r="S75" s="90">
        <v>1.3556757813774486E-4</v>
      </c>
      <c r="T75" s="90">
        <v>2.690916489134759E-3</v>
      </c>
      <c r="U75" s="90">
        <f>R75/'סכום נכסי הקרן'!$C$42</f>
        <v>5.078908432864205E-4</v>
      </c>
    </row>
    <row r="76" spans="2:21" s="144" customFormat="1">
      <c r="B76" s="88" t="s">
        <v>446</v>
      </c>
      <c r="C76" s="82" t="s">
        <v>447</v>
      </c>
      <c r="D76" s="95" t="s">
        <v>126</v>
      </c>
      <c r="E76" s="95" t="s">
        <v>290</v>
      </c>
      <c r="F76" s="82" t="s">
        <v>297</v>
      </c>
      <c r="G76" s="95" t="s">
        <v>298</v>
      </c>
      <c r="H76" s="82" t="s">
        <v>417</v>
      </c>
      <c r="I76" s="82" t="s">
        <v>166</v>
      </c>
      <c r="J76" s="82"/>
      <c r="K76" s="89">
        <v>4.8600000000000003</v>
      </c>
      <c r="L76" s="95" t="s">
        <v>170</v>
      </c>
      <c r="M76" s="96">
        <v>1.06E-2</v>
      </c>
      <c r="N76" s="96">
        <v>9.5999999999999992E-3</v>
      </c>
      <c r="O76" s="89">
        <f>100000/50000</f>
        <v>2</v>
      </c>
      <c r="P76" s="91">
        <v>5024799</v>
      </c>
      <c r="Q76" s="82"/>
      <c r="R76" s="89">
        <v>100.49598</v>
      </c>
      <c r="S76" s="90">
        <f>736.431254142426%/50000</f>
        <v>1.4728625082848521E-4</v>
      </c>
      <c r="T76" s="90">
        <v>4.2470074727462845E-3</v>
      </c>
      <c r="U76" s="90">
        <f>R76/'סכום נכסי הקרן'!$C$42</f>
        <v>8.01591656778026E-4</v>
      </c>
    </row>
    <row r="77" spans="2:21" s="144" customFormat="1">
      <c r="B77" s="88" t="s">
        <v>448</v>
      </c>
      <c r="C77" s="82" t="s">
        <v>449</v>
      </c>
      <c r="D77" s="95" t="s">
        <v>126</v>
      </c>
      <c r="E77" s="95" t="s">
        <v>290</v>
      </c>
      <c r="F77" s="82" t="s">
        <v>450</v>
      </c>
      <c r="G77" s="95" t="s">
        <v>334</v>
      </c>
      <c r="H77" s="82" t="s">
        <v>417</v>
      </c>
      <c r="I77" s="82" t="s">
        <v>294</v>
      </c>
      <c r="J77" s="82"/>
      <c r="K77" s="89">
        <v>2.36</v>
      </c>
      <c r="L77" s="95" t="s">
        <v>170</v>
      </c>
      <c r="M77" s="96">
        <v>5.0999999999999997E-2</v>
      </c>
      <c r="N77" s="96">
        <v>8.9999999999999998E-4</v>
      </c>
      <c r="O77" s="89">
        <v>42206.38</v>
      </c>
      <c r="P77" s="91">
        <v>123.61</v>
      </c>
      <c r="Q77" s="89">
        <v>1.7604</v>
      </c>
      <c r="R77" s="89">
        <v>53.999989999999997</v>
      </c>
      <c r="S77" s="90">
        <v>9.0427688068609772E-5</v>
      </c>
      <c r="T77" s="90">
        <v>2.2820650244738607E-3</v>
      </c>
      <c r="U77" s="90">
        <f>R77/'סכום נכסי הקרן'!$C$42</f>
        <v>4.3072311400015035E-4</v>
      </c>
    </row>
    <row r="78" spans="2:21" s="144" customFormat="1">
      <c r="B78" s="88" t="s">
        <v>451</v>
      </c>
      <c r="C78" s="82" t="s">
        <v>452</v>
      </c>
      <c r="D78" s="95" t="s">
        <v>126</v>
      </c>
      <c r="E78" s="95" t="s">
        <v>290</v>
      </c>
      <c r="F78" s="82" t="s">
        <v>450</v>
      </c>
      <c r="G78" s="95" t="s">
        <v>334</v>
      </c>
      <c r="H78" s="82" t="s">
        <v>417</v>
      </c>
      <c r="I78" s="82" t="s">
        <v>294</v>
      </c>
      <c r="J78" s="82"/>
      <c r="K78" s="89">
        <v>2.63</v>
      </c>
      <c r="L78" s="95" t="s">
        <v>170</v>
      </c>
      <c r="M78" s="96">
        <v>3.4000000000000002E-2</v>
      </c>
      <c r="N78" s="96">
        <v>4.4000000000000003E-3</v>
      </c>
      <c r="O78" s="89">
        <v>21360</v>
      </c>
      <c r="P78" s="91">
        <v>110.05</v>
      </c>
      <c r="Q78" s="82"/>
      <c r="R78" s="89">
        <v>23.506679999999999</v>
      </c>
      <c r="S78" s="90">
        <v>6.3877470475375602E-5</v>
      </c>
      <c r="T78" s="90">
        <v>9.9340337413949924E-4</v>
      </c>
      <c r="U78" s="90">
        <f>R78/'סכום נכסי הקרן'!$C$42</f>
        <v>1.8749763489595193E-4</v>
      </c>
    </row>
    <row r="79" spans="2:21" s="144" customFormat="1">
      <c r="B79" s="88" t="s">
        <v>453</v>
      </c>
      <c r="C79" s="82" t="s">
        <v>454</v>
      </c>
      <c r="D79" s="95" t="s">
        <v>126</v>
      </c>
      <c r="E79" s="95" t="s">
        <v>290</v>
      </c>
      <c r="F79" s="82" t="s">
        <v>450</v>
      </c>
      <c r="G79" s="95" t="s">
        <v>334</v>
      </c>
      <c r="H79" s="82" t="s">
        <v>417</v>
      </c>
      <c r="I79" s="82" t="s">
        <v>294</v>
      </c>
      <c r="J79" s="82"/>
      <c r="K79" s="89">
        <v>3.6999999999999997</v>
      </c>
      <c r="L79" s="95" t="s">
        <v>170</v>
      </c>
      <c r="M79" s="96">
        <v>2.5499999999999998E-2</v>
      </c>
      <c r="N79" s="96">
        <v>6.7000000000000002E-3</v>
      </c>
      <c r="O79" s="89">
        <v>45161.03</v>
      </c>
      <c r="P79" s="91">
        <v>107.44</v>
      </c>
      <c r="Q79" s="89">
        <v>1.08141</v>
      </c>
      <c r="R79" s="89">
        <v>49.63796</v>
      </c>
      <c r="S79" s="90">
        <v>5.0930014018685398E-5</v>
      </c>
      <c r="T79" s="90">
        <v>2.0977235811012653E-3</v>
      </c>
      <c r="U79" s="90">
        <f>R79/'סכום נכסי הקרן'!$C$42</f>
        <v>3.959300122799079E-4</v>
      </c>
    </row>
    <row r="80" spans="2:21" s="144" customFormat="1">
      <c r="B80" s="88" t="s">
        <v>455</v>
      </c>
      <c r="C80" s="82" t="s">
        <v>456</v>
      </c>
      <c r="D80" s="95" t="s">
        <v>126</v>
      </c>
      <c r="E80" s="95" t="s">
        <v>290</v>
      </c>
      <c r="F80" s="82" t="s">
        <v>450</v>
      </c>
      <c r="G80" s="95" t="s">
        <v>334</v>
      </c>
      <c r="H80" s="82" t="s">
        <v>417</v>
      </c>
      <c r="I80" s="82" t="s">
        <v>294</v>
      </c>
      <c r="J80" s="82"/>
      <c r="K80" s="89">
        <v>3.0900000000000003</v>
      </c>
      <c r="L80" s="95" t="s">
        <v>170</v>
      </c>
      <c r="M80" s="96">
        <v>4.9000000000000002E-2</v>
      </c>
      <c r="N80" s="96">
        <v>8.0000000000000002E-3</v>
      </c>
      <c r="O80" s="89">
        <v>55727.77</v>
      </c>
      <c r="P80" s="91">
        <v>116.74</v>
      </c>
      <c r="Q80" s="82"/>
      <c r="R80" s="89">
        <v>65.056610000000006</v>
      </c>
      <c r="S80" s="90">
        <v>6.9832903775286141E-5</v>
      </c>
      <c r="T80" s="90">
        <v>2.7493229960197482E-3</v>
      </c>
      <c r="U80" s="90">
        <f>R80/'סכום נכסי הקרן'!$C$42</f>
        <v>5.1891464508592184E-4</v>
      </c>
    </row>
    <row r="81" spans="2:21" s="144" customFormat="1">
      <c r="B81" s="88" t="s">
        <v>457</v>
      </c>
      <c r="C81" s="82" t="s">
        <v>458</v>
      </c>
      <c r="D81" s="95" t="s">
        <v>126</v>
      </c>
      <c r="E81" s="95" t="s">
        <v>290</v>
      </c>
      <c r="F81" s="82" t="s">
        <v>450</v>
      </c>
      <c r="G81" s="95" t="s">
        <v>334</v>
      </c>
      <c r="H81" s="82" t="s">
        <v>417</v>
      </c>
      <c r="I81" s="82" t="s">
        <v>294</v>
      </c>
      <c r="J81" s="82"/>
      <c r="K81" s="89">
        <v>7.63</v>
      </c>
      <c r="L81" s="95" t="s">
        <v>170</v>
      </c>
      <c r="M81" s="96">
        <v>2.35E-2</v>
      </c>
      <c r="N81" s="96">
        <v>1.44E-2</v>
      </c>
      <c r="O81" s="89">
        <v>66640</v>
      </c>
      <c r="P81" s="91">
        <v>108.04</v>
      </c>
      <c r="Q81" s="82"/>
      <c r="R81" s="89">
        <v>71.99785</v>
      </c>
      <c r="S81" s="90">
        <v>2.6566132088371455E-4</v>
      </c>
      <c r="T81" s="90">
        <v>3.0426630694249269E-3</v>
      </c>
      <c r="U81" s="90">
        <f>R81/'סכום נכסי הקרן'!$C$42</f>
        <v>5.7428044252074361E-4</v>
      </c>
    </row>
    <row r="82" spans="2:21" s="144" customFormat="1">
      <c r="B82" s="88" t="s">
        <v>459</v>
      </c>
      <c r="C82" s="82" t="s">
        <v>460</v>
      </c>
      <c r="D82" s="95" t="s">
        <v>126</v>
      </c>
      <c r="E82" s="95" t="s">
        <v>290</v>
      </c>
      <c r="F82" s="82" t="s">
        <v>450</v>
      </c>
      <c r="G82" s="95" t="s">
        <v>334</v>
      </c>
      <c r="H82" s="82" t="s">
        <v>417</v>
      </c>
      <c r="I82" s="82" t="s">
        <v>294</v>
      </c>
      <c r="J82" s="82"/>
      <c r="K82" s="89">
        <v>6.6</v>
      </c>
      <c r="L82" s="95" t="s">
        <v>170</v>
      </c>
      <c r="M82" s="96">
        <v>1.7600000000000001E-2</v>
      </c>
      <c r="N82" s="96">
        <v>1.1199999999999998E-2</v>
      </c>
      <c r="O82" s="89">
        <v>101739.66</v>
      </c>
      <c r="P82" s="91">
        <v>104.96</v>
      </c>
      <c r="Q82" s="89">
        <v>1.9896399999999999</v>
      </c>
      <c r="R82" s="89">
        <v>108.82113000000001</v>
      </c>
      <c r="S82" s="90">
        <v>9.0875872148346544E-5</v>
      </c>
      <c r="T82" s="90">
        <v>4.5988322349082515E-3</v>
      </c>
      <c r="U82" s="90">
        <f>R82/'סכום נכסי הקרן'!$C$42</f>
        <v>8.6799601226991317E-4</v>
      </c>
    </row>
    <row r="83" spans="2:21" s="144" customFormat="1">
      <c r="B83" s="88" t="s">
        <v>461</v>
      </c>
      <c r="C83" s="82" t="s">
        <v>462</v>
      </c>
      <c r="D83" s="95" t="s">
        <v>126</v>
      </c>
      <c r="E83" s="95" t="s">
        <v>290</v>
      </c>
      <c r="F83" s="82" t="s">
        <v>450</v>
      </c>
      <c r="G83" s="95" t="s">
        <v>334</v>
      </c>
      <c r="H83" s="82" t="s">
        <v>417</v>
      </c>
      <c r="I83" s="82" t="s">
        <v>294</v>
      </c>
      <c r="J83" s="82"/>
      <c r="K83" s="89">
        <v>6.49</v>
      </c>
      <c r="L83" s="95" t="s">
        <v>170</v>
      </c>
      <c r="M83" s="96">
        <v>2.3E-2</v>
      </c>
      <c r="N83" s="96">
        <v>1.5899999999999997E-2</v>
      </c>
      <c r="O83" s="89">
        <v>62.03</v>
      </c>
      <c r="P83" s="91">
        <v>105.41</v>
      </c>
      <c r="Q83" s="89">
        <v>1.3799999999999999E-3</v>
      </c>
      <c r="R83" s="89">
        <v>6.6780000000000006E-2</v>
      </c>
      <c r="S83" s="90">
        <v>4.3518369854595226E-8</v>
      </c>
      <c r="T83" s="90">
        <v>2.8221542695538358E-6</v>
      </c>
      <c r="U83" s="90">
        <f>R83/'סכום נכסי הקרן'!$C$42</f>
        <v>5.326610162877816E-7</v>
      </c>
    </row>
    <row r="84" spans="2:21" s="144" customFormat="1">
      <c r="B84" s="88" t="s">
        <v>463</v>
      </c>
      <c r="C84" s="82" t="s">
        <v>464</v>
      </c>
      <c r="D84" s="95" t="s">
        <v>126</v>
      </c>
      <c r="E84" s="95" t="s">
        <v>290</v>
      </c>
      <c r="F84" s="82" t="s">
        <v>450</v>
      </c>
      <c r="G84" s="95" t="s">
        <v>334</v>
      </c>
      <c r="H84" s="82" t="s">
        <v>417</v>
      </c>
      <c r="I84" s="82" t="s">
        <v>294</v>
      </c>
      <c r="J84" s="82"/>
      <c r="K84" s="89">
        <v>0.41</v>
      </c>
      <c r="L84" s="95" t="s">
        <v>170</v>
      </c>
      <c r="M84" s="96">
        <v>5.5E-2</v>
      </c>
      <c r="N84" s="96">
        <v>7.7000000000000002E-3</v>
      </c>
      <c r="O84" s="89">
        <v>111.5</v>
      </c>
      <c r="P84" s="91">
        <v>122.31</v>
      </c>
      <c r="Q84" s="82"/>
      <c r="R84" s="89">
        <v>0.13638</v>
      </c>
      <c r="S84" s="90">
        <v>7.453293252663967E-6</v>
      </c>
      <c r="T84" s="90">
        <v>5.7634830680106632E-6</v>
      </c>
      <c r="U84" s="90">
        <f>R84/'סכום נכסי הקרן'!$C$42</f>
        <v>1.0878153549165566E-6</v>
      </c>
    </row>
    <row r="85" spans="2:21" s="144" customFormat="1">
      <c r="B85" s="88" t="s">
        <v>465</v>
      </c>
      <c r="C85" s="82" t="s">
        <v>466</v>
      </c>
      <c r="D85" s="95" t="s">
        <v>126</v>
      </c>
      <c r="E85" s="95" t="s">
        <v>290</v>
      </c>
      <c r="F85" s="82" t="s">
        <v>450</v>
      </c>
      <c r="G85" s="95" t="s">
        <v>334</v>
      </c>
      <c r="H85" s="82" t="s">
        <v>417</v>
      </c>
      <c r="I85" s="82" t="s">
        <v>294</v>
      </c>
      <c r="J85" s="82"/>
      <c r="K85" s="89">
        <v>2.7699999999999996</v>
      </c>
      <c r="L85" s="95" t="s">
        <v>170</v>
      </c>
      <c r="M85" s="96">
        <v>5.8499999999999996E-2</v>
      </c>
      <c r="N85" s="96">
        <v>7.6999999999999994E-3</v>
      </c>
      <c r="O85" s="89">
        <v>43484.14</v>
      </c>
      <c r="P85" s="91">
        <v>123.56</v>
      </c>
      <c r="Q85" s="82"/>
      <c r="R85" s="89">
        <v>53.729010000000002</v>
      </c>
      <c r="S85" s="90">
        <v>3.3568645403897292E-5</v>
      </c>
      <c r="T85" s="90">
        <v>2.2706132819766507E-3</v>
      </c>
      <c r="U85" s="90">
        <f>R85/'סכום נכסי הקרן'!$C$42</f>
        <v>4.2856168120300063E-4</v>
      </c>
    </row>
    <row r="86" spans="2:21" s="144" customFormat="1">
      <c r="B86" s="88" t="s">
        <v>467</v>
      </c>
      <c r="C86" s="82" t="s">
        <v>468</v>
      </c>
      <c r="D86" s="95" t="s">
        <v>126</v>
      </c>
      <c r="E86" s="95" t="s">
        <v>290</v>
      </c>
      <c r="F86" s="82" t="s">
        <v>450</v>
      </c>
      <c r="G86" s="95" t="s">
        <v>334</v>
      </c>
      <c r="H86" s="82" t="s">
        <v>417</v>
      </c>
      <c r="I86" s="82" t="s">
        <v>294</v>
      </c>
      <c r="J86" s="82"/>
      <c r="K86" s="89">
        <v>7.0500000000000016</v>
      </c>
      <c r="L86" s="95" t="s">
        <v>170</v>
      </c>
      <c r="M86" s="96">
        <v>2.1499999999999998E-2</v>
      </c>
      <c r="N86" s="96">
        <v>1.43E-2</v>
      </c>
      <c r="O86" s="89">
        <v>67900</v>
      </c>
      <c r="P86" s="91">
        <v>106.57</v>
      </c>
      <c r="Q86" s="82"/>
      <c r="R86" s="89">
        <v>72.36103</v>
      </c>
      <c r="S86" s="90">
        <v>1.2853446835389579E-4</v>
      </c>
      <c r="T86" s="90">
        <v>3.0580112273706677E-3</v>
      </c>
      <c r="U86" s="90">
        <f>R86/'סכום נכסי הקרן'!$C$42</f>
        <v>5.7717729528946769E-4</v>
      </c>
    </row>
    <row r="87" spans="2:21" s="144" customFormat="1">
      <c r="B87" s="88" t="s">
        <v>469</v>
      </c>
      <c r="C87" s="82" t="s">
        <v>470</v>
      </c>
      <c r="D87" s="95" t="s">
        <v>126</v>
      </c>
      <c r="E87" s="95" t="s">
        <v>290</v>
      </c>
      <c r="F87" s="82" t="s">
        <v>471</v>
      </c>
      <c r="G87" s="95" t="s">
        <v>385</v>
      </c>
      <c r="H87" s="82" t="s">
        <v>417</v>
      </c>
      <c r="I87" s="82" t="s">
        <v>166</v>
      </c>
      <c r="J87" s="82"/>
      <c r="K87" s="89">
        <v>2.42</v>
      </c>
      <c r="L87" s="95" t="s">
        <v>170</v>
      </c>
      <c r="M87" s="96">
        <v>4.0500000000000001E-2</v>
      </c>
      <c r="N87" s="96">
        <v>2.4000000000000002E-3</v>
      </c>
      <c r="O87" s="89">
        <v>19431.82</v>
      </c>
      <c r="P87" s="91">
        <v>133.13999999999999</v>
      </c>
      <c r="Q87" s="82"/>
      <c r="R87" s="89">
        <v>25.87153</v>
      </c>
      <c r="S87" s="90">
        <v>1.068748817501419E-4</v>
      </c>
      <c r="T87" s="90">
        <v>1.0933430495566059E-3</v>
      </c>
      <c r="U87" s="90">
        <f>R87/'סכום נכסי הקרן'!$C$42</f>
        <v>2.0636051905839817E-4</v>
      </c>
    </row>
    <row r="88" spans="2:21" s="144" customFormat="1">
      <c r="B88" s="88" t="s">
        <v>472</v>
      </c>
      <c r="C88" s="82" t="s">
        <v>473</v>
      </c>
      <c r="D88" s="95" t="s">
        <v>126</v>
      </c>
      <c r="E88" s="95" t="s">
        <v>290</v>
      </c>
      <c r="F88" s="82" t="s">
        <v>474</v>
      </c>
      <c r="G88" s="95" t="s">
        <v>334</v>
      </c>
      <c r="H88" s="82" t="s">
        <v>417</v>
      </c>
      <c r="I88" s="82" t="s">
        <v>166</v>
      </c>
      <c r="J88" s="82"/>
      <c r="K88" s="89">
        <v>6.58</v>
      </c>
      <c r="L88" s="95" t="s">
        <v>170</v>
      </c>
      <c r="M88" s="96">
        <v>1.9599999999999999E-2</v>
      </c>
      <c r="N88" s="96">
        <v>1.3300000000000001E-2</v>
      </c>
      <c r="O88" s="89">
        <v>54000</v>
      </c>
      <c r="P88" s="91">
        <v>104.34</v>
      </c>
      <c r="Q88" s="82"/>
      <c r="R88" s="89">
        <v>56.343599999999995</v>
      </c>
      <c r="S88" s="90">
        <v>1.0635029423581405E-4</v>
      </c>
      <c r="T88" s="90">
        <v>2.381107087481783E-3</v>
      </c>
      <c r="U88" s="90">
        <f>R88/'סכום נכסי הקרן'!$C$42</f>
        <v>4.4941658037304954E-4</v>
      </c>
    </row>
    <row r="89" spans="2:21" s="144" customFormat="1">
      <c r="B89" s="88" t="s">
        <v>475</v>
      </c>
      <c r="C89" s="82" t="s">
        <v>476</v>
      </c>
      <c r="D89" s="95" t="s">
        <v>126</v>
      </c>
      <c r="E89" s="95" t="s">
        <v>290</v>
      </c>
      <c r="F89" s="82" t="s">
        <v>474</v>
      </c>
      <c r="G89" s="95" t="s">
        <v>334</v>
      </c>
      <c r="H89" s="82" t="s">
        <v>417</v>
      </c>
      <c r="I89" s="82" t="s">
        <v>166</v>
      </c>
      <c r="J89" s="82"/>
      <c r="K89" s="89">
        <v>4.5600000000000005</v>
      </c>
      <c r="L89" s="95" t="s">
        <v>170</v>
      </c>
      <c r="M89" s="96">
        <v>2.75E-2</v>
      </c>
      <c r="N89" s="96">
        <v>8.1000000000000013E-3</v>
      </c>
      <c r="O89" s="89">
        <v>27739.14</v>
      </c>
      <c r="P89" s="91">
        <v>109.26</v>
      </c>
      <c r="Q89" s="82"/>
      <c r="R89" s="89">
        <v>30.307779999999998</v>
      </c>
      <c r="S89" s="90">
        <v>5.6920971741536491E-5</v>
      </c>
      <c r="T89" s="90">
        <v>1.2808210651047969E-3</v>
      </c>
      <c r="U89" s="90">
        <f>R89/'סכום נכסי הקרן'!$C$42</f>
        <v>2.417456258794025E-4</v>
      </c>
    </row>
    <row r="90" spans="2:21" s="144" customFormat="1">
      <c r="B90" s="88" t="s">
        <v>477</v>
      </c>
      <c r="C90" s="82" t="s">
        <v>478</v>
      </c>
      <c r="D90" s="95" t="s">
        <v>126</v>
      </c>
      <c r="E90" s="95" t="s">
        <v>290</v>
      </c>
      <c r="F90" s="82" t="s">
        <v>479</v>
      </c>
      <c r="G90" s="95" t="s">
        <v>480</v>
      </c>
      <c r="H90" s="82" t="s">
        <v>417</v>
      </c>
      <c r="I90" s="82" t="s">
        <v>294</v>
      </c>
      <c r="J90" s="82"/>
      <c r="K90" s="89">
        <v>5.64</v>
      </c>
      <c r="L90" s="95" t="s">
        <v>170</v>
      </c>
      <c r="M90" s="96">
        <v>1.9400000000000001E-2</v>
      </c>
      <c r="N90" s="96">
        <v>7.7000000000000011E-3</v>
      </c>
      <c r="O90" s="89">
        <v>102302.8</v>
      </c>
      <c r="P90" s="91">
        <v>106.77</v>
      </c>
      <c r="Q90" s="82"/>
      <c r="R90" s="89">
        <v>109.22869</v>
      </c>
      <c r="S90" s="90">
        <v>1.5444004812443612E-4</v>
      </c>
      <c r="T90" s="90">
        <v>4.6160559125677202E-3</v>
      </c>
      <c r="U90" s="90">
        <f>R90/'סכום נכסי הקרן'!$C$42</f>
        <v>8.7124685569306751E-4</v>
      </c>
    </row>
    <row r="91" spans="2:21" s="144" customFormat="1">
      <c r="B91" s="88" t="s">
        <v>481</v>
      </c>
      <c r="C91" s="82" t="s">
        <v>482</v>
      </c>
      <c r="D91" s="95" t="s">
        <v>126</v>
      </c>
      <c r="E91" s="95" t="s">
        <v>290</v>
      </c>
      <c r="F91" s="82" t="s">
        <v>405</v>
      </c>
      <c r="G91" s="95" t="s">
        <v>385</v>
      </c>
      <c r="H91" s="82" t="s">
        <v>417</v>
      </c>
      <c r="I91" s="82" t="s">
        <v>166</v>
      </c>
      <c r="J91" s="82"/>
      <c r="K91" s="89">
        <v>1.7</v>
      </c>
      <c r="L91" s="95" t="s">
        <v>170</v>
      </c>
      <c r="M91" s="96">
        <v>3.6000000000000004E-2</v>
      </c>
      <c r="N91" s="96">
        <v>1.8E-3</v>
      </c>
      <c r="O91" s="89">
        <v>56398</v>
      </c>
      <c r="P91" s="91">
        <v>112.9</v>
      </c>
      <c r="Q91" s="82"/>
      <c r="R91" s="89">
        <v>63.673360000000002</v>
      </c>
      <c r="S91" s="90">
        <v>1.363218857562749E-4</v>
      </c>
      <c r="T91" s="90">
        <v>2.6908661991739804E-3</v>
      </c>
      <c r="U91" s="90">
        <f>R91/'סכום נכסי הקרן'!$C$42</f>
        <v>5.0788135142344683E-4</v>
      </c>
    </row>
    <row r="92" spans="2:21" s="144" customFormat="1">
      <c r="B92" s="88" t="s">
        <v>483</v>
      </c>
      <c r="C92" s="82" t="s">
        <v>484</v>
      </c>
      <c r="D92" s="95" t="s">
        <v>126</v>
      </c>
      <c r="E92" s="95" t="s">
        <v>290</v>
      </c>
      <c r="F92" s="82" t="s">
        <v>405</v>
      </c>
      <c r="G92" s="95" t="s">
        <v>385</v>
      </c>
      <c r="H92" s="82" t="s">
        <v>417</v>
      </c>
      <c r="I92" s="82" t="s">
        <v>166</v>
      </c>
      <c r="J92" s="82"/>
      <c r="K92" s="89">
        <v>8.08</v>
      </c>
      <c r="L92" s="95" t="s">
        <v>170</v>
      </c>
      <c r="M92" s="96">
        <v>2.2499999999999999E-2</v>
      </c>
      <c r="N92" s="96">
        <v>1.18E-2</v>
      </c>
      <c r="O92" s="89">
        <v>31081</v>
      </c>
      <c r="P92" s="91">
        <v>109.75</v>
      </c>
      <c r="Q92" s="82"/>
      <c r="R92" s="89">
        <v>34.11139</v>
      </c>
      <c r="S92" s="90">
        <v>7.5971093146937356E-5</v>
      </c>
      <c r="T92" s="90">
        <v>1.4415634161263253E-3</v>
      </c>
      <c r="U92" s="90">
        <f>R92/'סכום נכסי הקרן'!$C$42</f>
        <v>2.7208457119480187E-4</v>
      </c>
    </row>
    <row r="93" spans="2:21" s="144" customFormat="1">
      <c r="B93" s="88" t="s">
        <v>485</v>
      </c>
      <c r="C93" s="82" t="s">
        <v>486</v>
      </c>
      <c r="D93" s="95" t="s">
        <v>126</v>
      </c>
      <c r="E93" s="95" t="s">
        <v>290</v>
      </c>
      <c r="F93" s="82" t="s">
        <v>487</v>
      </c>
      <c r="G93" s="95" t="s">
        <v>298</v>
      </c>
      <c r="H93" s="82" t="s">
        <v>488</v>
      </c>
      <c r="I93" s="82" t="s">
        <v>166</v>
      </c>
      <c r="J93" s="82"/>
      <c r="K93" s="89">
        <v>2.41</v>
      </c>
      <c r="L93" s="95" t="s">
        <v>170</v>
      </c>
      <c r="M93" s="96">
        <v>4.1500000000000002E-2</v>
      </c>
      <c r="N93" s="96">
        <v>3.9000000000000003E-3</v>
      </c>
      <c r="O93" s="89">
        <v>2500</v>
      </c>
      <c r="P93" s="91">
        <v>114.45</v>
      </c>
      <c r="Q93" s="82"/>
      <c r="R93" s="89">
        <v>2.8612500000000001</v>
      </c>
      <c r="S93" s="90">
        <v>8.3085461705910695E-6</v>
      </c>
      <c r="T93" s="90">
        <v>1.2091777334173274E-4</v>
      </c>
      <c r="U93" s="90">
        <f>R93/'סכום נכסי הקרן'!$C$42</f>
        <v>2.2822347002896302E-5</v>
      </c>
    </row>
    <row r="94" spans="2:21" s="144" customFormat="1">
      <c r="B94" s="88" t="s">
        <v>489</v>
      </c>
      <c r="C94" s="82" t="s">
        <v>490</v>
      </c>
      <c r="D94" s="95" t="s">
        <v>126</v>
      </c>
      <c r="E94" s="95" t="s">
        <v>290</v>
      </c>
      <c r="F94" s="82" t="s">
        <v>491</v>
      </c>
      <c r="G94" s="95" t="s">
        <v>334</v>
      </c>
      <c r="H94" s="82" t="s">
        <v>488</v>
      </c>
      <c r="I94" s="82" t="s">
        <v>166</v>
      </c>
      <c r="J94" s="82"/>
      <c r="K94" s="89">
        <v>3.4600000000000004</v>
      </c>
      <c r="L94" s="95" t="s">
        <v>170</v>
      </c>
      <c r="M94" s="96">
        <v>2.8500000000000001E-2</v>
      </c>
      <c r="N94" s="96">
        <v>7.6E-3</v>
      </c>
      <c r="O94" s="89">
        <v>1830.8</v>
      </c>
      <c r="P94" s="91">
        <v>108.8</v>
      </c>
      <c r="Q94" s="82"/>
      <c r="R94" s="89">
        <v>1.9919200000000001</v>
      </c>
      <c r="S94" s="90">
        <v>3.741980931083464E-6</v>
      </c>
      <c r="T94" s="90">
        <v>8.4179477876754669E-5</v>
      </c>
      <c r="U94" s="90">
        <f>R94/'סכום נכסי הקרן'!$C$42</f>
        <v>1.588826192818146E-5</v>
      </c>
    </row>
    <row r="95" spans="2:21" s="144" customFormat="1">
      <c r="B95" s="88" t="s">
        <v>492</v>
      </c>
      <c r="C95" s="82" t="s">
        <v>493</v>
      </c>
      <c r="D95" s="95" t="s">
        <v>126</v>
      </c>
      <c r="E95" s="95" t="s">
        <v>290</v>
      </c>
      <c r="F95" s="82" t="s">
        <v>491</v>
      </c>
      <c r="G95" s="95" t="s">
        <v>334</v>
      </c>
      <c r="H95" s="82" t="s">
        <v>488</v>
      </c>
      <c r="I95" s="82" t="s">
        <v>166</v>
      </c>
      <c r="J95" s="82"/>
      <c r="K95" s="89">
        <v>0.74</v>
      </c>
      <c r="L95" s="95" t="s">
        <v>170</v>
      </c>
      <c r="M95" s="96">
        <v>4.8499999999999995E-2</v>
      </c>
      <c r="N95" s="96">
        <v>1.23E-2</v>
      </c>
      <c r="O95" s="89">
        <v>2276.67</v>
      </c>
      <c r="P95" s="91">
        <v>124.96</v>
      </c>
      <c r="Q95" s="82"/>
      <c r="R95" s="89">
        <v>2.8449400000000002</v>
      </c>
      <c r="S95" s="90">
        <v>9.0897626427959361E-6</v>
      </c>
      <c r="T95" s="90">
        <v>1.2022850505577253E-4</v>
      </c>
      <c r="U95" s="90">
        <f>R95/'סכום נכסי הקרן'!$C$42</f>
        <v>2.2692252645668785E-5</v>
      </c>
    </row>
    <row r="96" spans="2:21" s="144" customFormat="1">
      <c r="B96" s="88" t="s">
        <v>494</v>
      </c>
      <c r="C96" s="82" t="s">
        <v>495</v>
      </c>
      <c r="D96" s="95" t="s">
        <v>126</v>
      </c>
      <c r="E96" s="95" t="s">
        <v>290</v>
      </c>
      <c r="F96" s="82" t="s">
        <v>491</v>
      </c>
      <c r="G96" s="95" t="s">
        <v>334</v>
      </c>
      <c r="H96" s="82" t="s">
        <v>488</v>
      </c>
      <c r="I96" s="82" t="s">
        <v>166</v>
      </c>
      <c r="J96" s="82"/>
      <c r="K96" s="89">
        <v>1.9200000000000002</v>
      </c>
      <c r="L96" s="95" t="s">
        <v>170</v>
      </c>
      <c r="M96" s="96">
        <v>3.7699999999999997E-2</v>
      </c>
      <c r="N96" s="96">
        <v>3.2000000000000002E-3</v>
      </c>
      <c r="O96" s="89">
        <v>10726.68</v>
      </c>
      <c r="P96" s="91">
        <v>115.28</v>
      </c>
      <c r="Q96" s="89">
        <v>0.91327999999999998</v>
      </c>
      <c r="R96" s="89">
        <v>13.324489999999999</v>
      </c>
      <c r="S96" s="90">
        <v>2.9573375221531922E-5</v>
      </c>
      <c r="T96" s="90">
        <v>5.6309922646192545E-4</v>
      </c>
      <c r="U96" s="90">
        <f>R96/'סכום נכסי הקרן'!$C$42</f>
        <v>1.0628086829763974E-4</v>
      </c>
    </row>
    <row r="97" spans="2:21" s="144" customFormat="1">
      <c r="B97" s="88" t="s">
        <v>496</v>
      </c>
      <c r="C97" s="82" t="s">
        <v>497</v>
      </c>
      <c r="D97" s="95" t="s">
        <v>126</v>
      </c>
      <c r="E97" s="95" t="s">
        <v>290</v>
      </c>
      <c r="F97" s="82" t="s">
        <v>491</v>
      </c>
      <c r="G97" s="95" t="s">
        <v>334</v>
      </c>
      <c r="H97" s="82" t="s">
        <v>488</v>
      </c>
      <c r="I97" s="82" t="s">
        <v>166</v>
      </c>
      <c r="J97" s="82"/>
      <c r="K97" s="89">
        <v>5.370000000000001</v>
      </c>
      <c r="L97" s="95" t="s">
        <v>170</v>
      </c>
      <c r="M97" s="96">
        <v>2.5000000000000001E-2</v>
      </c>
      <c r="N97" s="96">
        <v>1.11E-2</v>
      </c>
      <c r="O97" s="89">
        <v>136691.72</v>
      </c>
      <c r="P97" s="91">
        <v>107.27</v>
      </c>
      <c r="Q97" s="82"/>
      <c r="R97" s="89">
        <v>146.62921</v>
      </c>
      <c r="S97" s="90">
        <v>2.8272595579359694E-4</v>
      </c>
      <c r="T97" s="90">
        <v>6.1966195124708891E-3</v>
      </c>
      <c r="U97" s="90">
        <f>R97/'סכום נכסי הקרן'!$C$42</f>
        <v>1.1695666968564622E-3</v>
      </c>
    </row>
    <row r="98" spans="2:21" s="144" customFormat="1">
      <c r="B98" s="88" t="s">
        <v>498</v>
      </c>
      <c r="C98" s="82" t="s">
        <v>499</v>
      </c>
      <c r="D98" s="95" t="s">
        <v>126</v>
      </c>
      <c r="E98" s="95" t="s">
        <v>290</v>
      </c>
      <c r="F98" s="82" t="s">
        <v>491</v>
      </c>
      <c r="G98" s="95" t="s">
        <v>334</v>
      </c>
      <c r="H98" s="82" t="s">
        <v>488</v>
      </c>
      <c r="I98" s="82" t="s">
        <v>166</v>
      </c>
      <c r="J98" s="82"/>
      <c r="K98" s="89">
        <v>6.089999999999999</v>
      </c>
      <c r="L98" s="95" t="s">
        <v>170</v>
      </c>
      <c r="M98" s="96">
        <v>1.34E-2</v>
      </c>
      <c r="N98" s="96">
        <v>1.15E-2</v>
      </c>
      <c r="O98" s="89">
        <v>146698.04999999999</v>
      </c>
      <c r="P98" s="91">
        <v>101.56</v>
      </c>
      <c r="Q98" s="82"/>
      <c r="R98" s="89">
        <v>148.98654000000002</v>
      </c>
      <c r="S98" s="90">
        <v>4.0593315019518667E-4</v>
      </c>
      <c r="T98" s="90">
        <v>6.2962413891442552E-3</v>
      </c>
      <c r="U98" s="90">
        <f>R98/'סכום נכסי הקרן'!$C$42</f>
        <v>1.1883695988259993E-3</v>
      </c>
    </row>
    <row r="99" spans="2:21" s="144" customFormat="1">
      <c r="B99" s="88" t="s">
        <v>500</v>
      </c>
      <c r="C99" s="82" t="s">
        <v>501</v>
      </c>
      <c r="D99" s="95" t="s">
        <v>126</v>
      </c>
      <c r="E99" s="95" t="s">
        <v>290</v>
      </c>
      <c r="F99" s="82" t="s">
        <v>322</v>
      </c>
      <c r="G99" s="95" t="s">
        <v>298</v>
      </c>
      <c r="H99" s="82" t="s">
        <v>488</v>
      </c>
      <c r="I99" s="82" t="s">
        <v>166</v>
      </c>
      <c r="J99" s="82"/>
      <c r="K99" s="89">
        <v>3.3299999999999996</v>
      </c>
      <c r="L99" s="95" t="s">
        <v>170</v>
      </c>
      <c r="M99" s="96">
        <v>2.7999999999999997E-2</v>
      </c>
      <c r="N99" s="96">
        <v>9.1999999999999998E-3</v>
      </c>
      <c r="O99" s="89">
        <f>200000/50000</f>
        <v>4</v>
      </c>
      <c r="P99" s="91">
        <v>5414869</v>
      </c>
      <c r="Q99" s="82"/>
      <c r="R99" s="89">
        <v>216.59475</v>
      </c>
      <c r="S99" s="90">
        <f>1130.77401481314%/50000</f>
        <v>2.2615480296262798E-4</v>
      </c>
      <c r="T99" s="90">
        <v>9.1533962035855888E-3</v>
      </c>
      <c r="U99" s="90">
        <f>R99/'סכום נכסי הקרן'!$C$42</f>
        <v>1.7276367124527999E-3</v>
      </c>
    </row>
    <row r="100" spans="2:21" s="144" customFormat="1">
      <c r="B100" s="88" t="s">
        <v>502</v>
      </c>
      <c r="C100" s="82" t="s">
        <v>503</v>
      </c>
      <c r="D100" s="95" t="s">
        <v>126</v>
      </c>
      <c r="E100" s="95" t="s">
        <v>290</v>
      </c>
      <c r="F100" s="82" t="s">
        <v>372</v>
      </c>
      <c r="G100" s="95" t="s">
        <v>298</v>
      </c>
      <c r="H100" s="82" t="s">
        <v>488</v>
      </c>
      <c r="I100" s="82" t="s">
        <v>294</v>
      </c>
      <c r="J100" s="82"/>
      <c r="K100" s="89">
        <v>2.15</v>
      </c>
      <c r="L100" s="95" t="s">
        <v>170</v>
      </c>
      <c r="M100" s="96">
        <v>6.4000000000000001E-2</v>
      </c>
      <c r="N100" s="96">
        <v>2.9000000000000002E-3</v>
      </c>
      <c r="O100" s="89">
        <v>234971</v>
      </c>
      <c r="P100" s="91">
        <v>129.43</v>
      </c>
      <c r="Q100" s="82"/>
      <c r="R100" s="89">
        <v>304.12296999999995</v>
      </c>
      <c r="S100" s="90">
        <v>1.8767944069416416E-4</v>
      </c>
      <c r="T100" s="90">
        <v>1.2852380027776174E-2</v>
      </c>
      <c r="U100" s="90">
        <f>R100/'סכום נכסי הקרן'!$C$42</f>
        <v>2.4257929062093215E-3</v>
      </c>
    </row>
    <row r="101" spans="2:21" s="144" customFormat="1">
      <c r="B101" s="88" t="s">
        <v>504</v>
      </c>
      <c r="C101" s="82" t="s">
        <v>505</v>
      </c>
      <c r="D101" s="95" t="s">
        <v>126</v>
      </c>
      <c r="E101" s="95" t="s">
        <v>290</v>
      </c>
      <c r="F101" s="82" t="s">
        <v>506</v>
      </c>
      <c r="G101" s="95" t="s">
        <v>334</v>
      </c>
      <c r="H101" s="82" t="s">
        <v>488</v>
      </c>
      <c r="I101" s="82" t="s">
        <v>166</v>
      </c>
      <c r="J101" s="82"/>
      <c r="K101" s="89">
        <v>6.62</v>
      </c>
      <c r="L101" s="95" t="s">
        <v>170</v>
      </c>
      <c r="M101" s="96">
        <v>1.5800000000000002E-2</v>
      </c>
      <c r="N101" s="96">
        <v>1.1300000000000001E-2</v>
      </c>
      <c r="O101" s="89">
        <v>79254.7</v>
      </c>
      <c r="P101" s="91">
        <v>103.3</v>
      </c>
      <c r="Q101" s="82"/>
      <c r="R101" s="89">
        <v>81.870109999999997</v>
      </c>
      <c r="S101" s="90">
        <v>1.8573782171163949E-4</v>
      </c>
      <c r="T101" s="90">
        <v>3.4598694292504069E-3</v>
      </c>
      <c r="U101" s="90">
        <f>R101/'סכום נכסי הקרן'!$C$42</f>
        <v>6.5302509727751526E-4</v>
      </c>
    </row>
    <row r="102" spans="2:21" s="144" customFormat="1">
      <c r="B102" s="88" t="s">
        <v>507</v>
      </c>
      <c r="C102" s="82" t="s">
        <v>508</v>
      </c>
      <c r="D102" s="95" t="s">
        <v>126</v>
      </c>
      <c r="E102" s="95" t="s">
        <v>290</v>
      </c>
      <c r="F102" s="82" t="s">
        <v>297</v>
      </c>
      <c r="G102" s="95" t="s">
        <v>298</v>
      </c>
      <c r="H102" s="82" t="s">
        <v>488</v>
      </c>
      <c r="I102" s="82" t="s">
        <v>294</v>
      </c>
      <c r="J102" s="82"/>
      <c r="K102" s="89">
        <v>3.7100000000000009</v>
      </c>
      <c r="L102" s="95" t="s">
        <v>170</v>
      </c>
      <c r="M102" s="96">
        <v>4.4999999999999998E-2</v>
      </c>
      <c r="N102" s="96">
        <v>8.0000000000000002E-3</v>
      </c>
      <c r="O102" s="89">
        <v>80169</v>
      </c>
      <c r="P102" s="91">
        <v>136.91</v>
      </c>
      <c r="Q102" s="89">
        <v>1.07778</v>
      </c>
      <c r="R102" s="89">
        <v>110.83714999999999</v>
      </c>
      <c r="S102" s="90">
        <v>4.7103254657398128E-5</v>
      </c>
      <c r="T102" s="90">
        <v>4.6840301901419417E-3</v>
      </c>
      <c r="U102" s="90">
        <f>R102/'סכום נכסי הקרן'!$C$42</f>
        <v>8.8407650436420017E-4</v>
      </c>
    </row>
    <row r="103" spans="2:21" s="144" customFormat="1">
      <c r="B103" s="88" t="s">
        <v>509</v>
      </c>
      <c r="C103" s="82" t="s">
        <v>510</v>
      </c>
      <c r="D103" s="95" t="s">
        <v>126</v>
      </c>
      <c r="E103" s="95" t="s">
        <v>290</v>
      </c>
      <c r="F103" s="82" t="s">
        <v>511</v>
      </c>
      <c r="G103" s="95" t="s">
        <v>334</v>
      </c>
      <c r="H103" s="82" t="s">
        <v>488</v>
      </c>
      <c r="I103" s="82" t="s">
        <v>166</v>
      </c>
      <c r="J103" s="82"/>
      <c r="K103" s="89">
        <v>3.31</v>
      </c>
      <c r="L103" s="95" t="s">
        <v>170</v>
      </c>
      <c r="M103" s="96">
        <v>4.9500000000000002E-2</v>
      </c>
      <c r="N103" s="96">
        <v>8.8999999999999999E-3</v>
      </c>
      <c r="O103" s="89">
        <v>14341.03</v>
      </c>
      <c r="P103" s="91">
        <v>114.92</v>
      </c>
      <c r="Q103" s="82"/>
      <c r="R103" s="89">
        <v>16.480709999999998</v>
      </c>
      <c r="S103" s="90">
        <v>1.9327787324346601E-5</v>
      </c>
      <c r="T103" s="90">
        <v>6.9648257100596864E-4</v>
      </c>
      <c r="U103" s="90">
        <f>R103/'סכום נכסי הקרן'!$C$42</f>
        <v>1.3145600086469309E-4</v>
      </c>
    </row>
    <row r="104" spans="2:21" s="144" customFormat="1">
      <c r="B104" s="88" t="s">
        <v>512</v>
      </c>
      <c r="C104" s="82" t="s">
        <v>513</v>
      </c>
      <c r="D104" s="95" t="s">
        <v>126</v>
      </c>
      <c r="E104" s="95" t="s">
        <v>290</v>
      </c>
      <c r="F104" s="82" t="s">
        <v>514</v>
      </c>
      <c r="G104" s="95" t="s">
        <v>361</v>
      </c>
      <c r="H104" s="82" t="s">
        <v>488</v>
      </c>
      <c r="I104" s="82" t="s">
        <v>294</v>
      </c>
      <c r="J104" s="82"/>
      <c r="K104" s="89">
        <v>1.4799999999999998</v>
      </c>
      <c r="L104" s="95" t="s">
        <v>170</v>
      </c>
      <c r="M104" s="96">
        <v>4.5999999999999999E-2</v>
      </c>
      <c r="N104" s="96">
        <v>7.6999999999999994E-3</v>
      </c>
      <c r="O104" s="89">
        <v>5288.4000000000005</v>
      </c>
      <c r="P104" s="91">
        <v>108.17</v>
      </c>
      <c r="Q104" s="89">
        <v>2.8930199999999999</v>
      </c>
      <c r="R104" s="89">
        <v>8.7674300000000009</v>
      </c>
      <c r="S104" s="90">
        <v>1.2330687379162342E-5</v>
      </c>
      <c r="T104" s="90">
        <v>3.7051572338296477E-4</v>
      </c>
      <c r="U104" s="90">
        <f>R104/'סכום נכסי הקרן'!$C$42</f>
        <v>6.9932137975920722E-5</v>
      </c>
    </row>
    <row r="105" spans="2:21" s="144" customFormat="1">
      <c r="B105" s="88" t="s">
        <v>515</v>
      </c>
      <c r="C105" s="82" t="s">
        <v>516</v>
      </c>
      <c r="D105" s="95" t="s">
        <v>126</v>
      </c>
      <c r="E105" s="95" t="s">
        <v>290</v>
      </c>
      <c r="F105" s="82" t="s">
        <v>514</v>
      </c>
      <c r="G105" s="95" t="s">
        <v>361</v>
      </c>
      <c r="H105" s="82" t="s">
        <v>488</v>
      </c>
      <c r="I105" s="82" t="s">
        <v>294</v>
      </c>
      <c r="J105" s="82"/>
      <c r="K105" s="89">
        <v>3.65</v>
      </c>
      <c r="L105" s="95" t="s">
        <v>170</v>
      </c>
      <c r="M105" s="96">
        <v>1.9799999999999998E-2</v>
      </c>
      <c r="N105" s="96">
        <v>6.6999999999999994E-3</v>
      </c>
      <c r="O105" s="89">
        <v>293338</v>
      </c>
      <c r="P105" s="91">
        <v>103.98</v>
      </c>
      <c r="Q105" s="89">
        <v>2.9040500000000002</v>
      </c>
      <c r="R105" s="89">
        <v>307.9169</v>
      </c>
      <c r="S105" s="90">
        <v>3.0889920293237166E-4</v>
      </c>
      <c r="T105" s="90">
        <v>1.301271329743608E-2</v>
      </c>
      <c r="U105" s="90">
        <f>R105/'סכום נכסי הקרן'!$C$42</f>
        <v>2.4560546404040614E-3</v>
      </c>
    </row>
    <row r="106" spans="2:21" s="144" customFormat="1">
      <c r="B106" s="88" t="s">
        <v>517</v>
      </c>
      <c r="C106" s="82" t="s">
        <v>518</v>
      </c>
      <c r="D106" s="95" t="s">
        <v>126</v>
      </c>
      <c r="E106" s="95" t="s">
        <v>290</v>
      </c>
      <c r="F106" s="82" t="s">
        <v>405</v>
      </c>
      <c r="G106" s="95" t="s">
        <v>385</v>
      </c>
      <c r="H106" s="82" t="s">
        <v>488</v>
      </c>
      <c r="I106" s="82" t="s">
        <v>294</v>
      </c>
      <c r="J106" s="82"/>
      <c r="K106" s="89">
        <v>0.72</v>
      </c>
      <c r="L106" s="95" t="s">
        <v>170</v>
      </c>
      <c r="M106" s="96">
        <v>4.4999999999999998E-2</v>
      </c>
      <c r="N106" s="96">
        <v>1.5499999999999998E-2</v>
      </c>
      <c r="O106" s="89">
        <v>595</v>
      </c>
      <c r="P106" s="91">
        <v>126.97</v>
      </c>
      <c r="Q106" s="82"/>
      <c r="R106" s="89">
        <v>0.75548000000000004</v>
      </c>
      <c r="S106" s="90">
        <v>5.7030074248939324E-6</v>
      </c>
      <c r="T106" s="90">
        <v>3.1926940814054082E-5</v>
      </c>
      <c r="U106" s="90">
        <f>R106/'סכום נכסי הקרן'!$C$42</f>
        <v>6.0259770078630314E-6</v>
      </c>
    </row>
    <row r="107" spans="2:21" s="144" customFormat="1">
      <c r="B107" s="88" t="s">
        <v>519</v>
      </c>
      <c r="C107" s="82" t="s">
        <v>520</v>
      </c>
      <c r="D107" s="95" t="s">
        <v>126</v>
      </c>
      <c r="E107" s="95" t="s">
        <v>290</v>
      </c>
      <c r="F107" s="82" t="s">
        <v>521</v>
      </c>
      <c r="G107" s="95" t="s">
        <v>361</v>
      </c>
      <c r="H107" s="82" t="s">
        <v>488</v>
      </c>
      <c r="I107" s="82" t="s">
        <v>294</v>
      </c>
      <c r="J107" s="82"/>
      <c r="K107" s="89">
        <v>0.99</v>
      </c>
      <c r="L107" s="95" t="s">
        <v>170</v>
      </c>
      <c r="M107" s="96">
        <v>3.3500000000000002E-2</v>
      </c>
      <c r="N107" s="96">
        <v>6.1000000000000013E-3</v>
      </c>
      <c r="O107" s="89">
        <v>18758.66</v>
      </c>
      <c r="P107" s="91">
        <v>111.24</v>
      </c>
      <c r="Q107" s="82"/>
      <c r="R107" s="89">
        <v>20.867139999999999</v>
      </c>
      <c r="S107" s="90">
        <v>9.5483379205362823E-5</v>
      </c>
      <c r="T107" s="90">
        <v>8.818551698768736E-4</v>
      </c>
      <c r="U107" s="90">
        <f>R107/'סכום נכסי הקרן'!$C$42</f>
        <v>1.6644372565767322E-4</v>
      </c>
    </row>
    <row r="108" spans="2:21" s="144" customFormat="1">
      <c r="B108" s="88" t="s">
        <v>522</v>
      </c>
      <c r="C108" s="82" t="s">
        <v>523</v>
      </c>
      <c r="D108" s="95" t="s">
        <v>126</v>
      </c>
      <c r="E108" s="95" t="s">
        <v>290</v>
      </c>
      <c r="F108" s="82" t="s">
        <v>524</v>
      </c>
      <c r="G108" s="95" t="s">
        <v>334</v>
      </c>
      <c r="H108" s="82" t="s">
        <v>488</v>
      </c>
      <c r="I108" s="82" t="s">
        <v>166</v>
      </c>
      <c r="J108" s="82"/>
      <c r="K108" s="89">
        <v>1.4700000000000002</v>
      </c>
      <c r="L108" s="95" t="s">
        <v>170</v>
      </c>
      <c r="M108" s="96">
        <v>4.4999999999999998E-2</v>
      </c>
      <c r="N108" s="96">
        <v>7.3000000000000001E-3</v>
      </c>
      <c r="O108" s="89">
        <v>16500</v>
      </c>
      <c r="P108" s="91">
        <v>112.94</v>
      </c>
      <c r="Q108" s="82"/>
      <c r="R108" s="89">
        <v>18.635099999999998</v>
      </c>
      <c r="S108" s="90">
        <v>3.1654676258992807E-5</v>
      </c>
      <c r="T108" s="90">
        <v>7.8752810764544292E-4</v>
      </c>
      <c r="U108" s="90">
        <f>R108/'סכום נכסי הקרן'!$C$42</f>
        <v>1.4864018126122249E-4</v>
      </c>
    </row>
    <row r="109" spans="2:21" s="144" customFormat="1">
      <c r="B109" s="88" t="s">
        <v>525</v>
      </c>
      <c r="C109" s="82" t="s">
        <v>526</v>
      </c>
      <c r="D109" s="95" t="s">
        <v>126</v>
      </c>
      <c r="E109" s="95" t="s">
        <v>290</v>
      </c>
      <c r="F109" s="82" t="s">
        <v>524</v>
      </c>
      <c r="G109" s="95" t="s">
        <v>334</v>
      </c>
      <c r="H109" s="82" t="s">
        <v>488</v>
      </c>
      <c r="I109" s="82" t="s">
        <v>166</v>
      </c>
      <c r="J109" s="82"/>
      <c r="K109" s="89">
        <v>0.82000000000000006</v>
      </c>
      <c r="L109" s="95" t="s">
        <v>170</v>
      </c>
      <c r="M109" s="96">
        <v>4.2000000000000003E-2</v>
      </c>
      <c r="N109" s="96">
        <v>9.5999999999999992E-3</v>
      </c>
      <c r="O109" s="89">
        <v>1939.88</v>
      </c>
      <c r="P109" s="91">
        <v>111.2</v>
      </c>
      <c r="Q109" s="82"/>
      <c r="R109" s="89">
        <v>2.1571500000000001</v>
      </c>
      <c r="S109" s="90">
        <v>2.3513696969696969E-5</v>
      </c>
      <c r="T109" s="90">
        <v>9.1162175540102682E-5</v>
      </c>
      <c r="U109" s="90">
        <f>R109/'סכום נכסי הקרן'!$C$42</f>
        <v>1.7206195137543996E-5</v>
      </c>
    </row>
    <row r="110" spans="2:21" s="144" customFormat="1">
      <c r="B110" s="88" t="s">
        <v>527</v>
      </c>
      <c r="C110" s="82" t="s">
        <v>528</v>
      </c>
      <c r="D110" s="95" t="s">
        <v>126</v>
      </c>
      <c r="E110" s="95" t="s">
        <v>290</v>
      </c>
      <c r="F110" s="82" t="s">
        <v>524</v>
      </c>
      <c r="G110" s="95" t="s">
        <v>334</v>
      </c>
      <c r="H110" s="82" t="s">
        <v>488</v>
      </c>
      <c r="I110" s="82" t="s">
        <v>166</v>
      </c>
      <c r="J110" s="82"/>
      <c r="K110" s="89">
        <v>3.81</v>
      </c>
      <c r="L110" s="95" t="s">
        <v>170</v>
      </c>
      <c r="M110" s="96">
        <v>3.3000000000000002E-2</v>
      </c>
      <c r="N110" s="96">
        <v>1.04E-2</v>
      </c>
      <c r="O110" s="89">
        <v>80.53</v>
      </c>
      <c r="P110" s="91">
        <v>107.92</v>
      </c>
      <c r="Q110" s="82"/>
      <c r="R110" s="89">
        <v>8.6910000000000001E-2</v>
      </c>
      <c r="S110" s="90">
        <v>1.2414613879763394E-7</v>
      </c>
      <c r="T110" s="90">
        <v>3.6728575556592372E-6</v>
      </c>
      <c r="U110" s="90">
        <f>R110/'סכום נכסי הקרן'!$C$42</f>
        <v>6.9322505129636266E-7</v>
      </c>
    </row>
    <row r="111" spans="2:21" s="144" customFormat="1">
      <c r="B111" s="88" t="s">
        <v>529</v>
      </c>
      <c r="C111" s="82" t="s">
        <v>530</v>
      </c>
      <c r="D111" s="95" t="s">
        <v>126</v>
      </c>
      <c r="E111" s="95" t="s">
        <v>290</v>
      </c>
      <c r="F111" s="82" t="s">
        <v>524</v>
      </c>
      <c r="G111" s="95" t="s">
        <v>334</v>
      </c>
      <c r="H111" s="82" t="s">
        <v>488</v>
      </c>
      <c r="I111" s="82" t="s">
        <v>166</v>
      </c>
      <c r="J111" s="82"/>
      <c r="K111" s="89">
        <v>6.11</v>
      </c>
      <c r="L111" s="95" t="s">
        <v>170</v>
      </c>
      <c r="M111" s="96">
        <v>1.6E-2</v>
      </c>
      <c r="N111" s="96">
        <v>1.4499999999999999E-2</v>
      </c>
      <c r="O111" s="89">
        <v>39400</v>
      </c>
      <c r="P111" s="91">
        <v>101.57</v>
      </c>
      <c r="Q111" s="82"/>
      <c r="R111" s="89">
        <v>40.018569999999997</v>
      </c>
      <c r="S111" s="90">
        <v>2.905604184070025E-4</v>
      </c>
      <c r="T111" s="90">
        <v>1.6912036266387995E-3</v>
      </c>
      <c r="U111" s="90">
        <f>R111/'סכום נכסי הקרן'!$C$42</f>
        <v>3.1920233852326631E-4</v>
      </c>
    </row>
    <row r="112" spans="2:21" s="144" customFormat="1">
      <c r="B112" s="88" t="s">
        <v>531</v>
      </c>
      <c r="C112" s="82" t="s">
        <v>532</v>
      </c>
      <c r="D112" s="95" t="s">
        <v>126</v>
      </c>
      <c r="E112" s="95" t="s">
        <v>290</v>
      </c>
      <c r="F112" s="82" t="s">
        <v>487</v>
      </c>
      <c r="G112" s="95" t="s">
        <v>298</v>
      </c>
      <c r="H112" s="82" t="s">
        <v>533</v>
      </c>
      <c r="I112" s="82" t="s">
        <v>166</v>
      </c>
      <c r="J112" s="82"/>
      <c r="K112" s="89">
        <v>2.5299999999999998</v>
      </c>
      <c r="L112" s="95" t="s">
        <v>170</v>
      </c>
      <c r="M112" s="96">
        <v>5.2999999999999999E-2</v>
      </c>
      <c r="N112" s="96">
        <v>4.4000000000000003E-3</v>
      </c>
      <c r="O112" s="89">
        <v>13267</v>
      </c>
      <c r="P112" s="91">
        <v>122.45</v>
      </c>
      <c r="Q112" s="82"/>
      <c r="R112" s="89">
        <v>16.245429999999999</v>
      </c>
      <c r="S112" s="90">
        <v>5.1025745559717852E-5</v>
      </c>
      <c r="T112" s="90">
        <v>6.8653952733210486E-4</v>
      </c>
      <c r="U112" s="90">
        <f>R112/'סכום נכסי הקרן'!$C$42</f>
        <v>1.2957932395675373E-4</v>
      </c>
    </row>
    <row r="113" spans="2:21" s="144" customFormat="1">
      <c r="B113" s="88" t="s">
        <v>534</v>
      </c>
      <c r="C113" s="82" t="s">
        <v>535</v>
      </c>
      <c r="D113" s="95" t="s">
        <v>126</v>
      </c>
      <c r="E113" s="95" t="s">
        <v>290</v>
      </c>
      <c r="F113" s="82" t="s">
        <v>536</v>
      </c>
      <c r="G113" s="95" t="s">
        <v>334</v>
      </c>
      <c r="H113" s="82" t="s">
        <v>533</v>
      </c>
      <c r="I113" s="82" t="s">
        <v>166</v>
      </c>
      <c r="J113" s="82"/>
      <c r="K113" s="89">
        <v>2.4</v>
      </c>
      <c r="L113" s="95" t="s">
        <v>170</v>
      </c>
      <c r="M113" s="96">
        <v>5.3499999999999999E-2</v>
      </c>
      <c r="N113" s="96">
        <v>1.0700000000000001E-2</v>
      </c>
      <c r="O113" s="89">
        <v>11773.5</v>
      </c>
      <c r="P113" s="91">
        <v>111.48</v>
      </c>
      <c r="Q113" s="82"/>
      <c r="R113" s="89">
        <v>13.125110000000001</v>
      </c>
      <c r="S113" s="90">
        <v>5.0113114708742924E-5</v>
      </c>
      <c r="T113" s="90">
        <v>5.5467333370565653E-4</v>
      </c>
      <c r="U113" s="90">
        <f>R113/'סכום נכסי הקרן'!$C$42</f>
        <v>1.0469054254999888E-4</v>
      </c>
    </row>
    <row r="114" spans="2:21" s="144" customFormat="1">
      <c r="B114" s="88" t="s">
        <v>537</v>
      </c>
      <c r="C114" s="82" t="s">
        <v>538</v>
      </c>
      <c r="D114" s="95" t="s">
        <v>126</v>
      </c>
      <c r="E114" s="95" t="s">
        <v>290</v>
      </c>
      <c r="F114" s="82" t="s">
        <v>539</v>
      </c>
      <c r="G114" s="95" t="s">
        <v>334</v>
      </c>
      <c r="H114" s="82" t="s">
        <v>533</v>
      </c>
      <c r="I114" s="82" t="s">
        <v>294</v>
      </c>
      <c r="J114" s="82"/>
      <c r="K114" s="89">
        <v>1.9500000000000002</v>
      </c>
      <c r="L114" s="95" t="s">
        <v>170</v>
      </c>
      <c r="M114" s="96">
        <v>4.2500000000000003E-2</v>
      </c>
      <c r="N114" s="96">
        <v>7.5000000000000015E-3</v>
      </c>
      <c r="O114" s="89">
        <v>319.27999999999997</v>
      </c>
      <c r="P114" s="91">
        <v>114.04</v>
      </c>
      <c r="Q114" s="89">
        <v>5.6909999999999995E-2</v>
      </c>
      <c r="R114" s="89">
        <v>0.42438999999999999</v>
      </c>
      <c r="S114" s="90">
        <v>1.7776762217320359E-6</v>
      </c>
      <c r="T114" s="90">
        <v>1.7934921390475474E-5</v>
      </c>
      <c r="U114" s="90">
        <f>R114/'סכום נכסי הקרן'!$C$42</f>
        <v>3.3850854852107161E-6</v>
      </c>
    </row>
    <row r="115" spans="2:21" s="144" customFormat="1">
      <c r="B115" s="88" t="s">
        <v>540</v>
      </c>
      <c r="C115" s="82" t="s">
        <v>541</v>
      </c>
      <c r="D115" s="95" t="s">
        <v>126</v>
      </c>
      <c r="E115" s="95" t="s">
        <v>290</v>
      </c>
      <c r="F115" s="82" t="s">
        <v>539</v>
      </c>
      <c r="G115" s="95" t="s">
        <v>334</v>
      </c>
      <c r="H115" s="82" t="s">
        <v>533</v>
      </c>
      <c r="I115" s="82" t="s">
        <v>294</v>
      </c>
      <c r="J115" s="82"/>
      <c r="K115" s="89">
        <v>2.56</v>
      </c>
      <c r="L115" s="95" t="s">
        <v>170</v>
      </c>
      <c r="M115" s="96">
        <v>4.5999999999999999E-2</v>
      </c>
      <c r="N115" s="96">
        <v>7.4999999999999997E-3</v>
      </c>
      <c r="O115" s="89">
        <v>43812.62</v>
      </c>
      <c r="P115" s="91">
        <v>110.98</v>
      </c>
      <c r="Q115" s="82"/>
      <c r="R115" s="89">
        <v>48.623249999999999</v>
      </c>
      <c r="S115" s="90">
        <v>1.1167919394722221E-4</v>
      </c>
      <c r="T115" s="90">
        <v>2.0548414583270967E-3</v>
      </c>
      <c r="U115" s="90">
        <f>R115/'סכום נכסי הקרן'!$C$42</f>
        <v>3.8783632465131589E-4</v>
      </c>
    </row>
    <row r="116" spans="2:21" s="144" customFormat="1">
      <c r="B116" s="88" t="s">
        <v>542</v>
      </c>
      <c r="C116" s="82" t="s">
        <v>543</v>
      </c>
      <c r="D116" s="95" t="s">
        <v>126</v>
      </c>
      <c r="E116" s="95" t="s">
        <v>290</v>
      </c>
      <c r="F116" s="82" t="s">
        <v>539</v>
      </c>
      <c r="G116" s="95" t="s">
        <v>334</v>
      </c>
      <c r="H116" s="82" t="s">
        <v>533</v>
      </c>
      <c r="I116" s="82" t="s">
        <v>294</v>
      </c>
      <c r="J116" s="82"/>
      <c r="K116" s="89">
        <v>5.91</v>
      </c>
      <c r="L116" s="95" t="s">
        <v>170</v>
      </c>
      <c r="M116" s="96">
        <v>3.0600000000000002E-2</v>
      </c>
      <c r="N116" s="96">
        <v>1.7100000000000001E-2</v>
      </c>
      <c r="O116" s="89">
        <v>12116</v>
      </c>
      <c r="P116" s="91">
        <v>108.19</v>
      </c>
      <c r="Q116" s="89">
        <v>0.22584000000000001</v>
      </c>
      <c r="R116" s="89">
        <v>13.33414</v>
      </c>
      <c r="S116" s="90">
        <v>4.0892368962840458E-5</v>
      </c>
      <c r="T116" s="90">
        <v>5.6350704000941265E-4</v>
      </c>
      <c r="U116" s="90">
        <f>R116/'סכום נכסי הקרן'!$C$42</f>
        <v>1.0635784012763642E-4</v>
      </c>
    </row>
    <row r="117" spans="2:21" s="144" customFormat="1">
      <c r="B117" s="88" t="s">
        <v>544</v>
      </c>
      <c r="C117" s="82" t="s">
        <v>545</v>
      </c>
      <c r="D117" s="95" t="s">
        <v>126</v>
      </c>
      <c r="E117" s="95" t="s">
        <v>290</v>
      </c>
      <c r="F117" s="82" t="s">
        <v>546</v>
      </c>
      <c r="G117" s="95" t="s">
        <v>334</v>
      </c>
      <c r="H117" s="82" t="s">
        <v>533</v>
      </c>
      <c r="I117" s="82" t="s">
        <v>166</v>
      </c>
      <c r="J117" s="82"/>
      <c r="K117" s="89">
        <v>4.0199999999999996</v>
      </c>
      <c r="L117" s="95" t="s">
        <v>170</v>
      </c>
      <c r="M117" s="96">
        <v>3.2500000000000001E-2</v>
      </c>
      <c r="N117" s="96">
        <v>1.29E-2</v>
      </c>
      <c r="O117" s="89">
        <v>8000</v>
      </c>
      <c r="P117" s="91">
        <v>106.58</v>
      </c>
      <c r="Q117" s="82"/>
      <c r="R117" s="89">
        <v>8.5263999999999989</v>
      </c>
      <c r="S117" s="90">
        <v>6.4545695124863648E-5</v>
      </c>
      <c r="T117" s="90">
        <v>3.6032968199945821E-4</v>
      </c>
      <c r="U117" s="90">
        <f>R117/'סכום נכסי הקרן'!$C$42</f>
        <v>6.8009597024200956E-5</v>
      </c>
    </row>
    <row r="118" spans="2:21" s="144" customFormat="1">
      <c r="B118" s="88" t="s">
        <v>547</v>
      </c>
      <c r="C118" s="82" t="s">
        <v>548</v>
      </c>
      <c r="D118" s="95" t="s">
        <v>126</v>
      </c>
      <c r="E118" s="95" t="s">
        <v>290</v>
      </c>
      <c r="F118" s="82" t="s">
        <v>546</v>
      </c>
      <c r="G118" s="95" t="s">
        <v>334</v>
      </c>
      <c r="H118" s="82" t="s">
        <v>533</v>
      </c>
      <c r="I118" s="82" t="s">
        <v>166</v>
      </c>
      <c r="J118" s="82"/>
      <c r="K118" s="89">
        <v>7.94</v>
      </c>
      <c r="L118" s="95" t="s">
        <v>170</v>
      </c>
      <c r="M118" s="96">
        <v>1.9E-2</v>
      </c>
      <c r="N118" s="96">
        <v>2.0100000000000003E-2</v>
      </c>
      <c r="O118" s="89">
        <v>54000</v>
      </c>
      <c r="P118" s="91">
        <v>98.95</v>
      </c>
      <c r="Q118" s="82"/>
      <c r="R118" s="89">
        <v>53.433</v>
      </c>
      <c r="S118" s="90">
        <v>2.0488693276673244E-4</v>
      </c>
      <c r="T118" s="90">
        <v>2.2581037598842484E-3</v>
      </c>
      <c r="U118" s="90">
        <f>R118/'סכום נכסי הקרן'!$C$42</f>
        <v>4.2620060022918586E-4</v>
      </c>
    </row>
    <row r="119" spans="2:21" s="144" customFormat="1">
      <c r="B119" s="88" t="s">
        <v>549</v>
      </c>
      <c r="C119" s="82" t="s">
        <v>550</v>
      </c>
      <c r="D119" s="95" t="s">
        <v>126</v>
      </c>
      <c r="E119" s="95" t="s">
        <v>290</v>
      </c>
      <c r="F119" s="82" t="s">
        <v>372</v>
      </c>
      <c r="G119" s="95" t="s">
        <v>298</v>
      </c>
      <c r="H119" s="82" t="s">
        <v>533</v>
      </c>
      <c r="I119" s="82" t="s">
        <v>294</v>
      </c>
      <c r="J119" s="82"/>
      <c r="K119" s="89">
        <v>3.68</v>
      </c>
      <c r="L119" s="95" t="s">
        <v>170</v>
      </c>
      <c r="M119" s="96">
        <v>5.0999999999999997E-2</v>
      </c>
      <c r="N119" s="96">
        <v>8.3000000000000001E-3</v>
      </c>
      <c r="O119" s="89">
        <v>439868</v>
      </c>
      <c r="P119" s="91">
        <v>139.84</v>
      </c>
      <c r="Q119" s="89">
        <v>6.7149999999999999</v>
      </c>
      <c r="R119" s="89">
        <v>621.82646</v>
      </c>
      <c r="S119" s="90">
        <v>3.8341330848436775E-4</v>
      </c>
      <c r="T119" s="90">
        <v>2.6278679230466416E-2</v>
      </c>
      <c r="U119" s="90">
        <f>R119/'סכום נכסי הקרן'!$C$42</f>
        <v>4.9599088669996039E-3</v>
      </c>
    </row>
    <row r="120" spans="2:21" s="144" customFormat="1">
      <c r="B120" s="88" t="s">
        <v>551</v>
      </c>
      <c r="C120" s="82" t="s">
        <v>552</v>
      </c>
      <c r="D120" s="95" t="s">
        <v>126</v>
      </c>
      <c r="E120" s="95" t="s">
        <v>290</v>
      </c>
      <c r="F120" s="82" t="s">
        <v>553</v>
      </c>
      <c r="G120" s="95" t="s">
        <v>334</v>
      </c>
      <c r="H120" s="82" t="s">
        <v>533</v>
      </c>
      <c r="I120" s="82" t="s">
        <v>166</v>
      </c>
      <c r="J120" s="82"/>
      <c r="K120" s="89">
        <v>1.9500000000000002</v>
      </c>
      <c r="L120" s="95" t="s">
        <v>170</v>
      </c>
      <c r="M120" s="96">
        <v>4.5999999999999999E-2</v>
      </c>
      <c r="N120" s="96">
        <v>7.4000000000000012E-3</v>
      </c>
      <c r="O120" s="89">
        <v>23190.77</v>
      </c>
      <c r="P120" s="91">
        <v>131.24</v>
      </c>
      <c r="Q120" s="82"/>
      <c r="R120" s="89">
        <v>30.435569999999998</v>
      </c>
      <c r="S120" s="90">
        <v>6.0372763167070721E-5</v>
      </c>
      <c r="T120" s="90">
        <v>1.2862215307248373E-3</v>
      </c>
      <c r="U120" s="90">
        <f>R120/'סכום נכסי הקרן'!$C$42</f>
        <v>2.4276492434108888E-4</v>
      </c>
    </row>
    <row r="121" spans="2:21" s="144" customFormat="1">
      <c r="B121" s="88" t="s">
        <v>554</v>
      </c>
      <c r="C121" s="82" t="s">
        <v>555</v>
      </c>
      <c r="D121" s="95" t="s">
        <v>126</v>
      </c>
      <c r="E121" s="95" t="s">
        <v>290</v>
      </c>
      <c r="F121" s="82" t="s">
        <v>556</v>
      </c>
      <c r="G121" s="95" t="s">
        <v>334</v>
      </c>
      <c r="H121" s="82" t="s">
        <v>533</v>
      </c>
      <c r="I121" s="82" t="s">
        <v>294</v>
      </c>
      <c r="J121" s="82"/>
      <c r="K121" s="89">
        <v>1.95</v>
      </c>
      <c r="L121" s="95" t="s">
        <v>170</v>
      </c>
      <c r="M121" s="96">
        <v>5.4000000000000006E-2</v>
      </c>
      <c r="N121" s="96">
        <v>1.0500000000000001E-2</v>
      </c>
      <c r="O121" s="89">
        <v>11006.84</v>
      </c>
      <c r="P121" s="91">
        <v>129.61000000000001</v>
      </c>
      <c r="Q121" s="89">
        <v>4.8532300000000008</v>
      </c>
      <c r="R121" s="89">
        <v>19.494349999999997</v>
      </c>
      <c r="S121" s="90">
        <v>7.2017702256955846E-5</v>
      </c>
      <c r="T121" s="90">
        <v>8.2384041756029954E-4</v>
      </c>
      <c r="U121" s="90">
        <f>R121/'סכום נכסי הקרן'!$C$42</f>
        <v>1.5549386467310144E-4</v>
      </c>
    </row>
    <row r="122" spans="2:21" s="144" customFormat="1">
      <c r="B122" s="88" t="s">
        <v>557</v>
      </c>
      <c r="C122" s="82" t="s">
        <v>558</v>
      </c>
      <c r="D122" s="95" t="s">
        <v>126</v>
      </c>
      <c r="E122" s="95" t="s">
        <v>290</v>
      </c>
      <c r="F122" s="82" t="s">
        <v>559</v>
      </c>
      <c r="G122" s="95" t="s">
        <v>334</v>
      </c>
      <c r="H122" s="82" t="s">
        <v>533</v>
      </c>
      <c r="I122" s="82" t="s">
        <v>294</v>
      </c>
      <c r="J122" s="82"/>
      <c r="K122" s="89">
        <v>0.64999999999999991</v>
      </c>
      <c r="L122" s="95" t="s">
        <v>170</v>
      </c>
      <c r="M122" s="96">
        <v>4.6500000000000007E-2</v>
      </c>
      <c r="N122" s="96">
        <v>7.1999999999999998E-3</v>
      </c>
      <c r="O122" s="89">
        <v>14719.63</v>
      </c>
      <c r="P122" s="91">
        <v>125.57</v>
      </c>
      <c r="Q122" s="82"/>
      <c r="R122" s="89">
        <v>18.483430000000002</v>
      </c>
      <c r="S122" s="90">
        <v>1.269258879219342E-4</v>
      </c>
      <c r="T122" s="90">
        <v>7.8111846197213917E-4</v>
      </c>
      <c r="U122" s="90">
        <f>R122/'סכום נכסי הקרן'!$C$42</f>
        <v>1.474304074316273E-4</v>
      </c>
    </row>
    <row r="123" spans="2:21" s="144" customFormat="1">
      <c r="B123" s="88" t="s">
        <v>560</v>
      </c>
      <c r="C123" s="82" t="s">
        <v>561</v>
      </c>
      <c r="D123" s="95" t="s">
        <v>126</v>
      </c>
      <c r="E123" s="95" t="s">
        <v>290</v>
      </c>
      <c r="F123" s="82" t="s">
        <v>559</v>
      </c>
      <c r="G123" s="95" t="s">
        <v>334</v>
      </c>
      <c r="H123" s="82" t="s">
        <v>533</v>
      </c>
      <c r="I123" s="82" t="s">
        <v>294</v>
      </c>
      <c r="J123" s="82"/>
      <c r="K123" s="89">
        <v>7.740000000000002</v>
      </c>
      <c r="L123" s="95" t="s">
        <v>170</v>
      </c>
      <c r="M123" s="96">
        <v>2.81E-2</v>
      </c>
      <c r="N123" s="96">
        <v>2.2200000000000001E-2</v>
      </c>
      <c r="O123" s="89">
        <v>1719</v>
      </c>
      <c r="P123" s="91">
        <v>105.01</v>
      </c>
      <c r="Q123" s="82"/>
      <c r="R123" s="89">
        <v>1.80511</v>
      </c>
      <c r="S123" s="90">
        <v>3.2835359040038508E-6</v>
      </c>
      <c r="T123" s="90">
        <v>7.6284799244000061E-5</v>
      </c>
      <c r="U123" s="90">
        <f>R123/'סכום נכסי הקרן'!$C$42</f>
        <v>1.4398198968422244E-5</v>
      </c>
    </row>
    <row r="124" spans="2:21" s="144" customFormat="1">
      <c r="B124" s="88" t="s">
        <v>562</v>
      </c>
      <c r="C124" s="82" t="s">
        <v>563</v>
      </c>
      <c r="D124" s="95" t="s">
        <v>126</v>
      </c>
      <c r="E124" s="95" t="s">
        <v>290</v>
      </c>
      <c r="F124" s="82" t="s">
        <v>559</v>
      </c>
      <c r="G124" s="95" t="s">
        <v>334</v>
      </c>
      <c r="H124" s="82" t="s">
        <v>533</v>
      </c>
      <c r="I124" s="82" t="s">
        <v>294</v>
      </c>
      <c r="J124" s="82"/>
      <c r="K124" s="89">
        <v>5.6199999999999992</v>
      </c>
      <c r="L124" s="95" t="s">
        <v>170</v>
      </c>
      <c r="M124" s="96">
        <v>3.7000000000000005E-2</v>
      </c>
      <c r="N124" s="96">
        <v>1.3699999999999999E-2</v>
      </c>
      <c r="O124" s="89">
        <v>118307.45</v>
      </c>
      <c r="P124" s="91">
        <v>112.64</v>
      </c>
      <c r="Q124" s="82"/>
      <c r="R124" s="89">
        <v>133.26151000000002</v>
      </c>
      <c r="S124" s="90">
        <v>1.6563435222146061E-4</v>
      </c>
      <c r="T124" s="90">
        <v>5.6316942110465886E-3</v>
      </c>
      <c r="U124" s="90">
        <f>R124/'סכום נכסי הקרן'!$C$42</f>
        <v>1.0629411702402572E-3</v>
      </c>
    </row>
    <row r="125" spans="2:21" s="144" customFormat="1">
      <c r="B125" s="88" t="s">
        <v>564</v>
      </c>
      <c r="C125" s="82" t="s">
        <v>565</v>
      </c>
      <c r="D125" s="95" t="s">
        <v>126</v>
      </c>
      <c r="E125" s="95" t="s">
        <v>290</v>
      </c>
      <c r="F125" s="82" t="s">
        <v>559</v>
      </c>
      <c r="G125" s="95" t="s">
        <v>334</v>
      </c>
      <c r="H125" s="82" t="s">
        <v>533</v>
      </c>
      <c r="I125" s="82" t="s">
        <v>294</v>
      </c>
      <c r="J125" s="82"/>
      <c r="K125" s="89">
        <v>5.57</v>
      </c>
      <c r="L125" s="95" t="s">
        <v>170</v>
      </c>
      <c r="M125" s="96">
        <v>2.8500000000000001E-2</v>
      </c>
      <c r="N125" s="96">
        <v>9.7999999999999997E-3</v>
      </c>
      <c r="O125" s="89">
        <v>50766</v>
      </c>
      <c r="P125" s="91">
        <v>112.62</v>
      </c>
      <c r="Q125" s="82"/>
      <c r="R125" s="89">
        <v>57.17266</v>
      </c>
      <c r="S125" s="90">
        <v>7.4327964860907759E-5</v>
      </c>
      <c r="T125" s="90">
        <v>2.4161435537698381E-3</v>
      </c>
      <c r="U125" s="90">
        <f>R125/'סכום נכסי הקרן'!$C$42</f>
        <v>4.5602945761419284E-4</v>
      </c>
    </row>
    <row r="126" spans="2:21" s="144" customFormat="1">
      <c r="B126" s="88" t="s">
        <v>566</v>
      </c>
      <c r="C126" s="82" t="s">
        <v>567</v>
      </c>
      <c r="D126" s="95" t="s">
        <v>126</v>
      </c>
      <c r="E126" s="95" t="s">
        <v>290</v>
      </c>
      <c r="F126" s="82" t="s">
        <v>568</v>
      </c>
      <c r="G126" s="95" t="s">
        <v>334</v>
      </c>
      <c r="H126" s="82" t="s">
        <v>533</v>
      </c>
      <c r="I126" s="82" t="s">
        <v>294</v>
      </c>
      <c r="J126" s="82"/>
      <c r="K126" s="89">
        <v>1.9399999999999997</v>
      </c>
      <c r="L126" s="95" t="s">
        <v>170</v>
      </c>
      <c r="M126" s="96">
        <v>4.7500000000000001E-2</v>
      </c>
      <c r="N126" s="96">
        <v>5.5000000000000005E-3</v>
      </c>
      <c r="O126" s="89">
        <v>15957.02</v>
      </c>
      <c r="P126" s="91">
        <v>108.8</v>
      </c>
      <c r="Q126" s="82"/>
      <c r="R126" s="89">
        <v>17.361240000000002</v>
      </c>
      <c r="S126" s="90">
        <v>9.3262239740406688E-5</v>
      </c>
      <c r="T126" s="90">
        <v>7.3369418374885957E-4</v>
      </c>
      <c r="U126" s="90">
        <f>R126/'סכום נכסי הקרן'!$C$42</f>
        <v>1.3847942112033671E-4</v>
      </c>
    </row>
    <row r="127" spans="2:21" s="144" customFormat="1">
      <c r="B127" s="88" t="s">
        <v>569</v>
      </c>
      <c r="C127" s="82" t="s">
        <v>570</v>
      </c>
      <c r="D127" s="95" t="s">
        <v>126</v>
      </c>
      <c r="E127" s="95" t="s">
        <v>290</v>
      </c>
      <c r="F127" s="82" t="s">
        <v>571</v>
      </c>
      <c r="G127" s="95" t="s">
        <v>334</v>
      </c>
      <c r="H127" s="82" t="s">
        <v>533</v>
      </c>
      <c r="I127" s="82" t="s">
        <v>294</v>
      </c>
      <c r="J127" s="82"/>
      <c r="K127" s="89">
        <v>4.5600000000000014</v>
      </c>
      <c r="L127" s="95" t="s">
        <v>170</v>
      </c>
      <c r="M127" s="96">
        <v>4.3400000000000001E-2</v>
      </c>
      <c r="N127" s="96">
        <v>1.3300000000000001E-2</v>
      </c>
      <c r="O127" s="89">
        <v>2.44</v>
      </c>
      <c r="P127" s="91">
        <v>114.47</v>
      </c>
      <c r="Q127" s="82"/>
      <c r="R127" s="89">
        <v>2.8E-3</v>
      </c>
      <c r="S127" s="90">
        <v>1.4485223079553369E-9</v>
      </c>
      <c r="T127" s="90">
        <v>1.1832931947814824E-7</v>
      </c>
      <c r="U127" s="90">
        <f>R127/'סכום נכסי הקרן'!$C$42</f>
        <v>2.23337952321921E-8</v>
      </c>
    </row>
    <row r="128" spans="2:21" s="144" customFormat="1">
      <c r="B128" s="88" t="s">
        <v>572</v>
      </c>
      <c r="C128" s="82" t="s">
        <v>573</v>
      </c>
      <c r="D128" s="95" t="s">
        <v>126</v>
      </c>
      <c r="E128" s="95" t="s">
        <v>290</v>
      </c>
      <c r="F128" s="82" t="s">
        <v>574</v>
      </c>
      <c r="G128" s="95" t="s">
        <v>334</v>
      </c>
      <c r="H128" s="82" t="s">
        <v>575</v>
      </c>
      <c r="I128" s="82" t="s">
        <v>166</v>
      </c>
      <c r="J128" s="82"/>
      <c r="K128" s="89">
        <v>1.46</v>
      </c>
      <c r="L128" s="95" t="s">
        <v>170</v>
      </c>
      <c r="M128" s="96">
        <v>5.5999999999999994E-2</v>
      </c>
      <c r="N128" s="96">
        <v>1.0800000000000001E-2</v>
      </c>
      <c r="O128" s="89">
        <v>27425.93</v>
      </c>
      <c r="P128" s="91">
        <v>112</v>
      </c>
      <c r="Q128" s="89">
        <v>15.60188</v>
      </c>
      <c r="R128" s="89">
        <v>47.284559999999999</v>
      </c>
      <c r="S128" s="90">
        <v>2.1660714285714287E-4</v>
      </c>
      <c r="T128" s="90">
        <v>1.9982677880798819E-3</v>
      </c>
      <c r="U128" s="90">
        <f>R128/'סכום נכסי הקרן'!$C$42</f>
        <v>3.7715845738725047E-4</v>
      </c>
    </row>
    <row r="129" spans="2:21" s="144" customFormat="1">
      <c r="B129" s="88" t="s">
        <v>576</v>
      </c>
      <c r="C129" s="82" t="s">
        <v>577</v>
      </c>
      <c r="D129" s="95" t="s">
        <v>126</v>
      </c>
      <c r="E129" s="95" t="s">
        <v>290</v>
      </c>
      <c r="F129" s="82" t="s">
        <v>578</v>
      </c>
      <c r="G129" s="95" t="s">
        <v>392</v>
      </c>
      <c r="H129" s="82" t="s">
        <v>575</v>
      </c>
      <c r="I129" s="82" t="s">
        <v>166</v>
      </c>
      <c r="J129" s="82"/>
      <c r="K129" s="89">
        <v>0.65</v>
      </c>
      <c r="L129" s="95" t="s">
        <v>170</v>
      </c>
      <c r="M129" s="96">
        <v>4.2000000000000003E-2</v>
      </c>
      <c r="N129" s="96">
        <v>1.3899999999999999E-2</v>
      </c>
      <c r="O129" s="89">
        <v>13244.9</v>
      </c>
      <c r="P129" s="91">
        <v>103.47</v>
      </c>
      <c r="Q129" s="82"/>
      <c r="R129" s="89">
        <v>13.704510000000001</v>
      </c>
      <c r="S129" s="90">
        <v>4.9119685517711818E-5</v>
      </c>
      <c r="T129" s="90">
        <v>5.7915905074338485E-4</v>
      </c>
      <c r="U129" s="90">
        <f>R129/'סכום נכסי הקרן'!$C$42</f>
        <v>1.0931204289197464E-4</v>
      </c>
    </row>
    <row r="130" spans="2:21" s="144" customFormat="1">
      <c r="B130" s="88" t="s">
        <v>579</v>
      </c>
      <c r="C130" s="82" t="s">
        <v>580</v>
      </c>
      <c r="D130" s="95" t="s">
        <v>126</v>
      </c>
      <c r="E130" s="95" t="s">
        <v>290</v>
      </c>
      <c r="F130" s="82" t="s">
        <v>581</v>
      </c>
      <c r="G130" s="95" t="s">
        <v>334</v>
      </c>
      <c r="H130" s="82" t="s">
        <v>575</v>
      </c>
      <c r="I130" s="82" t="s">
        <v>166</v>
      </c>
      <c r="J130" s="82"/>
      <c r="K130" s="89">
        <v>2.0299999999999998</v>
      </c>
      <c r="L130" s="95" t="s">
        <v>170</v>
      </c>
      <c r="M130" s="96">
        <v>4.8000000000000001E-2</v>
      </c>
      <c r="N130" s="96">
        <v>8.4999999999999989E-3</v>
      </c>
      <c r="O130" s="89">
        <v>4722.2199999999993</v>
      </c>
      <c r="P130" s="91">
        <v>107.12</v>
      </c>
      <c r="Q130" s="89">
        <v>3.9817800000000001</v>
      </c>
      <c r="R130" s="89">
        <v>9.3092000000000006</v>
      </c>
      <c r="S130" s="90">
        <v>2.3331772025312949E-5</v>
      </c>
      <c r="T130" s="90">
        <v>3.9341117888784917E-4</v>
      </c>
      <c r="U130" s="90">
        <f>R130/'סכום נכסי הקרן'!$C$42</f>
        <v>7.4253488062686683E-5</v>
      </c>
    </row>
    <row r="131" spans="2:21" s="144" customFormat="1">
      <c r="B131" s="88" t="s">
        <v>582</v>
      </c>
      <c r="C131" s="82" t="s">
        <v>583</v>
      </c>
      <c r="D131" s="95" t="s">
        <v>126</v>
      </c>
      <c r="E131" s="95" t="s">
        <v>290</v>
      </c>
      <c r="F131" s="82" t="s">
        <v>584</v>
      </c>
      <c r="G131" s="95" t="s">
        <v>416</v>
      </c>
      <c r="H131" s="82" t="s">
        <v>575</v>
      </c>
      <c r="I131" s="82" t="s">
        <v>294</v>
      </c>
      <c r="J131" s="82"/>
      <c r="K131" s="89">
        <v>1.47</v>
      </c>
      <c r="L131" s="95" t="s">
        <v>170</v>
      </c>
      <c r="M131" s="96">
        <v>4.8000000000000001E-2</v>
      </c>
      <c r="N131" s="96">
        <v>6.4000000000000003E-3</v>
      </c>
      <c r="O131" s="89">
        <v>17495.37</v>
      </c>
      <c r="P131" s="91">
        <v>124.19</v>
      </c>
      <c r="Q131" s="82"/>
      <c r="R131" s="89">
        <v>21.727490000000003</v>
      </c>
      <c r="S131" s="90">
        <v>3.4206483706458057E-5</v>
      </c>
      <c r="T131" s="90">
        <v>9.1821396631009702E-4</v>
      </c>
      <c r="U131" s="90">
        <f>R131/'סכום נכסי הקרן'!$C$42</f>
        <v>1.7330618306053629E-4</v>
      </c>
    </row>
    <row r="132" spans="2:21" s="144" customFormat="1">
      <c r="B132" s="88" t="s">
        <v>585</v>
      </c>
      <c r="C132" s="82" t="s">
        <v>586</v>
      </c>
      <c r="D132" s="95" t="s">
        <v>126</v>
      </c>
      <c r="E132" s="95" t="s">
        <v>290</v>
      </c>
      <c r="F132" s="82" t="s">
        <v>587</v>
      </c>
      <c r="G132" s="95" t="s">
        <v>334</v>
      </c>
      <c r="H132" s="82" t="s">
        <v>575</v>
      </c>
      <c r="I132" s="82" t="s">
        <v>294</v>
      </c>
      <c r="J132" s="82"/>
      <c r="K132" s="89">
        <v>1.8900000000000001</v>
      </c>
      <c r="L132" s="95" t="s">
        <v>170</v>
      </c>
      <c r="M132" s="96">
        <v>5.4000000000000006E-2</v>
      </c>
      <c r="N132" s="96">
        <v>2.0099999999999996E-2</v>
      </c>
      <c r="O132" s="89">
        <v>4369.96</v>
      </c>
      <c r="P132" s="91">
        <v>109</v>
      </c>
      <c r="Q132" s="82"/>
      <c r="R132" s="89">
        <v>4.7632599999999998</v>
      </c>
      <c r="S132" s="90">
        <v>6.9364444444444445E-5</v>
      </c>
      <c r="T132" s="90">
        <v>2.0129761224910156E-4</v>
      </c>
      <c r="U132" s="90">
        <f>R132/'סכום נכסי הקרן'!$C$42</f>
        <v>3.7993454813461192E-5</v>
      </c>
    </row>
    <row r="133" spans="2:21" s="144" customFormat="1">
      <c r="B133" s="88" t="s">
        <v>588</v>
      </c>
      <c r="C133" s="82" t="s">
        <v>589</v>
      </c>
      <c r="D133" s="95" t="s">
        <v>126</v>
      </c>
      <c r="E133" s="95" t="s">
        <v>290</v>
      </c>
      <c r="F133" s="82" t="s">
        <v>587</v>
      </c>
      <c r="G133" s="95" t="s">
        <v>334</v>
      </c>
      <c r="H133" s="82" t="s">
        <v>575</v>
      </c>
      <c r="I133" s="82" t="s">
        <v>294</v>
      </c>
      <c r="J133" s="82"/>
      <c r="K133" s="89">
        <v>0.90999999999999981</v>
      </c>
      <c r="L133" s="95" t="s">
        <v>170</v>
      </c>
      <c r="M133" s="96">
        <v>6.4000000000000001E-2</v>
      </c>
      <c r="N133" s="96">
        <v>2.1299999999999999E-2</v>
      </c>
      <c r="O133" s="89">
        <v>3799.97</v>
      </c>
      <c r="P133" s="91">
        <v>113.12</v>
      </c>
      <c r="Q133" s="82"/>
      <c r="R133" s="89">
        <v>4.2985100000000003</v>
      </c>
      <c r="S133" s="90">
        <v>5.5369257579819783E-5</v>
      </c>
      <c r="T133" s="90">
        <v>1.8165705823929107E-4</v>
      </c>
      <c r="U133" s="90">
        <f>R133/'סכום נכסי הקרן'!$C$42</f>
        <v>3.4286443622689307E-5</v>
      </c>
    </row>
    <row r="134" spans="2:21" s="144" customFormat="1">
      <c r="B134" s="88" t="s">
        <v>590</v>
      </c>
      <c r="C134" s="82" t="s">
        <v>591</v>
      </c>
      <c r="D134" s="95" t="s">
        <v>126</v>
      </c>
      <c r="E134" s="95" t="s">
        <v>290</v>
      </c>
      <c r="F134" s="82" t="s">
        <v>587</v>
      </c>
      <c r="G134" s="95" t="s">
        <v>334</v>
      </c>
      <c r="H134" s="82" t="s">
        <v>575</v>
      </c>
      <c r="I134" s="82" t="s">
        <v>294</v>
      </c>
      <c r="J134" s="82"/>
      <c r="K134" s="89">
        <v>2.68</v>
      </c>
      <c r="L134" s="95" t="s">
        <v>170</v>
      </c>
      <c r="M134" s="96">
        <v>2.5000000000000001E-2</v>
      </c>
      <c r="N134" s="96">
        <v>3.3000000000000002E-2</v>
      </c>
      <c r="O134" s="89">
        <v>28911</v>
      </c>
      <c r="P134" s="91">
        <v>97.78</v>
      </c>
      <c r="Q134" s="82"/>
      <c r="R134" s="89">
        <v>28.269169999999999</v>
      </c>
      <c r="S134" s="90">
        <v>4.9483953786906287E-5</v>
      </c>
      <c r="T134" s="90">
        <v>1.1946684458257442E-3</v>
      </c>
      <c r="U134" s="90">
        <f>R134/'סכום נכסי הקרן'!$C$42</f>
        <v>2.2548494791572427E-4</v>
      </c>
    </row>
    <row r="135" spans="2:21" s="144" customFormat="1">
      <c r="B135" s="88" t="s">
        <v>592</v>
      </c>
      <c r="C135" s="82" t="s">
        <v>593</v>
      </c>
      <c r="D135" s="95" t="s">
        <v>126</v>
      </c>
      <c r="E135" s="95" t="s">
        <v>290</v>
      </c>
      <c r="F135" s="82" t="s">
        <v>594</v>
      </c>
      <c r="G135" s="95" t="s">
        <v>480</v>
      </c>
      <c r="H135" s="82" t="s">
        <v>575</v>
      </c>
      <c r="I135" s="82" t="s">
        <v>294</v>
      </c>
      <c r="J135" s="82"/>
      <c r="K135" s="89">
        <v>0.32999999999999996</v>
      </c>
      <c r="L135" s="95" t="s">
        <v>170</v>
      </c>
      <c r="M135" s="96">
        <v>5.2999999999999999E-2</v>
      </c>
      <c r="N135" s="96">
        <v>2.5799999999999997E-2</v>
      </c>
      <c r="O135" s="89">
        <v>1467.33</v>
      </c>
      <c r="P135" s="91">
        <v>122.16</v>
      </c>
      <c r="Q135" s="82"/>
      <c r="R135" s="89">
        <v>1.7925</v>
      </c>
      <c r="S135" s="90">
        <v>2.8992840378975088E-5</v>
      </c>
      <c r="T135" s="90">
        <v>7.5751894701635967E-5</v>
      </c>
      <c r="U135" s="90">
        <f>R135/'סכום נכסי הקרן'!$C$42</f>
        <v>1.4297617126322979E-5</v>
      </c>
    </row>
    <row r="136" spans="2:21" s="144" customFormat="1">
      <c r="B136" s="88" t="s">
        <v>595</v>
      </c>
      <c r="C136" s="82" t="s">
        <v>596</v>
      </c>
      <c r="D136" s="95" t="s">
        <v>126</v>
      </c>
      <c r="E136" s="95" t="s">
        <v>290</v>
      </c>
      <c r="F136" s="82" t="s">
        <v>594</v>
      </c>
      <c r="G136" s="95" t="s">
        <v>480</v>
      </c>
      <c r="H136" s="82" t="s">
        <v>575</v>
      </c>
      <c r="I136" s="82" t="s">
        <v>294</v>
      </c>
      <c r="J136" s="82"/>
      <c r="K136" s="89">
        <v>1.6999999999999997</v>
      </c>
      <c r="L136" s="95" t="s">
        <v>170</v>
      </c>
      <c r="M136" s="96">
        <v>0.05</v>
      </c>
      <c r="N136" s="96">
        <v>1.0899999999999998E-2</v>
      </c>
      <c r="O136" s="89">
        <v>12</v>
      </c>
      <c r="P136" s="91">
        <v>105.69</v>
      </c>
      <c r="Q136" s="82"/>
      <c r="R136" s="89">
        <v>1.268E-2</v>
      </c>
      <c r="S136" s="90">
        <v>5.8323491244185874E-8</v>
      </c>
      <c r="T136" s="90">
        <v>5.3586277535104274E-7</v>
      </c>
      <c r="U136" s="90">
        <f>R136/'סכום נכסי הקרן'!$C$42</f>
        <v>1.0114018698006994E-7</v>
      </c>
    </row>
    <row r="137" spans="2:21" s="144" customFormat="1">
      <c r="B137" s="88" t="s">
        <v>597</v>
      </c>
      <c r="C137" s="82" t="s">
        <v>598</v>
      </c>
      <c r="D137" s="95" t="s">
        <v>126</v>
      </c>
      <c r="E137" s="95" t="s">
        <v>290</v>
      </c>
      <c r="F137" s="82" t="s">
        <v>599</v>
      </c>
      <c r="G137" s="95" t="s">
        <v>298</v>
      </c>
      <c r="H137" s="82" t="s">
        <v>575</v>
      </c>
      <c r="I137" s="82" t="s">
        <v>294</v>
      </c>
      <c r="J137" s="82"/>
      <c r="K137" s="89">
        <v>2.44</v>
      </c>
      <c r="L137" s="95" t="s">
        <v>170</v>
      </c>
      <c r="M137" s="96">
        <v>2.4E-2</v>
      </c>
      <c r="N137" s="96">
        <v>7.0999999999999995E-3</v>
      </c>
      <c r="O137" s="89">
        <v>18563</v>
      </c>
      <c r="P137" s="91">
        <v>105.12</v>
      </c>
      <c r="Q137" s="82"/>
      <c r="R137" s="89">
        <v>19.51343</v>
      </c>
      <c r="S137" s="90">
        <v>1.421896423619888E-4</v>
      </c>
      <c r="T137" s="90">
        <v>8.246467473516008E-4</v>
      </c>
      <c r="U137" s="90">
        <f>R137/'סכום נכסי הקרן'!$C$42</f>
        <v>1.5564605353489796E-4</v>
      </c>
    </row>
    <row r="138" spans="2:21" s="144" customFormat="1">
      <c r="B138" s="88" t="s">
        <v>600</v>
      </c>
      <c r="C138" s="82" t="s">
        <v>601</v>
      </c>
      <c r="D138" s="95" t="s">
        <v>126</v>
      </c>
      <c r="E138" s="95" t="s">
        <v>290</v>
      </c>
      <c r="F138" s="82" t="s">
        <v>602</v>
      </c>
      <c r="G138" s="95" t="s">
        <v>334</v>
      </c>
      <c r="H138" s="82" t="s">
        <v>575</v>
      </c>
      <c r="I138" s="82" t="s">
        <v>166</v>
      </c>
      <c r="J138" s="82"/>
      <c r="K138" s="89">
        <v>7.71</v>
      </c>
      <c r="L138" s="95" t="s">
        <v>170</v>
      </c>
      <c r="M138" s="96">
        <v>2.6000000000000002E-2</v>
      </c>
      <c r="N138" s="96">
        <v>2.12E-2</v>
      </c>
      <c r="O138" s="89">
        <v>155000</v>
      </c>
      <c r="P138" s="91">
        <v>103.42</v>
      </c>
      <c r="Q138" s="82"/>
      <c r="R138" s="89">
        <v>160.30099999999999</v>
      </c>
      <c r="S138" s="90">
        <v>2.529332093144694E-4</v>
      </c>
      <c r="T138" s="90">
        <v>6.7743958005952289E-3</v>
      </c>
      <c r="U138" s="90">
        <f>R138/'סכום נכסי הקרן'!$C$42</f>
        <v>1.2786177533984377E-3</v>
      </c>
    </row>
    <row r="139" spans="2:21" s="144" customFormat="1">
      <c r="B139" s="88" t="s">
        <v>603</v>
      </c>
      <c r="C139" s="82" t="s">
        <v>604</v>
      </c>
      <c r="D139" s="95" t="s">
        <v>126</v>
      </c>
      <c r="E139" s="95" t="s">
        <v>290</v>
      </c>
      <c r="F139" s="82" t="s">
        <v>602</v>
      </c>
      <c r="G139" s="95" t="s">
        <v>334</v>
      </c>
      <c r="H139" s="82" t="s">
        <v>575</v>
      </c>
      <c r="I139" s="82" t="s">
        <v>166</v>
      </c>
      <c r="J139" s="82"/>
      <c r="K139" s="89">
        <v>4.12</v>
      </c>
      <c r="L139" s="95" t="s">
        <v>170</v>
      </c>
      <c r="M139" s="96">
        <v>4.4000000000000004E-2</v>
      </c>
      <c r="N139" s="96">
        <v>1.43E-2</v>
      </c>
      <c r="O139" s="89">
        <v>2467.8000000000002</v>
      </c>
      <c r="P139" s="91">
        <v>111.7</v>
      </c>
      <c r="Q139" s="82"/>
      <c r="R139" s="89">
        <v>2.7565399999999998</v>
      </c>
      <c r="S139" s="90">
        <v>1.6069858758717696E-5</v>
      </c>
      <c r="T139" s="90">
        <v>1.164926793979624E-4</v>
      </c>
      <c r="U139" s="90">
        <f>R139/'סכום נכסי הקרן'!$C$42</f>
        <v>2.1987142824766718E-5</v>
      </c>
    </row>
    <row r="140" spans="2:21" s="144" customFormat="1">
      <c r="B140" s="88" t="s">
        <v>605</v>
      </c>
      <c r="C140" s="82" t="s">
        <v>606</v>
      </c>
      <c r="D140" s="95" t="s">
        <v>126</v>
      </c>
      <c r="E140" s="95" t="s">
        <v>290</v>
      </c>
      <c r="F140" s="82" t="s">
        <v>607</v>
      </c>
      <c r="G140" s="95" t="s">
        <v>385</v>
      </c>
      <c r="H140" s="82" t="s">
        <v>608</v>
      </c>
      <c r="I140" s="82" t="s">
        <v>166</v>
      </c>
      <c r="J140" s="82"/>
      <c r="K140" s="89">
        <v>1.1299999999999999</v>
      </c>
      <c r="L140" s="95" t="s">
        <v>170</v>
      </c>
      <c r="M140" s="96">
        <v>3.85E-2</v>
      </c>
      <c r="N140" s="96">
        <v>1.34E-2</v>
      </c>
      <c r="O140" s="89">
        <v>1075</v>
      </c>
      <c r="P140" s="91">
        <v>103.35</v>
      </c>
      <c r="Q140" s="82"/>
      <c r="R140" s="89">
        <v>1.1110100000000001</v>
      </c>
      <c r="S140" s="90">
        <v>2.6874999999999999E-5</v>
      </c>
      <c r="T140" s="90">
        <v>4.6951806154791961E-5</v>
      </c>
      <c r="U140" s="90">
        <f>R140/'סכום נכסי הקרן'!$C$42</f>
        <v>8.8618106574706238E-6</v>
      </c>
    </row>
    <row r="141" spans="2:21" s="144" customFormat="1">
      <c r="B141" s="88" t="s">
        <v>609</v>
      </c>
      <c r="C141" s="82" t="s">
        <v>610</v>
      </c>
      <c r="D141" s="95" t="s">
        <v>126</v>
      </c>
      <c r="E141" s="95" t="s">
        <v>290</v>
      </c>
      <c r="F141" s="82" t="s">
        <v>611</v>
      </c>
      <c r="G141" s="95" t="s">
        <v>334</v>
      </c>
      <c r="H141" s="82" t="s">
        <v>612</v>
      </c>
      <c r="I141" s="82" t="s">
        <v>294</v>
      </c>
      <c r="J141" s="82"/>
      <c r="K141" s="89">
        <v>0.45999999999999996</v>
      </c>
      <c r="L141" s="95" t="s">
        <v>170</v>
      </c>
      <c r="M141" s="96">
        <v>5.3499999999999999E-2</v>
      </c>
      <c r="N141" s="96">
        <v>0.1241</v>
      </c>
      <c r="O141" s="89">
        <v>5010.93</v>
      </c>
      <c r="P141" s="91">
        <v>102.56</v>
      </c>
      <c r="Q141" s="82"/>
      <c r="R141" s="89">
        <v>5.1392100000000003</v>
      </c>
      <c r="S141" s="90">
        <v>5.2216202356439367E-5</v>
      </c>
      <c r="T141" s="90">
        <v>2.1718543641260508E-4</v>
      </c>
      <c r="U141" s="90">
        <f>R141/'סכום נכסי הקרן'!$C$42</f>
        <v>4.0992165641154991E-5</v>
      </c>
    </row>
    <row r="142" spans="2:21" s="144" customFormat="1">
      <c r="B142" s="88" t="s">
        <v>613</v>
      </c>
      <c r="C142" s="82" t="s">
        <v>614</v>
      </c>
      <c r="D142" s="95" t="s">
        <v>126</v>
      </c>
      <c r="E142" s="95" t="s">
        <v>290</v>
      </c>
      <c r="F142" s="82" t="s">
        <v>615</v>
      </c>
      <c r="G142" s="95" t="s">
        <v>480</v>
      </c>
      <c r="H142" s="82" t="s">
        <v>612</v>
      </c>
      <c r="I142" s="82" t="s">
        <v>294</v>
      </c>
      <c r="J142" s="82"/>
      <c r="K142" s="89">
        <v>0.2</v>
      </c>
      <c r="L142" s="95" t="s">
        <v>170</v>
      </c>
      <c r="M142" s="96">
        <v>4.4500000000000005E-2</v>
      </c>
      <c r="N142" s="96">
        <v>9.99</v>
      </c>
      <c r="O142" s="89">
        <v>0.5</v>
      </c>
      <c r="P142" s="91">
        <v>65.47</v>
      </c>
      <c r="Q142" s="82"/>
      <c r="R142" s="89">
        <v>3.4000000000000002E-4</v>
      </c>
      <c r="S142" s="90">
        <v>1.680672268907563E-9</v>
      </c>
      <c r="T142" s="90">
        <v>1.4368560222346574E-8</v>
      </c>
      <c r="U142" s="90">
        <f>R142/'סכום נכסי הקרן'!$C$42</f>
        <v>2.7119608496233264E-9</v>
      </c>
    </row>
    <row r="143" spans="2:21" s="144" customFormat="1">
      <c r="B143" s="88" t="s">
        <v>616</v>
      </c>
      <c r="C143" s="82" t="s">
        <v>617</v>
      </c>
      <c r="D143" s="95" t="s">
        <v>126</v>
      </c>
      <c r="E143" s="95" t="s">
        <v>290</v>
      </c>
      <c r="F143" s="82" t="s">
        <v>615</v>
      </c>
      <c r="G143" s="95" t="s">
        <v>480</v>
      </c>
      <c r="H143" s="82" t="s">
        <v>612</v>
      </c>
      <c r="I143" s="82" t="s">
        <v>294</v>
      </c>
      <c r="J143" s="82"/>
      <c r="K143" s="89">
        <v>0.89</v>
      </c>
      <c r="L143" s="95" t="s">
        <v>170</v>
      </c>
      <c r="M143" s="96">
        <v>4.9000000000000002E-2</v>
      </c>
      <c r="N143" s="96">
        <v>0.7511000000000001</v>
      </c>
      <c r="O143" s="89">
        <v>10834.29</v>
      </c>
      <c r="P143" s="91">
        <v>76.06</v>
      </c>
      <c r="Q143" s="82"/>
      <c r="R143" s="89">
        <v>8.2405499999999989</v>
      </c>
      <c r="S143" s="90">
        <v>1.1370590949141465E-5</v>
      </c>
      <c r="T143" s="90">
        <v>3.4824952629487657E-4</v>
      </c>
      <c r="U143" s="90">
        <f>R143/'סכום נכסי הקרן'!$C$42</f>
        <v>6.5729555821657357E-5</v>
      </c>
    </row>
    <row r="144" spans="2:21" s="144" customFormat="1">
      <c r="B144" s="85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9"/>
      <c r="P144" s="91"/>
      <c r="Q144" s="82"/>
      <c r="R144" s="82"/>
      <c r="S144" s="82"/>
      <c r="T144" s="90"/>
      <c r="U144" s="82"/>
    </row>
    <row r="145" spans="2:21" s="144" customFormat="1">
      <c r="B145" s="101" t="s">
        <v>47</v>
      </c>
      <c r="C145" s="84"/>
      <c r="D145" s="84"/>
      <c r="E145" s="84"/>
      <c r="F145" s="84"/>
      <c r="G145" s="84"/>
      <c r="H145" s="84"/>
      <c r="I145" s="84"/>
      <c r="J145" s="84"/>
      <c r="K145" s="92">
        <v>4.3655622759550594</v>
      </c>
      <c r="L145" s="84"/>
      <c r="M145" s="84"/>
      <c r="N145" s="106">
        <v>1.7896919077571107E-2</v>
      </c>
      <c r="O145" s="92"/>
      <c r="P145" s="94"/>
      <c r="Q145" s="92">
        <v>6.0572499999999998</v>
      </c>
      <c r="R145" s="92">
        <v>3836.8138999999992</v>
      </c>
      <c r="S145" s="84"/>
      <c r="T145" s="93">
        <v>0.16214556348260709</v>
      </c>
      <c r="U145" s="93">
        <f>R145/'סכום נכסי הקרן'!$C$42</f>
        <v>3.060379142379584E-2</v>
      </c>
    </row>
    <row r="146" spans="2:21" s="144" customFormat="1">
      <c r="B146" s="88" t="s">
        <v>618</v>
      </c>
      <c r="C146" s="82" t="s">
        <v>619</v>
      </c>
      <c r="D146" s="95" t="s">
        <v>126</v>
      </c>
      <c r="E146" s="95" t="s">
        <v>290</v>
      </c>
      <c r="F146" s="82" t="s">
        <v>328</v>
      </c>
      <c r="G146" s="95" t="s">
        <v>298</v>
      </c>
      <c r="H146" s="82" t="s">
        <v>293</v>
      </c>
      <c r="I146" s="82" t="s">
        <v>166</v>
      </c>
      <c r="J146" s="82"/>
      <c r="K146" s="89">
        <v>5.73</v>
      </c>
      <c r="L146" s="95" t="s">
        <v>170</v>
      </c>
      <c r="M146" s="96">
        <v>3.0099999999999998E-2</v>
      </c>
      <c r="N146" s="96">
        <v>1.52E-2</v>
      </c>
      <c r="O146" s="89">
        <v>66248</v>
      </c>
      <c r="P146" s="91">
        <v>109.63</v>
      </c>
      <c r="Q146" s="82"/>
      <c r="R146" s="89">
        <v>72.627679999999998</v>
      </c>
      <c r="S146" s="90">
        <v>5.7606956521739131E-5</v>
      </c>
      <c r="T146" s="90">
        <v>3.0692799820273989E-3</v>
      </c>
      <c r="U146" s="90">
        <f>R146/'סכום נכסי הקרן'!$C$42</f>
        <v>5.7930419046756196E-4</v>
      </c>
    </row>
    <row r="147" spans="2:21" s="144" customFormat="1">
      <c r="B147" s="88" t="s">
        <v>620</v>
      </c>
      <c r="C147" s="82" t="s">
        <v>621</v>
      </c>
      <c r="D147" s="95" t="s">
        <v>126</v>
      </c>
      <c r="E147" s="95" t="s">
        <v>290</v>
      </c>
      <c r="F147" s="82" t="s">
        <v>297</v>
      </c>
      <c r="G147" s="95" t="s">
        <v>298</v>
      </c>
      <c r="H147" s="82" t="s">
        <v>293</v>
      </c>
      <c r="I147" s="82" t="s">
        <v>166</v>
      </c>
      <c r="J147" s="82"/>
      <c r="K147" s="89">
        <v>6.71</v>
      </c>
      <c r="L147" s="95" t="s">
        <v>170</v>
      </c>
      <c r="M147" s="96">
        <v>2.98E-2</v>
      </c>
      <c r="N147" s="96">
        <v>1.9199999999999998E-2</v>
      </c>
      <c r="O147" s="89">
        <v>123797</v>
      </c>
      <c r="P147" s="91">
        <v>108.92</v>
      </c>
      <c r="Q147" s="82"/>
      <c r="R147" s="89">
        <v>134.83968999999999</v>
      </c>
      <c r="S147" s="90">
        <v>4.8698502937125879E-5</v>
      </c>
      <c r="T147" s="90">
        <v>5.6983888415515962E-3</v>
      </c>
      <c r="U147" s="90">
        <f>R147/'סכום נכסי הקרן'!$C$42</f>
        <v>1.0755292948686644E-3</v>
      </c>
    </row>
    <row r="148" spans="2:21" s="144" customFormat="1">
      <c r="B148" s="88" t="s">
        <v>622</v>
      </c>
      <c r="C148" s="82" t="s">
        <v>623</v>
      </c>
      <c r="D148" s="95" t="s">
        <v>126</v>
      </c>
      <c r="E148" s="95" t="s">
        <v>290</v>
      </c>
      <c r="F148" s="82" t="s">
        <v>297</v>
      </c>
      <c r="G148" s="95" t="s">
        <v>298</v>
      </c>
      <c r="H148" s="82" t="s">
        <v>293</v>
      </c>
      <c r="I148" s="82" t="s">
        <v>166</v>
      </c>
      <c r="J148" s="82"/>
      <c r="K148" s="89">
        <v>4.21</v>
      </c>
      <c r="L148" s="95" t="s">
        <v>170</v>
      </c>
      <c r="M148" s="96">
        <v>2.4700000000000003E-2</v>
      </c>
      <c r="N148" s="96">
        <v>1.2199999999999999E-2</v>
      </c>
      <c r="O148" s="89">
        <v>45073</v>
      </c>
      <c r="P148" s="91">
        <v>106.75</v>
      </c>
      <c r="Q148" s="82"/>
      <c r="R148" s="89">
        <v>48.115430000000003</v>
      </c>
      <c r="S148" s="90">
        <v>1.3530437706192608E-5</v>
      </c>
      <c r="T148" s="90">
        <v>2.0333807458208851E-3</v>
      </c>
      <c r="U148" s="90">
        <f>R148/'סכום נכסי הקרן'!$C$42</f>
        <v>3.8378577183174027E-4</v>
      </c>
    </row>
    <row r="149" spans="2:21" s="144" customFormat="1">
      <c r="B149" s="88" t="s">
        <v>624</v>
      </c>
      <c r="C149" s="82" t="s">
        <v>625</v>
      </c>
      <c r="D149" s="95" t="s">
        <v>126</v>
      </c>
      <c r="E149" s="95" t="s">
        <v>290</v>
      </c>
      <c r="F149" s="82" t="s">
        <v>313</v>
      </c>
      <c r="G149" s="95" t="s">
        <v>298</v>
      </c>
      <c r="H149" s="82" t="s">
        <v>293</v>
      </c>
      <c r="I149" s="82" t="s">
        <v>166</v>
      </c>
      <c r="J149" s="82"/>
      <c r="K149" s="89">
        <v>0.9</v>
      </c>
      <c r="L149" s="95" t="s">
        <v>170</v>
      </c>
      <c r="M149" s="96">
        <v>5.9000000000000004E-2</v>
      </c>
      <c r="N149" s="96">
        <v>3.2000000000000002E-3</v>
      </c>
      <c r="O149" s="89">
        <v>75106</v>
      </c>
      <c r="P149" s="91">
        <v>105.6</v>
      </c>
      <c r="Q149" s="82"/>
      <c r="R149" s="89">
        <v>79.31192999999999</v>
      </c>
      <c r="S149" s="90">
        <v>6.9616373894975045E-5</v>
      </c>
      <c r="T149" s="90">
        <v>3.351759536928046E-3</v>
      </c>
      <c r="U149" s="90">
        <f>R149/'סכום נכסי הקרן'!$C$42</f>
        <v>6.3262014431784053E-4</v>
      </c>
    </row>
    <row r="150" spans="2:21" s="144" customFormat="1">
      <c r="B150" s="88" t="s">
        <v>626</v>
      </c>
      <c r="C150" s="82" t="s">
        <v>627</v>
      </c>
      <c r="D150" s="95" t="s">
        <v>126</v>
      </c>
      <c r="E150" s="95" t="s">
        <v>290</v>
      </c>
      <c r="F150" s="82" t="s">
        <v>628</v>
      </c>
      <c r="G150" s="95" t="s">
        <v>629</v>
      </c>
      <c r="H150" s="82" t="s">
        <v>323</v>
      </c>
      <c r="I150" s="82" t="s">
        <v>166</v>
      </c>
      <c r="J150" s="82"/>
      <c r="K150" s="89">
        <v>1.47</v>
      </c>
      <c r="L150" s="95" t="s">
        <v>170</v>
      </c>
      <c r="M150" s="96">
        <v>4.8399999999999999E-2</v>
      </c>
      <c r="N150" s="96">
        <v>4.7000000000000002E-3</v>
      </c>
      <c r="O150" s="89">
        <v>11973.37</v>
      </c>
      <c r="P150" s="91">
        <v>106.52</v>
      </c>
      <c r="Q150" s="82"/>
      <c r="R150" s="89">
        <v>12.75403</v>
      </c>
      <c r="S150" s="90">
        <v>1.9005349206349206E-5</v>
      </c>
      <c r="T150" s="90">
        <v>5.3899131803710257E-4</v>
      </c>
      <c r="U150" s="90">
        <f>R150/'סכום נכסי הקרן'!$C$42</f>
        <v>1.0173067657329822E-4</v>
      </c>
    </row>
    <row r="151" spans="2:21" s="144" customFormat="1">
      <c r="B151" s="88" t="s">
        <v>630</v>
      </c>
      <c r="C151" s="82" t="s">
        <v>631</v>
      </c>
      <c r="D151" s="95" t="s">
        <v>126</v>
      </c>
      <c r="E151" s="95" t="s">
        <v>290</v>
      </c>
      <c r="F151" s="82" t="s">
        <v>322</v>
      </c>
      <c r="G151" s="95" t="s">
        <v>298</v>
      </c>
      <c r="H151" s="82" t="s">
        <v>323</v>
      </c>
      <c r="I151" s="82" t="s">
        <v>166</v>
      </c>
      <c r="J151" s="82"/>
      <c r="K151" s="89">
        <v>1.98</v>
      </c>
      <c r="L151" s="95" t="s">
        <v>170</v>
      </c>
      <c r="M151" s="96">
        <v>1.95E-2</v>
      </c>
      <c r="N151" s="96">
        <v>7.4000000000000003E-3</v>
      </c>
      <c r="O151" s="89">
        <v>60000</v>
      </c>
      <c r="P151" s="91">
        <v>104.32</v>
      </c>
      <c r="Q151" s="82"/>
      <c r="R151" s="89">
        <v>62.591999999999999</v>
      </c>
      <c r="S151" s="90">
        <v>8.7591240875912405E-5</v>
      </c>
      <c r="T151" s="90">
        <v>2.6451674159915194E-3</v>
      </c>
      <c r="U151" s="90">
        <f>R151/'סכום נכסי הקרן'!$C$42</f>
        <v>4.992560397047742E-4</v>
      </c>
    </row>
    <row r="152" spans="2:21" s="144" customFormat="1">
      <c r="B152" s="88" t="s">
        <v>632</v>
      </c>
      <c r="C152" s="82" t="s">
        <v>633</v>
      </c>
      <c r="D152" s="95" t="s">
        <v>126</v>
      </c>
      <c r="E152" s="95" t="s">
        <v>290</v>
      </c>
      <c r="F152" s="82" t="s">
        <v>634</v>
      </c>
      <c r="G152" s="95" t="s">
        <v>298</v>
      </c>
      <c r="H152" s="82" t="s">
        <v>323</v>
      </c>
      <c r="I152" s="82" t="s">
        <v>294</v>
      </c>
      <c r="J152" s="82"/>
      <c r="K152" s="89">
        <v>4.05</v>
      </c>
      <c r="L152" s="95" t="s">
        <v>170</v>
      </c>
      <c r="M152" s="96">
        <v>2.07E-2</v>
      </c>
      <c r="N152" s="96">
        <v>1.1900000000000001E-2</v>
      </c>
      <c r="O152" s="89">
        <v>60000</v>
      </c>
      <c r="P152" s="91">
        <v>105.16</v>
      </c>
      <c r="Q152" s="82"/>
      <c r="R152" s="89">
        <v>63.095999999999997</v>
      </c>
      <c r="S152" s="90">
        <v>2.3672094151809141E-4</v>
      </c>
      <c r="T152" s="90">
        <v>2.6664666934975863E-3</v>
      </c>
      <c r="U152" s="90">
        <f>R152/'סכום נכסי הקרן'!$C$42</f>
        <v>5.0327612284656884E-4</v>
      </c>
    </row>
    <row r="153" spans="2:21" s="144" customFormat="1">
      <c r="B153" s="88" t="s">
        <v>635</v>
      </c>
      <c r="C153" s="82" t="s">
        <v>636</v>
      </c>
      <c r="D153" s="95" t="s">
        <v>126</v>
      </c>
      <c r="E153" s="95" t="s">
        <v>290</v>
      </c>
      <c r="F153" s="82" t="s">
        <v>353</v>
      </c>
      <c r="G153" s="95" t="s">
        <v>334</v>
      </c>
      <c r="H153" s="82" t="s">
        <v>346</v>
      </c>
      <c r="I153" s="82" t="s">
        <v>166</v>
      </c>
      <c r="J153" s="82"/>
      <c r="K153" s="89">
        <v>5.4700000000000006</v>
      </c>
      <c r="L153" s="95" t="s">
        <v>170</v>
      </c>
      <c r="M153" s="96">
        <v>3.39E-2</v>
      </c>
      <c r="N153" s="96">
        <v>1.9800000000000002E-2</v>
      </c>
      <c r="O153" s="89">
        <v>7592</v>
      </c>
      <c r="P153" s="91">
        <v>107.75</v>
      </c>
      <c r="Q153" s="89">
        <v>0.25807999999999998</v>
      </c>
      <c r="R153" s="89">
        <v>8.4384599999999992</v>
      </c>
      <c r="S153" s="90">
        <v>8.6251860203366716E-6</v>
      </c>
      <c r="T153" s="90">
        <v>3.5661329615841955E-4</v>
      </c>
      <c r="U153" s="90">
        <f>R153/'סכום נכסי הקרן'!$C$42</f>
        <v>6.730815632680133E-5</v>
      </c>
    </row>
    <row r="154" spans="2:21" s="144" customFormat="1">
      <c r="B154" s="88" t="s">
        <v>637</v>
      </c>
      <c r="C154" s="82" t="s">
        <v>638</v>
      </c>
      <c r="D154" s="95" t="s">
        <v>126</v>
      </c>
      <c r="E154" s="95" t="s">
        <v>290</v>
      </c>
      <c r="F154" s="82" t="s">
        <v>360</v>
      </c>
      <c r="G154" s="95" t="s">
        <v>361</v>
      </c>
      <c r="H154" s="82" t="s">
        <v>346</v>
      </c>
      <c r="I154" s="82" t="s">
        <v>166</v>
      </c>
      <c r="J154" s="82"/>
      <c r="K154" s="89">
        <v>6.04</v>
      </c>
      <c r="L154" s="95" t="s">
        <v>170</v>
      </c>
      <c r="M154" s="96">
        <v>3.6499999999999998E-2</v>
      </c>
      <c r="N154" s="96">
        <v>2.1899999999999999E-2</v>
      </c>
      <c r="O154" s="89">
        <v>111455</v>
      </c>
      <c r="P154" s="91">
        <v>109.43</v>
      </c>
      <c r="Q154" s="82"/>
      <c r="R154" s="89">
        <v>121.9652</v>
      </c>
      <c r="S154" s="90">
        <v>6.9879144910744292E-5</v>
      </c>
      <c r="T154" s="90">
        <v>5.1543068271486595E-3</v>
      </c>
      <c r="U154" s="90">
        <f>R154/'סכום נכסי הקרן'!$C$42</f>
        <v>9.7283778651905566E-4</v>
      </c>
    </row>
    <row r="155" spans="2:21" s="144" customFormat="1">
      <c r="B155" s="88" t="s">
        <v>639</v>
      </c>
      <c r="C155" s="82" t="s">
        <v>640</v>
      </c>
      <c r="D155" s="95" t="s">
        <v>126</v>
      </c>
      <c r="E155" s="95" t="s">
        <v>290</v>
      </c>
      <c r="F155" s="82" t="s">
        <v>328</v>
      </c>
      <c r="G155" s="95" t="s">
        <v>298</v>
      </c>
      <c r="H155" s="82" t="s">
        <v>346</v>
      </c>
      <c r="I155" s="82" t="s">
        <v>166</v>
      </c>
      <c r="J155" s="82"/>
      <c r="K155" s="89">
        <v>3.02</v>
      </c>
      <c r="L155" s="95" t="s">
        <v>170</v>
      </c>
      <c r="M155" s="96">
        <v>1.49E-2</v>
      </c>
      <c r="N155" s="96">
        <v>9.1999999999999998E-3</v>
      </c>
      <c r="O155" s="89">
        <v>98553</v>
      </c>
      <c r="P155" s="91">
        <v>102.07</v>
      </c>
      <c r="Q155" s="82"/>
      <c r="R155" s="89">
        <v>100.59305000000001</v>
      </c>
      <c r="S155" s="90">
        <v>1.0374000000000001E-4</v>
      </c>
      <c r="T155" s="90">
        <v>4.2511096966897644E-3</v>
      </c>
      <c r="U155" s="90">
        <f>R155/'סכום נכסי הקרן'!$C$42</f>
        <v>8.0236592160059345E-4</v>
      </c>
    </row>
    <row r="156" spans="2:21" s="144" customFormat="1">
      <c r="B156" s="88" t="s">
        <v>641</v>
      </c>
      <c r="C156" s="82" t="s">
        <v>642</v>
      </c>
      <c r="D156" s="95" t="s">
        <v>126</v>
      </c>
      <c r="E156" s="95" t="s">
        <v>290</v>
      </c>
      <c r="F156" s="82" t="s">
        <v>425</v>
      </c>
      <c r="G156" s="95" t="s">
        <v>334</v>
      </c>
      <c r="H156" s="82" t="s">
        <v>346</v>
      </c>
      <c r="I156" s="82" t="s">
        <v>294</v>
      </c>
      <c r="J156" s="82"/>
      <c r="K156" s="89">
        <v>6.84</v>
      </c>
      <c r="L156" s="95" t="s">
        <v>170</v>
      </c>
      <c r="M156" s="96">
        <v>2.5499999999999998E-2</v>
      </c>
      <c r="N156" s="96">
        <v>2.3099999999999996E-2</v>
      </c>
      <c r="O156" s="89">
        <v>104000</v>
      </c>
      <c r="P156" s="91">
        <v>101.73</v>
      </c>
      <c r="Q156" s="82"/>
      <c r="R156" s="89">
        <v>105.79921</v>
      </c>
      <c r="S156" s="90">
        <v>2.453918246769794E-4</v>
      </c>
      <c r="T156" s="90">
        <v>4.4711244716520342E-3</v>
      </c>
      <c r="U156" s="90">
        <f>R156/'סכום נכסי הקרן'!$C$42</f>
        <v>8.4389210423846102E-4</v>
      </c>
    </row>
    <row r="157" spans="2:21" s="144" customFormat="1">
      <c r="B157" s="88" t="s">
        <v>643</v>
      </c>
      <c r="C157" s="82" t="s">
        <v>644</v>
      </c>
      <c r="D157" s="95" t="s">
        <v>126</v>
      </c>
      <c r="E157" s="95" t="s">
        <v>290</v>
      </c>
      <c r="F157" s="82" t="s">
        <v>372</v>
      </c>
      <c r="G157" s="95" t="s">
        <v>298</v>
      </c>
      <c r="H157" s="82" t="s">
        <v>346</v>
      </c>
      <c r="I157" s="82" t="s">
        <v>166</v>
      </c>
      <c r="J157" s="82"/>
      <c r="K157" s="89">
        <v>2.76</v>
      </c>
      <c r="L157" s="95" t="s">
        <v>170</v>
      </c>
      <c r="M157" s="96">
        <v>6.4000000000000001E-2</v>
      </c>
      <c r="N157" s="96">
        <v>7.7999999999999988E-3</v>
      </c>
      <c r="O157" s="89">
        <v>7147</v>
      </c>
      <c r="P157" s="91">
        <v>116.66</v>
      </c>
      <c r="Q157" s="82"/>
      <c r="R157" s="89">
        <v>8.3376900000000003</v>
      </c>
      <c r="S157" s="90">
        <v>2.1962657029771122E-5</v>
      </c>
      <c r="T157" s="90">
        <v>3.5235470847134353E-4</v>
      </c>
      <c r="U157" s="90">
        <f>R157/'סכום נכסי הקרן'!$C$42</f>
        <v>6.6504378989105627E-5</v>
      </c>
    </row>
    <row r="158" spans="2:21" s="144" customFormat="1">
      <c r="B158" s="88" t="s">
        <v>645</v>
      </c>
      <c r="C158" s="82" t="s">
        <v>646</v>
      </c>
      <c r="D158" s="95" t="s">
        <v>126</v>
      </c>
      <c r="E158" s="95" t="s">
        <v>290</v>
      </c>
      <c r="F158" s="82" t="s">
        <v>377</v>
      </c>
      <c r="G158" s="95" t="s">
        <v>298</v>
      </c>
      <c r="H158" s="82" t="s">
        <v>346</v>
      </c>
      <c r="I158" s="82" t="s">
        <v>294</v>
      </c>
      <c r="J158" s="82"/>
      <c r="K158" s="89">
        <v>2.2299999999999995</v>
      </c>
      <c r="L158" s="95" t="s">
        <v>170</v>
      </c>
      <c r="M158" s="96">
        <v>1.0500000000000001E-2</v>
      </c>
      <c r="N158" s="96">
        <v>6.8000000000000005E-3</v>
      </c>
      <c r="O158" s="89">
        <v>21800</v>
      </c>
      <c r="P158" s="91">
        <v>100.84</v>
      </c>
      <c r="Q158" s="89">
        <v>5.7700000000000001E-2</v>
      </c>
      <c r="R158" s="89">
        <v>22.04082</v>
      </c>
      <c r="S158" s="90">
        <v>7.2666666666666667E-5</v>
      </c>
      <c r="T158" s="90">
        <v>9.314554397644141E-4</v>
      </c>
      <c r="U158" s="90">
        <f>R158/'סכום נכסי הקרן'!$C$42</f>
        <v>1.7580541451057296E-4</v>
      </c>
    </row>
    <row r="159" spans="2:21" s="144" customFormat="1">
      <c r="B159" s="88" t="s">
        <v>647</v>
      </c>
      <c r="C159" s="82" t="s">
        <v>648</v>
      </c>
      <c r="D159" s="95" t="s">
        <v>126</v>
      </c>
      <c r="E159" s="95" t="s">
        <v>290</v>
      </c>
      <c r="F159" s="82" t="s">
        <v>391</v>
      </c>
      <c r="G159" s="95" t="s">
        <v>392</v>
      </c>
      <c r="H159" s="82" t="s">
        <v>346</v>
      </c>
      <c r="I159" s="82" t="s">
        <v>166</v>
      </c>
      <c r="J159" s="82"/>
      <c r="K159" s="89">
        <v>4.1500000000000004</v>
      </c>
      <c r="L159" s="95" t="s">
        <v>170</v>
      </c>
      <c r="M159" s="96">
        <v>4.8000000000000001E-2</v>
      </c>
      <c r="N159" s="96">
        <v>1.3899999999999999E-2</v>
      </c>
      <c r="O159" s="89">
        <v>4195.5</v>
      </c>
      <c r="P159" s="91">
        <v>116.02</v>
      </c>
      <c r="Q159" s="82"/>
      <c r="R159" s="89">
        <v>4.8676199999999996</v>
      </c>
      <c r="S159" s="90">
        <v>1.9754367633946854E-6</v>
      </c>
      <c r="T159" s="90">
        <v>2.0570791502793712E-4</v>
      </c>
      <c r="U159" s="90">
        <f>R159/'סכום נכסי הקרן'!$C$42</f>
        <v>3.8825867267186752E-5</v>
      </c>
    </row>
    <row r="160" spans="2:21" s="144" customFormat="1">
      <c r="B160" s="88" t="s">
        <v>649</v>
      </c>
      <c r="C160" s="82" t="s">
        <v>650</v>
      </c>
      <c r="D160" s="95" t="s">
        <v>126</v>
      </c>
      <c r="E160" s="95" t="s">
        <v>290</v>
      </c>
      <c r="F160" s="82" t="s">
        <v>372</v>
      </c>
      <c r="G160" s="95" t="s">
        <v>298</v>
      </c>
      <c r="H160" s="82" t="s">
        <v>346</v>
      </c>
      <c r="I160" s="82" t="s">
        <v>166</v>
      </c>
      <c r="J160" s="82"/>
      <c r="K160" s="89">
        <v>0.66</v>
      </c>
      <c r="L160" s="95" t="s">
        <v>170</v>
      </c>
      <c r="M160" s="96">
        <v>6.0999999999999999E-2</v>
      </c>
      <c r="N160" s="96">
        <v>3.0000000000000001E-3</v>
      </c>
      <c r="O160" s="89">
        <v>942.8</v>
      </c>
      <c r="P160" s="91">
        <v>108.93</v>
      </c>
      <c r="Q160" s="82"/>
      <c r="R160" s="89">
        <v>1.0269900000000001</v>
      </c>
      <c r="S160" s="90">
        <v>3.1426666666666666E-6</v>
      </c>
      <c r="T160" s="90">
        <v>4.3401081361022669E-5</v>
      </c>
      <c r="U160" s="90">
        <f>R160/'סכום נכסי הקרן'!$C$42</f>
        <v>8.1916372733960595E-6</v>
      </c>
    </row>
    <row r="161" spans="2:21" s="144" customFormat="1">
      <c r="B161" s="88" t="s">
        <v>651</v>
      </c>
      <c r="C161" s="82" t="s">
        <v>652</v>
      </c>
      <c r="D161" s="95" t="s">
        <v>126</v>
      </c>
      <c r="E161" s="95" t="s">
        <v>290</v>
      </c>
      <c r="F161" s="82" t="s">
        <v>328</v>
      </c>
      <c r="G161" s="95" t="s">
        <v>298</v>
      </c>
      <c r="H161" s="82" t="s">
        <v>346</v>
      </c>
      <c r="I161" s="82" t="s">
        <v>294</v>
      </c>
      <c r="J161" s="82"/>
      <c r="K161" s="89">
        <v>2.93</v>
      </c>
      <c r="L161" s="95" t="s">
        <v>170</v>
      </c>
      <c r="M161" s="96">
        <v>3.2500000000000001E-2</v>
      </c>
      <c r="N161" s="96">
        <v>1.2800000000000001E-2</v>
      </c>
      <c r="O161" s="89">
        <f>100000/50000</f>
        <v>2</v>
      </c>
      <c r="P161" s="91">
        <v>5294999</v>
      </c>
      <c r="Q161" s="82"/>
      <c r="R161" s="89">
        <v>105.89998</v>
      </c>
      <c r="S161" s="90">
        <f>540.102619497705%/50000</f>
        <v>1.0802052389954099E-4</v>
      </c>
      <c r="T161" s="90">
        <v>4.4753830593391103E-3</v>
      </c>
      <c r="U161" s="90">
        <f>R161/'סכום נכסי הקרן'!$C$42</f>
        <v>8.4469588157615671E-4</v>
      </c>
    </row>
    <row r="162" spans="2:21" s="144" customFormat="1">
      <c r="B162" s="88" t="s">
        <v>653</v>
      </c>
      <c r="C162" s="82" t="s">
        <v>654</v>
      </c>
      <c r="D162" s="95" t="s">
        <v>126</v>
      </c>
      <c r="E162" s="95" t="s">
        <v>290</v>
      </c>
      <c r="F162" s="82" t="s">
        <v>655</v>
      </c>
      <c r="G162" s="95" t="s">
        <v>656</v>
      </c>
      <c r="H162" s="82" t="s">
        <v>346</v>
      </c>
      <c r="I162" s="82" t="s">
        <v>166</v>
      </c>
      <c r="J162" s="82"/>
      <c r="K162" s="89">
        <v>6.61</v>
      </c>
      <c r="L162" s="95" t="s">
        <v>170</v>
      </c>
      <c r="M162" s="96">
        <v>2.6099999999999998E-2</v>
      </c>
      <c r="N162" s="96">
        <v>1.8700000000000001E-2</v>
      </c>
      <c r="O162" s="89">
        <v>118000</v>
      </c>
      <c r="P162" s="91">
        <v>104.99</v>
      </c>
      <c r="Q162" s="82"/>
      <c r="R162" s="89">
        <v>123.8882</v>
      </c>
      <c r="S162" s="90">
        <v>2.927226180317133E-4</v>
      </c>
      <c r="T162" s="90">
        <v>5.2355737133474014E-3</v>
      </c>
      <c r="U162" s="90">
        <f>R162/'סכום נכסי הקרן'!$C$42</f>
        <v>9.881763180303075E-4</v>
      </c>
    </row>
    <row r="163" spans="2:21" s="144" customFormat="1">
      <c r="B163" s="88" t="s">
        <v>657</v>
      </c>
      <c r="C163" s="82" t="s">
        <v>658</v>
      </c>
      <c r="D163" s="95" t="s">
        <v>126</v>
      </c>
      <c r="E163" s="95" t="s">
        <v>290</v>
      </c>
      <c r="F163" s="82" t="s">
        <v>659</v>
      </c>
      <c r="G163" s="95" t="s">
        <v>629</v>
      </c>
      <c r="H163" s="82" t="s">
        <v>346</v>
      </c>
      <c r="I163" s="82" t="s">
        <v>294</v>
      </c>
      <c r="J163" s="82"/>
      <c r="K163" s="89">
        <v>4.8</v>
      </c>
      <c r="L163" s="95" t="s">
        <v>170</v>
      </c>
      <c r="M163" s="96">
        <v>1.0500000000000001E-2</v>
      </c>
      <c r="N163" s="96">
        <v>9.5999999999999992E-3</v>
      </c>
      <c r="O163" s="89">
        <v>34690</v>
      </c>
      <c r="P163" s="91">
        <v>100.55</v>
      </c>
      <c r="Q163" s="82"/>
      <c r="R163" s="89">
        <v>34.880800000000001</v>
      </c>
      <c r="S163" s="90">
        <v>7.4869103167854418E-5</v>
      </c>
      <c r="T163" s="90">
        <v>1.4740790453047832E-3</v>
      </c>
      <c r="U163" s="90">
        <f>R163/'סכום נכסי הקרן'!$C$42</f>
        <v>2.7822165883394507E-4</v>
      </c>
    </row>
    <row r="164" spans="2:21" s="144" customFormat="1">
      <c r="B164" s="88" t="s">
        <v>660</v>
      </c>
      <c r="C164" s="82" t="s">
        <v>661</v>
      </c>
      <c r="D164" s="95" t="s">
        <v>126</v>
      </c>
      <c r="E164" s="95" t="s">
        <v>290</v>
      </c>
      <c r="F164" s="82" t="s">
        <v>662</v>
      </c>
      <c r="G164" s="95" t="s">
        <v>334</v>
      </c>
      <c r="H164" s="82" t="s">
        <v>417</v>
      </c>
      <c r="I164" s="82" t="s">
        <v>166</v>
      </c>
      <c r="J164" s="82"/>
      <c r="K164" s="89">
        <v>5.01</v>
      </c>
      <c r="L164" s="95" t="s">
        <v>170</v>
      </c>
      <c r="M164" s="96">
        <v>4.3499999999999997E-2</v>
      </c>
      <c r="N164" s="96">
        <v>2.8099999999999997E-2</v>
      </c>
      <c r="O164" s="89">
        <v>17141</v>
      </c>
      <c r="P164" s="91">
        <v>108.46</v>
      </c>
      <c r="Q164" s="82"/>
      <c r="R164" s="89">
        <v>18.59113</v>
      </c>
      <c r="S164" s="90">
        <v>9.1361559601145318E-6</v>
      </c>
      <c r="T164" s="90">
        <v>7.8566991472492364E-4</v>
      </c>
      <c r="U164" s="90">
        <f>R164/'סכום נכסי הקרן'!$C$42</f>
        <v>1.4828946091252268E-4</v>
      </c>
    </row>
    <row r="165" spans="2:21" s="144" customFormat="1">
      <c r="B165" s="88" t="s">
        <v>663</v>
      </c>
      <c r="C165" s="82" t="s">
        <v>664</v>
      </c>
      <c r="D165" s="95" t="s">
        <v>126</v>
      </c>
      <c r="E165" s="95" t="s">
        <v>290</v>
      </c>
      <c r="F165" s="82" t="s">
        <v>405</v>
      </c>
      <c r="G165" s="95" t="s">
        <v>385</v>
      </c>
      <c r="H165" s="82" t="s">
        <v>417</v>
      </c>
      <c r="I165" s="82" t="s">
        <v>166</v>
      </c>
      <c r="J165" s="82"/>
      <c r="K165" s="89">
        <v>6.66</v>
      </c>
      <c r="L165" s="95" t="s">
        <v>170</v>
      </c>
      <c r="M165" s="96">
        <v>3.61E-2</v>
      </c>
      <c r="N165" s="96">
        <v>2.2499999999999999E-2</v>
      </c>
      <c r="O165" s="89">
        <v>270502</v>
      </c>
      <c r="P165" s="91">
        <v>111</v>
      </c>
      <c r="Q165" s="89">
        <v>4.8825600000000007</v>
      </c>
      <c r="R165" s="89">
        <v>300.25721000000004</v>
      </c>
      <c r="S165" s="90">
        <v>3.5244560260586322E-4</v>
      </c>
      <c r="T165" s="90">
        <v>1.2689011188466947E-2</v>
      </c>
      <c r="U165" s="90">
        <f>R165/'סכום נכסי הקרן'!$C$42</f>
        <v>2.3949582304033227E-3</v>
      </c>
    </row>
    <row r="166" spans="2:21" s="144" customFormat="1">
      <c r="B166" s="88" t="s">
        <v>665</v>
      </c>
      <c r="C166" s="82" t="s">
        <v>666</v>
      </c>
      <c r="D166" s="95" t="s">
        <v>126</v>
      </c>
      <c r="E166" s="95" t="s">
        <v>290</v>
      </c>
      <c r="F166" s="82" t="s">
        <v>384</v>
      </c>
      <c r="G166" s="95" t="s">
        <v>385</v>
      </c>
      <c r="H166" s="82" t="s">
        <v>417</v>
      </c>
      <c r="I166" s="82" t="s">
        <v>294</v>
      </c>
      <c r="J166" s="82"/>
      <c r="K166" s="89">
        <v>9.16</v>
      </c>
      <c r="L166" s="95" t="s">
        <v>170</v>
      </c>
      <c r="M166" s="96">
        <v>3.95E-2</v>
      </c>
      <c r="N166" s="96">
        <v>2.7000000000000003E-2</v>
      </c>
      <c r="O166" s="89">
        <v>43920</v>
      </c>
      <c r="P166" s="91">
        <v>111.96</v>
      </c>
      <c r="Q166" s="82"/>
      <c r="R166" s="89">
        <v>49.172830000000005</v>
      </c>
      <c r="S166" s="90">
        <v>1.8299239590348189E-4</v>
      </c>
      <c r="T166" s="90">
        <v>2.0780669681123832E-3</v>
      </c>
      <c r="U166" s="90">
        <f>R166/'סכום נכסי הקרן'!$C$42</f>
        <v>3.9221997007406884E-4</v>
      </c>
    </row>
    <row r="167" spans="2:21" s="144" customFormat="1">
      <c r="B167" s="88" t="s">
        <v>667</v>
      </c>
      <c r="C167" s="82" t="s">
        <v>668</v>
      </c>
      <c r="D167" s="95" t="s">
        <v>126</v>
      </c>
      <c r="E167" s="95" t="s">
        <v>290</v>
      </c>
      <c r="F167" s="82" t="s">
        <v>384</v>
      </c>
      <c r="G167" s="95" t="s">
        <v>385</v>
      </c>
      <c r="H167" s="82" t="s">
        <v>417</v>
      </c>
      <c r="I167" s="82" t="s">
        <v>294</v>
      </c>
      <c r="J167" s="82"/>
      <c r="K167" s="89">
        <v>9.81</v>
      </c>
      <c r="L167" s="95" t="s">
        <v>170</v>
      </c>
      <c r="M167" s="96">
        <v>3.95E-2</v>
      </c>
      <c r="N167" s="96">
        <v>2.9100000000000001E-2</v>
      </c>
      <c r="O167" s="89">
        <v>8108</v>
      </c>
      <c r="P167" s="91">
        <v>110.64</v>
      </c>
      <c r="Q167" s="82"/>
      <c r="R167" s="89">
        <v>8.9706900000000012</v>
      </c>
      <c r="S167" s="90">
        <v>3.3781929553402351E-5</v>
      </c>
      <c r="T167" s="90">
        <v>3.7910558676765348E-4</v>
      </c>
      <c r="U167" s="90">
        <f>R167/'סכום נכסי הקרן'!$C$42</f>
        <v>7.155341198266906E-5</v>
      </c>
    </row>
    <row r="168" spans="2:21" s="144" customFormat="1">
      <c r="B168" s="88" t="s">
        <v>669</v>
      </c>
      <c r="C168" s="82" t="s">
        <v>670</v>
      </c>
      <c r="D168" s="95" t="s">
        <v>126</v>
      </c>
      <c r="E168" s="95" t="s">
        <v>290</v>
      </c>
      <c r="F168" s="82" t="s">
        <v>671</v>
      </c>
      <c r="G168" s="95" t="s">
        <v>334</v>
      </c>
      <c r="H168" s="82" t="s">
        <v>417</v>
      </c>
      <c r="I168" s="82" t="s">
        <v>166</v>
      </c>
      <c r="J168" s="82"/>
      <c r="K168" s="89">
        <v>3.8200000000000003</v>
      </c>
      <c r="L168" s="95" t="s">
        <v>170</v>
      </c>
      <c r="M168" s="96">
        <v>3.9E-2</v>
      </c>
      <c r="N168" s="96">
        <v>3.1200000000000006E-2</v>
      </c>
      <c r="O168" s="89">
        <v>84922</v>
      </c>
      <c r="P168" s="91">
        <v>103.48</v>
      </c>
      <c r="Q168" s="82"/>
      <c r="R168" s="89">
        <v>87.877289999999988</v>
      </c>
      <c r="S168" s="90">
        <v>9.4552661318606686E-5</v>
      </c>
      <c r="T168" s="90">
        <v>3.7137356868871003E-3</v>
      </c>
      <c r="U168" s="90">
        <f>R168/'סכום נכסי הקרן'!$C$42</f>
        <v>7.0094050014998647E-4</v>
      </c>
    </row>
    <row r="169" spans="2:21" s="144" customFormat="1">
      <c r="B169" s="88" t="s">
        <v>672</v>
      </c>
      <c r="C169" s="82" t="s">
        <v>673</v>
      </c>
      <c r="D169" s="95" t="s">
        <v>126</v>
      </c>
      <c r="E169" s="95" t="s">
        <v>290</v>
      </c>
      <c r="F169" s="82" t="s">
        <v>443</v>
      </c>
      <c r="G169" s="95" t="s">
        <v>385</v>
      </c>
      <c r="H169" s="82" t="s">
        <v>417</v>
      </c>
      <c r="I169" s="82" t="s">
        <v>166</v>
      </c>
      <c r="J169" s="82"/>
      <c r="K169" s="89">
        <v>5.83</v>
      </c>
      <c r="L169" s="95" t="s">
        <v>170</v>
      </c>
      <c r="M169" s="96">
        <v>3.9199999999999999E-2</v>
      </c>
      <c r="N169" s="96">
        <v>2.0999999999999998E-2</v>
      </c>
      <c r="O169" s="89">
        <v>0.98</v>
      </c>
      <c r="P169" s="91">
        <v>112.81</v>
      </c>
      <c r="Q169" s="82"/>
      <c r="R169" s="89">
        <v>1.1100000000000001E-3</v>
      </c>
      <c r="S169" s="90">
        <v>1.0209886086842373E-9</v>
      </c>
      <c r="T169" s="90">
        <v>4.6909123078837343E-8</v>
      </c>
      <c r="U169" s="90">
        <f>R169/'סכום נכסי הקרן'!$C$42</f>
        <v>8.8537545384761546E-9</v>
      </c>
    </row>
    <row r="170" spans="2:21" s="144" customFormat="1">
      <c r="B170" s="88" t="s">
        <v>674</v>
      </c>
      <c r="C170" s="82" t="s">
        <v>675</v>
      </c>
      <c r="D170" s="95" t="s">
        <v>126</v>
      </c>
      <c r="E170" s="95" t="s">
        <v>290</v>
      </c>
      <c r="F170" s="82" t="s">
        <v>479</v>
      </c>
      <c r="G170" s="95" t="s">
        <v>480</v>
      </c>
      <c r="H170" s="82" t="s">
        <v>417</v>
      </c>
      <c r="I170" s="82" t="s">
        <v>294</v>
      </c>
      <c r="J170" s="82"/>
      <c r="K170" s="89">
        <v>1.38</v>
      </c>
      <c r="L170" s="95" t="s">
        <v>170</v>
      </c>
      <c r="M170" s="96">
        <v>2.3E-2</v>
      </c>
      <c r="N170" s="96">
        <v>7.7000000000000002E-3</v>
      </c>
      <c r="O170" s="89">
        <v>273199</v>
      </c>
      <c r="P170" s="91">
        <v>102.13</v>
      </c>
      <c r="Q170" s="82"/>
      <c r="R170" s="89">
        <v>279.01814000000002</v>
      </c>
      <c r="S170" s="90">
        <v>9.1803919438730773E-5</v>
      </c>
      <c r="T170" s="90">
        <v>1.1791438081520963E-2</v>
      </c>
      <c r="U170" s="90">
        <f>R170/'סכום נכסי הקרן'!$C$42</f>
        <v>2.2255478588668245E-3</v>
      </c>
    </row>
    <row r="171" spans="2:21" s="144" customFormat="1">
      <c r="B171" s="88" t="s">
        <v>676</v>
      </c>
      <c r="C171" s="82" t="s">
        <v>677</v>
      </c>
      <c r="D171" s="95" t="s">
        <v>126</v>
      </c>
      <c r="E171" s="95" t="s">
        <v>290</v>
      </c>
      <c r="F171" s="82" t="s">
        <v>479</v>
      </c>
      <c r="G171" s="95" t="s">
        <v>480</v>
      </c>
      <c r="H171" s="82" t="s">
        <v>417</v>
      </c>
      <c r="I171" s="82" t="s">
        <v>294</v>
      </c>
      <c r="J171" s="82"/>
      <c r="K171" s="89">
        <v>6.08</v>
      </c>
      <c r="L171" s="95" t="s">
        <v>170</v>
      </c>
      <c r="M171" s="96">
        <v>1.7500000000000002E-2</v>
      </c>
      <c r="N171" s="96">
        <v>1.2599999999999998E-2</v>
      </c>
      <c r="O171" s="89">
        <v>519569</v>
      </c>
      <c r="P171" s="91">
        <v>103.19</v>
      </c>
      <c r="Q171" s="82"/>
      <c r="R171" s="89">
        <v>536.14327000000003</v>
      </c>
      <c r="S171" s="90">
        <v>3.596633804006374E-4</v>
      </c>
      <c r="T171" s="90">
        <v>2.2657667243531819E-2</v>
      </c>
      <c r="U171" s="90">
        <f>R171/'סכום נכסי הקרן'!$C$42</f>
        <v>4.2764692883206726E-3</v>
      </c>
    </row>
    <row r="172" spans="2:21" s="144" customFormat="1">
      <c r="B172" s="88" t="s">
        <v>678</v>
      </c>
      <c r="C172" s="82" t="s">
        <v>679</v>
      </c>
      <c r="D172" s="95" t="s">
        <v>126</v>
      </c>
      <c r="E172" s="95" t="s">
        <v>290</v>
      </c>
      <c r="F172" s="82" t="s">
        <v>479</v>
      </c>
      <c r="G172" s="95" t="s">
        <v>480</v>
      </c>
      <c r="H172" s="82" t="s">
        <v>417</v>
      </c>
      <c r="I172" s="82" t="s">
        <v>294</v>
      </c>
      <c r="J172" s="82"/>
      <c r="K172" s="89">
        <v>4.6100000000000003</v>
      </c>
      <c r="L172" s="95" t="s">
        <v>170</v>
      </c>
      <c r="M172" s="96">
        <v>2.9600000000000001E-2</v>
      </c>
      <c r="N172" s="96">
        <v>1.6199999999999999E-2</v>
      </c>
      <c r="O172" s="89">
        <v>102000</v>
      </c>
      <c r="P172" s="91">
        <v>106.61</v>
      </c>
      <c r="Q172" s="82"/>
      <c r="R172" s="89">
        <v>108.7422</v>
      </c>
      <c r="S172" s="90">
        <v>2.4975881134394726E-4</v>
      </c>
      <c r="T172" s="90">
        <v>4.5954966159131045E-3</v>
      </c>
      <c r="U172" s="90">
        <f>R172/'סכום נכסי הקרן'!$C$42</f>
        <v>8.6736643853502844E-4</v>
      </c>
    </row>
    <row r="173" spans="2:21" s="144" customFormat="1">
      <c r="B173" s="88" t="s">
        <v>680</v>
      </c>
      <c r="C173" s="82" t="s">
        <v>681</v>
      </c>
      <c r="D173" s="95" t="s">
        <v>126</v>
      </c>
      <c r="E173" s="95" t="s">
        <v>290</v>
      </c>
      <c r="F173" s="82" t="s">
        <v>491</v>
      </c>
      <c r="G173" s="95" t="s">
        <v>334</v>
      </c>
      <c r="H173" s="82" t="s">
        <v>488</v>
      </c>
      <c r="I173" s="82" t="s">
        <v>166</v>
      </c>
      <c r="J173" s="82"/>
      <c r="K173" s="89">
        <v>4.32</v>
      </c>
      <c r="L173" s="95" t="s">
        <v>170</v>
      </c>
      <c r="M173" s="96">
        <v>3.5000000000000003E-2</v>
      </c>
      <c r="N173" s="96">
        <v>1.6899999999999998E-2</v>
      </c>
      <c r="O173" s="89">
        <v>18700</v>
      </c>
      <c r="P173" s="91">
        <v>107.98</v>
      </c>
      <c r="Q173" s="89">
        <v>0.32724999999999999</v>
      </c>
      <c r="R173" s="89">
        <v>20.519509999999997</v>
      </c>
      <c r="S173" s="90">
        <v>1.1578236471870867E-4</v>
      </c>
      <c r="T173" s="90">
        <v>8.6716416225894903E-4</v>
      </c>
      <c r="U173" s="90">
        <f>R173/'סכום נכסי הקרן'!$C$42</f>
        <v>1.6367090521604216E-4</v>
      </c>
    </row>
    <row r="174" spans="2:21" s="144" customFormat="1">
      <c r="B174" s="88" t="s">
        <v>682</v>
      </c>
      <c r="C174" s="82" t="s">
        <v>683</v>
      </c>
      <c r="D174" s="95" t="s">
        <v>126</v>
      </c>
      <c r="E174" s="95" t="s">
        <v>290</v>
      </c>
      <c r="F174" s="82" t="s">
        <v>372</v>
      </c>
      <c r="G174" s="95" t="s">
        <v>298</v>
      </c>
      <c r="H174" s="82" t="s">
        <v>488</v>
      </c>
      <c r="I174" s="82" t="s">
        <v>166</v>
      </c>
      <c r="J174" s="82"/>
      <c r="K174" s="89">
        <v>3.7099999999999991</v>
      </c>
      <c r="L174" s="95" t="s">
        <v>170</v>
      </c>
      <c r="M174" s="96">
        <v>3.6000000000000004E-2</v>
      </c>
      <c r="N174" s="96">
        <v>1.7799999999999996E-2</v>
      </c>
      <c r="O174" s="89">
        <f>200000/50000</f>
        <v>4</v>
      </c>
      <c r="P174" s="91">
        <v>5525001</v>
      </c>
      <c r="Q174" s="82"/>
      <c r="R174" s="89">
        <v>221.00004000000001</v>
      </c>
      <c r="S174" s="90">
        <f>1275.42886295517%/50000</f>
        <v>2.5508577259103401E-4</v>
      </c>
      <c r="T174" s="90">
        <v>9.3395658349441218E-3</v>
      </c>
      <c r="U174" s="90">
        <f>R174/'סכום נכסי הקרן'!$C$42</f>
        <v>1.7627748713093798E-3</v>
      </c>
    </row>
    <row r="175" spans="2:21" s="144" customFormat="1">
      <c r="B175" s="88" t="s">
        <v>684</v>
      </c>
      <c r="C175" s="82" t="s">
        <v>685</v>
      </c>
      <c r="D175" s="95" t="s">
        <v>126</v>
      </c>
      <c r="E175" s="95" t="s">
        <v>290</v>
      </c>
      <c r="F175" s="82" t="s">
        <v>686</v>
      </c>
      <c r="G175" s="95" t="s">
        <v>656</v>
      </c>
      <c r="H175" s="82" t="s">
        <v>488</v>
      </c>
      <c r="I175" s="82" t="s">
        <v>166</v>
      </c>
      <c r="J175" s="82"/>
      <c r="K175" s="89">
        <v>1.1299999999999999</v>
      </c>
      <c r="L175" s="95" t="s">
        <v>170</v>
      </c>
      <c r="M175" s="96">
        <v>5.5500000000000001E-2</v>
      </c>
      <c r="N175" s="96">
        <v>1.23E-2</v>
      </c>
      <c r="O175" s="89">
        <v>789</v>
      </c>
      <c r="P175" s="91">
        <v>106.84</v>
      </c>
      <c r="Q175" s="82"/>
      <c r="R175" s="89">
        <v>0.84296000000000004</v>
      </c>
      <c r="S175" s="90">
        <v>2.1916666666666666E-5</v>
      </c>
      <c r="T175" s="90">
        <v>3.5623886838321374E-5</v>
      </c>
      <c r="U175" s="90">
        <f>R175/'סכום נכסי הקרן'!$C$42</f>
        <v>6.7237485817602337E-6</v>
      </c>
    </row>
    <row r="176" spans="2:21" s="144" customFormat="1">
      <c r="B176" s="88" t="s">
        <v>687</v>
      </c>
      <c r="C176" s="82" t="s">
        <v>688</v>
      </c>
      <c r="D176" s="95" t="s">
        <v>126</v>
      </c>
      <c r="E176" s="95" t="s">
        <v>290</v>
      </c>
      <c r="F176" s="82" t="s">
        <v>487</v>
      </c>
      <c r="G176" s="95" t="s">
        <v>298</v>
      </c>
      <c r="H176" s="82" t="s">
        <v>488</v>
      </c>
      <c r="I176" s="82" t="s">
        <v>166</v>
      </c>
      <c r="J176" s="82"/>
      <c r="K176" s="89">
        <v>1.8900000000000001</v>
      </c>
      <c r="L176" s="95" t="s">
        <v>170</v>
      </c>
      <c r="M176" s="96">
        <v>1.5100000000000001E-2</v>
      </c>
      <c r="N176" s="96">
        <v>7.2000000000000007E-3</v>
      </c>
      <c r="O176" s="89">
        <v>20320</v>
      </c>
      <c r="P176" s="91">
        <v>101.65</v>
      </c>
      <c r="Q176" s="82"/>
      <c r="R176" s="89">
        <v>20.655279999999998</v>
      </c>
      <c r="S176" s="90">
        <v>3.9482376714724281E-5</v>
      </c>
      <c r="T176" s="90">
        <v>8.72901866439502E-4</v>
      </c>
      <c r="U176" s="90">
        <f>R176/'סכום נכסי הקרן'!$C$42</f>
        <v>1.6475385499414028E-4</v>
      </c>
    </row>
    <row r="177" spans="2:21" s="144" customFormat="1">
      <c r="B177" s="88" t="s">
        <v>689</v>
      </c>
      <c r="C177" s="82" t="s">
        <v>690</v>
      </c>
      <c r="D177" s="95" t="s">
        <v>126</v>
      </c>
      <c r="E177" s="95" t="s">
        <v>290</v>
      </c>
      <c r="F177" s="82" t="s">
        <v>691</v>
      </c>
      <c r="G177" s="95" t="s">
        <v>334</v>
      </c>
      <c r="H177" s="82" t="s">
        <v>488</v>
      </c>
      <c r="I177" s="82" t="s">
        <v>166</v>
      </c>
      <c r="J177" s="82"/>
      <c r="K177" s="89">
        <v>3.14</v>
      </c>
      <c r="L177" s="95" t="s">
        <v>170</v>
      </c>
      <c r="M177" s="96">
        <v>6.0499999999999998E-2</v>
      </c>
      <c r="N177" s="96">
        <v>2.7900000000000005E-2</v>
      </c>
      <c r="O177" s="89">
        <v>91477</v>
      </c>
      <c r="P177" s="91">
        <v>110.95</v>
      </c>
      <c r="Q177" s="82"/>
      <c r="R177" s="89">
        <v>101.49373</v>
      </c>
      <c r="S177" s="90">
        <v>9.8036315779884752E-5</v>
      </c>
      <c r="T177" s="90">
        <v>4.289172857928185E-3</v>
      </c>
      <c r="U177" s="90">
        <f>R177/'סכום נכסי הקרן'!$C$42</f>
        <v>8.0955006541835435E-4</v>
      </c>
    </row>
    <row r="178" spans="2:21" s="144" customFormat="1">
      <c r="B178" s="88" t="s">
        <v>692</v>
      </c>
      <c r="C178" s="82" t="s">
        <v>693</v>
      </c>
      <c r="D178" s="95" t="s">
        <v>126</v>
      </c>
      <c r="E178" s="95" t="s">
        <v>290</v>
      </c>
      <c r="F178" s="82" t="s">
        <v>694</v>
      </c>
      <c r="G178" s="95" t="s">
        <v>695</v>
      </c>
      <c r="H178" s="82" t="s">
        <v>488</v>
      </c>
      <c r="I178" s="82" t="s">
        <v>166</v>
      </c>
      <c r="J178" s="82"/>
      <c r="K178" s="89">
        <v>2.7500000000000004</v>
      </c>
      <c r="L178" s="95" t="s">
        <v>170</v>
      </c>
      <c r="M178" s="96">
        <v>4.4500000000000005E-2</v>
      </c>
      <c r="N178" s="96">
        <v>2.7200000000000002E-2</v>
      </c>
      <c r="O178" s="89">
        <v>92542</v>
      </c>
      <c r="P178" s="91">
        <v>104.83</v>
      </c>
      <c r="Q178" s="82"/>
      <c r="R178" s="89">
        <v>97.011780000000002</v>
      </c>
      <c r="S178" s="90">
        <v>6.6101428571428572E-5</v>
      </c>
      <c r="T178" s="90">
        <v>4.0997635388442255E-3</v>
      </c>
      <c r="U178" s="90">
        <f>R178/'סכום נכסי הקרן'!$C$42</f>
        <v>7.7380043915373892E-4</v>
      </c>
    </row>
    <row r="179" spans="2:21" s="144" customFormat="1">
      <c r="B179" s="88" t="s">
        <v>696</v>
      </c>
      <c r="C179" s="82" t="s">
        <v>697</v>
      </c>
      <c r="D179" s="95" t="s">
        <v>126</v>
      </c>
      <c r="E179" s="95" t="s">
        <v>290</v>
      </c>
      <c r="F179" s="82" t="s">
        <v>698</v>
      </c>
      <c r="G179" s="95" t="s">
        <v>392</v>
      </c>
      <c r="H179" s="82" t="s">
        <v>488</v>
      </c>
      <c r="I179" s="82" t="s">
        <v>294</v>
      </c>
      <c r="J179" s="82"/>
      <c r="K179" s="89">
        <v>3.5800000000000005</v>
      </c>
      <c r="L179" s="95" t="s">
        <v>170</v>
      </c>
      <c r="M179" s="96">
        <v>2.9500000000000002E-2</v>
      </c>
      <c r="N179" s="96">
        <v>1.52E-2</v>
      </c>
      <c r="O179" s="89">
        <v>66705.899999999994</v>
      </c>
      <c r="P179" s="91">
        <v>105.16</v>
      </c>
      <c r="Q179" s="82"/>
      <c r="R179" s="89">
        <v>70.147919999999999</v>
      </c>
      <c r="S179" s="90">
        <v>2.6648369578229054E-4</v>
      </c>
      <c r="T179" s="90">
        <v>2.9644841558598518E-3</v>
      </c>
      <c r="U179" s="90">
        <f>R179/'סכום נכסי הקרן'!$C$42</f>
        <v>5.5952474330149744E-4</v>
      </c>
    </row>
    <row r="180" spans="2:21" s="144" customFormat="1">
      <c r="B180" s="88" t="s">
        <v>699</v>
      </c>
      <c r="C180" s="82" t="s">
        <v>700</v>
      </c>
      <c r="D180" s="95" t="s">
        <v>126</v>
      </c>
      <c r="E180" s="95" t="s">
        <v>290</v>
      </c>
      <c r="F180" s="82" t="s">
        <v>511</v>
      </c>
      <c r="G180" s="95" t="s">
        <v>334</v>
      </c>
      <c r="H180" s="82" t="s">
        <v>488</v>
      </c>
      <c r="I180" s="82" t="s">
        <v>166</v>
      </c>
      <c r="J180" s="82"/>
      <c r="K180" s="89">
        <v>4.0599999999999996</v>
      </c>
      <c r="L180" s="95" t="s">
        <v>170</v>
      </c>
      <c r="M180" s="96">
        <v>7.0499999999999993E-2</v>
      </c>
      <c r="N180" s="96">
        <v>1.8800000000000001E-2</v>
      </c>
      <c r="O180" s="89">
        <v>71.11</v>
      </c>
      <c r="P180" s="91">
        <v>122</v>
      </c>
      <c r="Q180" s="82"/>
      <c r="R180" s="89">
        <v>8.6749999999999994E-2</v>
      </c>
      <c r="S180" s="90">
        <v>1.3456108194149217E-7</v>
      </c>
      <c r="T180" s="90">
        <v>3.6660958802604853E-6</v>
      </c>
      <c r="U180" s="90">
        <f>R180/'סכום נכסי הקרן'!$C$42</f>
        <v>6.9194883442595159E-7</v>
      </c>
    </row>
    <row r="181" spans="2:21" s="144" customFormat="1">
      <c r="B181" s="88" t="s">
        <v>701</v>
      </c>
      <c r="C181" s="82" t="s">
        <v>702</v>
      </c>
      <c r="D181" s="95" t="s">
        <v>126</v>
      </c>
      <c r="E181" s="95" t="s">
        <v>290</v>
      </c>
      <c r="F181" s="82" t="s">
        <v>514</v>
      </c>
      <c r="G181" s="95" t="s">
        <v>361</v>
      </c>
      <c r="H181" s="82" t="s">
        <v>488</v>
      </c>
      <c r="I181" s="82" t="s">
        <v>294</v>
      </c>
      <c r="J181" s="82"/>
      <c r="K181" s="89">
        <v>4.03</v>
      </c>
      <c r="L181" s="95" t="s">
        <v>170</v>
      </c>
      <c r="M181" s="96">
        <v>4.1399999999999999E-2</v>
      </c>
      <c r="N181" s="96">
        <v>1.5799999999999998E-2</v>
      </c>
      <c r="O181" s="89">
        <v>25684.04</v>
      </c>
      <c r="P181" s="91">
        <v>110.54</v>
      </c>
      <c r="Q181" s="89">
        <v>0.53166000000000002</v>
      </c>
      <c r="R181" s="89">
        <v>28.922799999999999</v>
      </c>
      <c r="S181" s="90">
        <v>3.1944929157229982E-5</v>
      </c>
      <c r="T181" s="90">
        <v>1.2222911576437808E-3</v>
      </c>
      <c r="U181" s="90">
        <f>R181/'סכום נכסי הקרן'!$C$42</f>
        <v>2.3069853312201631E-4</v>
      </c>
    </row>
    <row r="182" spans="2:21" s="144" customFormat="1">
      <c r="B182" s="88" t="s">
        <v>703</v>
      </c>
      <c r="C182" s="82" t="s">
        <v>704</v>
      </c>
      <c r="D182" s="95" t="s">
        <v>126</v>
      </c>
      <c r="E182" s="95" t="s">
        <v>290</v>
      </c>
      <c r="F182" s="82" t="s">
        <v>521</v>
      </c>
      <c r="G182" s="95" t="s">
        <v>361</v>
      </c>
      <c r="H182" s="82" t="s">
        <v>488</v>
      </c>
      <c r="I182" s="82" t="s">
        <v>294</v>
      </c>
      <c r="J182" s="82"/>
      <c r="K182" s="89">
        <v>2.46</v>
      </c>
      <c r="L182" s="95" t="s">
        <v>170</v>
      </c>
      <c r="M182" s="96">
        <v>1.32E-2</v>
      </c>
      <c r="N182" s="96">
        <v>7.8000000000000005E-3</v>
      </c>
      <c r="O182" s="89">
        <v>13154.4</v>
      </c>
      <c r="P182" s="91">
        <v>101.33</v>
      </c>
      <c r="Q182" s="82"/>
      <c r="R182" s="89">
        <v>13.32935</v>
      </c>
      <c r="S182" s="90">
        <v>3.0107554445547127E-5</v>
      </c>
      <c r="T182" s="90">
        <v>5.6330461235216261E-4</v>
      </c>
      <c r="U182" s="90">
        <f>R182/'סכום נכסי הקרן'!$C$42</f>
        <v>1.0631963338507849E-4</v>
      </c>
    </row>
    <row r="183" spans="2:21" s="144" customFormat="1">
      <c r="B183" s="88" t="s">
        <v>705</v>
      </c>
      <c r="C183" s="82" t="s">
        <v>706</v>
      </c>
      <c r="D183" s="95" t="s">
        <v>126</v>
      </c>
      <c r="E183" s="95" t="s">
        <v>290</v>
      </c>
      <c r="F183" s="82" t="s">
        <v>707</v>
      </c>
      <c r="G183" s="95" t="s">
        <v>157</v>
      </c>
      <c r="H183" s="82" t="s">
        <v>488</v>
      </c>
      <c r="I183" s="82" t="s">
        <v>166</v>
      </c>
      <c r="J183" s="82"/>
      <c r="K183" s="89">
        <v>3.1700000000000004</v>
      </c>
      <c r="L183" s="95" t="s">
        <v>170</v>
      </c>
      <c r="M183" s="96">
        <v>2.4E-2</v>
      </c>
      <c r="N183" s="96">
        <v>1.3500000000000003E-2</v>
      </c>
      <c r="O183" s="89">
        <v>35538.800000000003</v>
      </c>
      <c r="P183" s="91">
        <v>103.58</v>
      </c>
      <c r="Q183" s="82"/>
      <c r="R183" s="89">
        <v>36.811089999999993</v>
      </c>
      <c r="S183" s="90">
        <v>8.7860629132617505E-5</v>
      </c>
      <c r="T183" s="90">
        <v>1.5556540103388811E-3</v>
      </c>
      <c r="U183" s="90">
        <f>R183/'סכום נכסי הקרן'!$C$42</f>
        <v>2.9361833797635507E-4</v>
      </c>
    </row>
    <row r="184" spans="2:21" s="144" customFormat="1">
      <c r="B184" s="88" t="s">
        <v>708</v>
      </c>
      <c r="C184" s="82" t="s">
        <v>709</v>
      </c>
      <c r="D184" s="95" t="s">
        <v>126</v>
      </c>
      <c r="E184" s="95" t="s">
        <v>290</v>
      </c>
      <c r="F184" s="82" t="s">
        <v>710</v>
      </c>
      <c r="G184" s="95" t="s">
        <v>334</v>
      </c>
      <c r="H184" s="82" t="s">
        <v>488</v>
      </c>
      <c r="I184" s="82" t="s">
        <v>294</v>
      </c>
      <c r="J184" s="82"/>
      <c r="K184" s="89">
        <v>2.36</v>
      </c>
      <c r="L184" s="95" t="s">
        <v>170</v>
      </c>
      <c r="M184" s="96">
        <v>5.0999999999999997E-2</v>
      </c>
      <c r="N184" s="96">
        <v>2.0299999999999999E-2</v>
      </c>
      <c r="O184" s="89">
        <v>151200</v>
      </c>
      <c r="P184" s="91">
        <v>108.73</v>
      </c>
      <c r="Q184" s="82"/>
      <c r="R184" s="89">
        <v>164.39975000000001</v>
      </c>
      <c r="S184" s="90">
        <v>1.7851239669421489E-4</v>
      </c>
      <c r="T184" s="90">
        <v>6.9476109070991795E-3</v>
      </c>
      <c r="U184" s="90">
        <f>R184/'סכום נכסי הקרן'!$C$42</f>
        <v>1.311310840258419E-3</v>
      </c>
    </row>
    <row r="185" spans="2:21" s="144" customFormat="1">
      <c r="B185" s="88" t="s">
        <v>711</v>
      </c>
      <c r="C185" s="82" t="s">
        <v>712</v>
      </c>
      <c r="D185" s="95" t="s">
        <v>126</v>
      </c>
      <c r="E185" s="95" t="s">
        <v>290</v>
      </c>
      <c r="F185" s="82" t="s">
        <v>713</v>
      </c>
      <c r="G185" s="95" t="s">
        <v>334</v>
      </c>
      <c r="H185" s="82" t="s">
        <v>488</v>
      </c>
      <c r="I185" s="82" t="s">
        <v>294</v>
      </c>
      <c r="J185" s="82"/>
      <c r="K185" s="89">
        <v>3.99</v>
      </c>
      <c r="L185" s="95" t="s">
        <v>170</v>
      </c>
      <c r="M185" s="96">
        <v>3.3500000000000002E-2</v>
      </c>
      <c r="N185" s="96">
        <v>1.3999999999999999E-2</v>
      </c>
      <c r="O185" s="89">
        <v>71852</v>
      </c>
      <c r="P185" s="91">
        <v>108.8</v>
      </c>
      <c r="Q185" s="82"/>
      <c r="R185" s="89">
        <v>78.174979999999991</v>
      </c>
      <c r="S185" s="90">
        <v>1.3070235690627673E-4</v>
      </c>
      <c r="T185" s="90">
        <v>3.3037114941492315E-3</v>
      </c>
      <c r="U185" s="90">
        <f>R185/'סכום נכסי הקרן'!$C$42</f>
        <v>6.2355142700025446E-4</v>
      </c>
    </row>
    <row r="186" spans="2:21" s="144" customFormat="1">
      <c r="B186" s="88" t="s">
        <v>714</v>
      </c>
      <c r="C186" s="82" t="s">
        <v>715</v>
      </c>
      <c r="D186" s="95" t="s">
        <v>126</v>
      </c>
      <c r="E186" s="95" t="s">
        <v>290</v>
      </c>
      <c r="F186" s="82" t="s">
        <v>716</v>
      </c>
      <c r="G186" s="95" t="s">
        <v>717</v>
      </c>
      <c r="H186" s="82" t="s">
        <v>533</v>
      </c>
      <c r="I186" s="82" t="s">
        <v>294</v>
      </c>
      <c r="J186" s="82"/>
      <c r="K186" s="89">
        <v>0.98</v>
      </c>
      <c r="L186" s="95" t="s">
        <v>170</v>
      </c>
      <c r="M186" s="96">
        <v>6.3E-2</v>
      </c>
      <c r="N186" s="96">
        <v>9.4000000000000004E-3</v>
      </c>
      <c r="O186" s="89">
        <v>3750</v>
      </c>
      <c r="P186" s="91">
        <v>105.33</v>
      </c>
      <c r="Q186" s="82"/>
      <c r="R186" s="89">
        <v>3.9498800000000003</v>
      </c>
      <c r="S186" s="90">
        <v>4.0000000000000003E-5</v>
      </c>
      <c r="T186" s="90">
        <v>1.6692379015012437E-4</v>
      </c>
      <c r="U186" s="90">
        <f>R186/'סכום נכסי הקרן'!$C$42</f>
        <v>3.150564682561819E-5</v>
      </c>
    </row>
    <row r="187" spans="2:21" s="144" customFormat="1">
      <c r="B187" s="88" t="s">
        <v>718</v>
      </c>
      <c r="C187" s="82" t="s">
        <v>719</v>
      </c>
      <c r="D187" s="95" t="s">
        <v>126</v>
      </c>
      <c r="E187" s="95" t="s">
        <v>290</v>
      </c>
      <c r="F187" s="82" t="s">
        <v>487</v>
      </c>
      <c r="G187" s="95" t="s">
        <v>298</v>
      </c>
      <c r="H187" s="82" t="s">
        <v>533</v>
      </c>
      <c r="I187" s="82" t="s">
        <v>166</v>
      </c>
      <c r="J187" s="82"/>
      <c r="K187" s="89">
        <v>2.6100000000000003</v>
      </c>
      <c r="L187" s="95" t="s">
        <v>170</v>
      </c>
      <c r="M187" s="96">
        <v>2.63E-2</v>
      </c>
      <c r="N187" s="96">
        <v>1.04E-2</v>
      </c>
      <c r="O187" s="89">
        <v>2595</v>
      </c>
      <c r="P187" s="91">
        <v>104.36</v>
      </c>
      <c r="Q187" s="82"/>
      <c r="R187" s="89">
        <v>2.7081399999999998</v>
      </c>
      <c r="S187" s="90">
        <v>2.6883391347588264E-5</v>
      </c>
      <c r="T187" s="90">
        <v>1.1444727258984013E-4</v>
      </c>
      <c r="U187" s="90">
        <f>R187/'סכום נכסי הקרן'!$C$42</f>
        <v>2.1601087221467396E-5</v>
      </c>
    </row>
    <row r="188" spans="2:21" s="144" customFormat="1">
      <c r="B188" s="88" t="s">
        <v>720</v>
      </c>
      <c r="C188" s="82" t="s">
        <v>721</v>
      </c>
      <c r="D188" s="95" t="s">
        <v>126</v>
      </c>
      <c r="E188" s="95" t="s">
        <v>290</v>
      </c>
      <c r="F188" s="82" t="s">
        <v>536</v>
      </c>
      <c r="G188" s="95" t="s">
        <v>334</v>
      </c>
      <c r="H188" s="82" t="s">
        <v>533</v>
      </c>
      <c r="I188" s="82" t="s">
        <v>166</v>
      </c>
      <c r="J188" s="82"/>
      <c r="K188" s="89">
        <v>2.3600000000000003</v>
      </c>
      <c r="L188" s="95" t="s">
        <v>170</v>
      </c>
      <c r="M188" s="96">
        <v>0.05</v>
      </c>
      <c r="N188" s="96">
        <v>1.95E-2</v>
      </c>
      <c r="O188" s="89">
        <v>9773.94</v>
      </c>
      <c r="P188" s="91">
        <v>107.3</v>
      </c>
      <c r="Q188" s="82"/>
      <c r="R188" s="89">
        <v>10.487440000000001</v>
      </c>
      <c r="S188" s="90">
        <v>5.9236E-5</v>
      </c>
      <c r="T188" s="90">
        <v>4.43204156524254E-4</v>
      </c>
      <c r="U188" s="90">
        <f>R188/'סכום נכסי הקרן'!$C$42</f>
        <v>8.3651549096393126E-5</v>
      </c>
    </row>
    <row r="189" spans="2:21" s="144" customFormat="1">
      <c r="B189" s="88" t="s">
        <v>722</v>
      </c>
      <c r="C189" s="82" t="s">
        <v>723</v>
      </c>
      <c r="D189" s="95" t="s">
        <v>126</v>
      </c>
      <c r="E189" s="95" t="s">
        <v>290</v>
      </c>
      <c r="F189" s="82" t="s">
        <v>536</v>
      </c>
      <c r="G189" s="95" t="s">
        <v>334</v>
      </c>
      <c r="H189" s="82" t="s">
        <v>533</v>
      </c>
      <c r="I189" s="82" t="s">
        <v>166</v>
      </c>
      <c r="J189" s="82"/>
      <c r="K189" s="89">
        <v>2.8099999999999996</v>
      </c>
      <c r="L189" s="95" t="s">
        <v>170</v>
      </c>
      <c r="M189" s="96">
        <v>4.6500000000000007E-2</v>
      </c>
      <c r="N189" s="96">
        <v>1.84E-2</v>
      </c>
      <c r="O189" s="89">
        <v>12</v>
      </c>
      <c r="P189" s="91">
        <v>108</v>
      </c>
      <c r="Q189" s="82"/>
      <c r="R189" s="89">
        <v>1.2960000000000001E-2</v>
      </c>
      <c r="S189" s="90">
        <v>6.1866863540774646E-8</v>
      </c>
      <c r="T189" s="90">
        <v>5.4769570729885763E-7</v>
      </c>
      <c r="U189" s="90">
        <f>R189/'סכום נכסי הקרן'!$C$42</f>
        <v>1.0337356650328916E-7</v>
      </c>
    </row>
    <row r="190" spans="2:21" s="144" customFormat="1">
      <c r="B190" s="88" t="s">
        <v>724</v>
      </c>
      <c r="C190" s="82" t="s">
        <v>725</v>
      </c>
      <c r="D190" s="95" t="s">
        <v>126</v>
      </c>
      <c r="E190" s="95" t="s">
        <v>290</v>
      </c>
      <c r="F190" s="82" t="s">
        <v>726</v>
      </c>
      <c r="G190" s="95" t="s">
        <v>727</v>
      </c>
      <c r="H190" s="82" t="s">
        <v>533</v>
      </c>
      <c r="I190" s="82" t="s">
        <v>294</v>
      </c>
      <c r="J190" s="82"/>
      <c r="K190" s="89">
        <v>2.7199999999999998</v>
      </c>
      <c r="L190" s="95" t="s">
        <v>170</v>
      </c>
      <c r="M190" s="96">
        <v>3.4000000000000002E-2</v>
      </c>
      <c r="N190" s="96">
        <v>1.8500000000000003E-2</v>
      </c>
      <c r="O190" s="89">
        <v>40404.800000000003</v>
      </c>
      <c r="P190" s="91">
        <v>104.78</v>
      </c>
      <c r="Q190" s="82"/>
      <c r="R190" s="89">
        <v>42.336150000000004</v>
      </c>
      <c r="S190" s="90">
        <v>7.0986469244374491E-5</v>
      </c>
      <c r="T190" s="90">
        <v>1.789145649580288E-3</v>
      </c>
      <c r="U190" s="90">
        <f>R190/'סכום נכסי הקרן'!$C$42</f>
        <v>3.376881803640606E-4</v>
      </c>
    </row>
    <row r="191" spans="2:21" s="144" customFormat="1">
      <c r="B191" s="88" t="s">
        <v>728</v>
      </c>
      <c r="C191" s="82" t="s">
        <v>729</v>
      </c>
      <c r="D191" s="95" t="s">
        <v>126</v>
      </c>
      <c r="E191" s="95" t="s">
        <v>290</v>
      </c>
      <c r="F191" s="82" t="s">
        <v>559</v>
      </c>
      <c r="G191" s="95" t="s">
        <v>334</v>
      </c>
      <c r="H191" s="82" t="s">
        <v>533</v>
      </c>
      <c r="I191" s="82" t="s">
        <v>294</v>
      </c>
      <c r="J191" s="82"/>
      <c r="K191" s="89">
        <v>3.1900000000000004</v>
      </c>
      <c r="L191" s="95" t="s">
        <v>170</v>
      </c>
      <c r="M191" s="96">
        <v>5.74E-2</v>
      </c>
      <c r="N191" s="96">
        <v>1.8099999999999998E-2</v>
      </c>
      <c r="O191" s="89">
        <v>10629.38</v>
      </c>
      <c r="P191" s="91">
        <v>114.4</v>
      </c>
      <c r="Q191" s="82"/>
      <c r="R191" s="89">
        <v>12.16001</v>
      </c>
      <c r="S191" s="90">
        <v>5.2400063380661416E-5</v>
      </c>
      <c r="T191" s="90">
        <v>5.1388775290981336E-4</v>
      </c>
      <c r="U191" s="90">
        <f>R191/'סכום נכסי הקרן'!$C$42</f>
        <v>9.6992561914788661E-5</v>
      </c>
    </row>
    <row r="192" spans="2:21" s="144" customFormat="1">
      <c r="B192" s="88" t="s">
        <v>730</v>
      </c>
      <c r="C192" s="82" t="s">
        <v>731</v>
      </c>
      <c r="D192" s="95" t="s">
        <v>126</v>
      </c>
      <c r="E192" s="95" t="s">
        <v>290</v>
      </c>
      <c r="F192" s="82" t="s">
        <v>568</v>
      </c>
      <c r="G192" s="95" t="s">
        <v>334</v>
      </c>
      <c r="H192" s="82" t="s">
        <v>533</v>
      </c>
      <c r="I192" s="82" t="s">
        <v>294</v>
      </c>
      <c r="J192" s="82"/>
      <c r="K192" s="89">
        <v>4.2700000000000005</v>
      </c>
      <c r="L192" s="95" t="s">
        <v>170</v>
      </c>
      <c r="M192" s="96">
        <v>3.7000000000000005E-2</v>
      </c>
      <c r="N192" s="96">
        <v>1.4999999999999999E-2</v>
      </c>
      <c r="O192" s="89">
        <v>15519</v>
      </c>
      <c r="P192" s="91">
        <v>109.67</v>
      </c>
      <c r="Q192" s="82"/>
      <c r="R192" s="89">
        <v>17.019689999999997</v>
      </c>
      <c r="S192" s="90">
        <v>6.537565881857839E-5</v>
      </c>
      <c r="T192" s="90">
        <v>7.1926011979608732E-4</v>
      </c>
      <c r="U192" s="90">
        <f>R192/'סכום נכסי הקרן'!$C$42</f>
        <v>1.3575509691978125E-4</v>
      </c>
    </row>
    <row r="193" spans="2:21" s="144" customFormat="1">
      <c r="B193" s="88" t="s">
        <v>732</v>
      </c>
      <c r="C193" s="82" t="s">
        <v>733</v>
      </c>
      <c r="D193" s="95" t="s">
        <v>126</v>
      </c>
      <c r="E193" s="95" t="s">
        <v>290</v>
      </c>
      <c r="F193" s="82" t="s">
        <v>734</v>
      </c>
      <c r="G193" s="95" t="s">
        <v>735</v>
      </c>
      <c r="H193" s="82" t="s">
        <v>575</v>
      </c>
      <c r="I193" s="82" t="s">
        <v>166</v>
      </c>
      <c r="J193" s="82"/>
      <c r="K193" s="89">
        <v>6.2</v>
      </c>
      <c r="L193" s="95" t="s">
        <v>170</v>
      </c>
      <c r="M193" s="96">
        <v>4.4500000000000005E-2</v>
      </c>
      <c r="N193" s="96">
        <v>2.69E-2</v>
      </c>
      <c r="O193" s="89">
        <v>60000</v>
      </c>
      <c r="P193" s="91">
        <v>114.29</v>
      </c>
      <c r="Q193" s="82"/>
      <c r="R193" s="89">
        <v>68.573990000000009</v>
      </c>
      <c r="S193" s="90">
        <v>1.875E-4</v>
      </c>
      <c r="T193" s="90">
        <v>2.8979691323576229E-3</v>
      </c>
      <c r="U193" s="90">
        <f>R193/'סכום נכסי הקרן'!$C$42</f>
        <v>5.4697051818371038E-4</v>
      </c>
    </row>
    <row r="194" spans="2:21" s="144" customFormat="1">
      <c r="B194" s="88" t="s">
        <v>736</v>
      </c>
      <c r="C194" s="82" t="s">
        <v>737</v>
      </c>
      <c r="D194" s="95" t="s">
        <v>126</v>
      </c>
      <c r="E194" s="95" t="s">
        <v>290</v>
      </c>
      <c r="F194" s="82" t="s">
        <v>578</v>
      </c>
      <c r="G194" s="95" t="s">
        <v>392</v>
      </c>
      <c r="H194" s="82" t="s">
        <v>575</v>
      </c>
      <c r="I194" s="82" t="s">
        <v>166</v>
      </c>
      <c r="J194" s="82"/>
      <c r="K194" s="89">
        <v>1.9300000000000002</v>
      </c>
      <c r="L194" s="95" t="s">
        <v>170</v>
      </c>
      <c r="M194" s="96">
        <v>3.3000000000000002E-2</v>
      </c>
      <c r="N194" s="96">
        <v>1.9700000000000002E-2</v>
      </c>
      <c r="O194" s="89">
        <v>23606.400000000001</v>
      </c>
      <c r="P194" s="91">
        <v>103.04</v>
      </c>
      <c r="Q194" s="82"/>
      <c r="R194" s="89">
        <v>24.32403</v>
      </c>
      <c r="S194" s="90">
        <v>3.884593758813251E-5</v>
      </c>
      <c r="T194" s="90">
        <v>1.027944970309308E-3</v>
      </c>
      <c r="U194" s="90">
        <f>R194/'סכום נכסי הקרן'!$C$42</f>
        <v>1.94017109014892E-4</v>
      </c>
    </row>
    <row r="195" spans="2:21" s="144" customFormat="1">
      <c r="B195" s="88" t="s">
        <v>738</v>
      </c>
      <c r="C195" s="82" t="s">
        <v>739</v>
      </c>
      <c r="D195" s="95" t="s">
        <v>126</v>
      </c>
      <c r="E195" s="95" t="s">
        <v>290</v>
      </c>
      <c r="F195" s="82" t="s">
        <v>584</v>
      </c>
      <c r="G195" s="95" t="s">
        <v>416</v>
      </c>
      <c r="H195" s="82" t="s">
        <v>575</v>
      </c>
      <c r="I195" s="82" t="s">
        <v>294</v>
      </c>
      <c r="J195" s="82"/>
      <c r="K195" s="89">
        <v>2.38</v>
      </c>
      <c r="L195" s="95" t="s">
        <v>170</v>
      </c>
      <c r="M195" s="96">
        <v>0.06</v>
      </c>
      <c r="N195" s="96">
        <v>1.3599999999999999E-2</v>
      </c>
      <c r="O195" s="89">
        <v>49060</v>
      </c>
      <c r="P195" s="91">
        <v>111.34</v>
      </c>
      <c r="Q195" s="82"/>
      <c r="R195" s="89">
        <v>54.623410000000007</v>
      </c>
      <c r="S195" s="90">
        <v>8.9673135025441871E-5</v>
      </c>
      <c r="T195" s="90">
        <v>2.3084110474556707E-3</v>
      </c>
      <c r="U195" s="90">
        <f>R195/'סכום נכסי הקרן'!$C$42</f>
        <v>4.3569573350859799E-4</v>
      </c>
    </row>
    <row r="196" spans="2:21" s="144" customFormat="1">
      <c r="B196" s="88" t="s">
        <v>740</v>
      </c>
      <c r="C196" s="82" t="s">
        <v>741</v>
      </c>
      <c r="D196" s="95" t="s">
        <v>126</v>
      </c>
      <c r="E196" s="95" t="s">
        <v>290</v>
      </c>
      <c r="F196" s="82" t="s">
        <v>584</v>
      </c>
      <c r="G196" s="95" t="s">
        <v>416</v>
      </c>
      <c r="H196" s="82" t="s">
        <v>575</v>
      </c>
      <c r="I196" s="82" t="s">
        <v>294</v>
      </c>
      <c r="J196" s="82"/>
      <c r="K196" s="89">
        <v>4.3</v>
      </c>
      <c r="L196" s="95" t="s">
        <v>170</v>
      </c>
      <c r="M196" s="96">
        <v>5.9000000000000004E-2</v>
      </c>
      <c r="N196" s="96">
        <v>2.3099999999999999E-2</v>
      </c>
      <c r="O196" s="89">
        <v>1304</v>
      </c>
      <c r="P196" s="91">
        <v>116.23</v>
      </c>
      <c r="Q196" s="82"/>
      <c r="R196" s="89">
        <v>1.5156400000000001</v>
      </c>
      <c r="S196" s="90">
        <v>1.8280254241327394E-6</v>
      </c>
      <c r="T196" s="90">
        <v>6.4051660633521643E-5</v>
      </c>
      <c r="U196" s="90">
        <f>R196/'סכום נכסי הקרן'!$C$42</f>
        <v>1.2089283359185585E-5</v>
      </c>
    </row>
    <row r="197" spans="2:21" s="144" customFormat="1">
      <c r="B197" s="88" t="s">
        <v>742</v>
      </c>
      <c r="C197" s="82" t="s">
        <v>743</v>
      </c>
      <c r="D197" s="95" t="s">
        <v>126</v>
      </c>
      <c r="E197" s="95" t="s">
        <v>290</v>
      </c>
      <c r="F197" s="82" t="s">
        <v>587</v>
      </c>
      <c r="G197" s="95" t="s">
        <v>334</v>
      </c>
      <c r="H197" s="82" t="s">
        <v>575</v>
      </c>
      <c r="I197" s="82" t="s">
        <v>294</v>
      </c>
      <c r="J197" s="82"/>
      <c r="K197" s="89">
        <v>4.84</v>
      </c>
      <c r="L197" s="95" t="s">
        <v>170</v>
      </c>
      <c r="M197" s="96">
        <v>6.9000000000000006E-2</v>
      </c>
      <c r="N197" s="96">
        <v>4.9700000000000008E-2</v>
      </c>
      <c r="O197" s="89">
        <v>89224</v>
      </c>
      <c r="P197" s="91">
        <v>110.68</v>
      </c>
      <c r="Q197" s="82"/>
      <c r="R197" s="89">
        <v>98.753119999999996</v>
      </c>
      <c r="S197" s="90">
        <v>1.9330922673276122E-4</v>
      </c>
      <c r="T197" s="90">
        <v>4.1733533878371108E-3</v>
      </c>
      <c r="U197" s="90">
        <f>R197/'סכום נכסי הקרן'!$C$42</f>
        <v>7.8768998593574792E-4</v>
      </c>
    </row>
    <row r="198" spans="2:21" s="144" customFormat="1">
      <c r="B198" s="88" t="s">
        <v>744</v>
      </c>
      <c r="C198" s="82" t="s">
        <v>745</v>
      </c>
      <c r="D198" s="95" t="s">
        <v>126</v>
      </c>
      <c r="E198" s="95" t="s">
        <v>290</v>
      </c>
      <c r="F198" s="82" t="s">
        <v>746</v>
      </c>
      <c r="G198" s="95" t="s">
        <v>334</v>
      </c>
      <c r="H198" s="82" t="s">
        <v>575</v>
      </c>
      <c r="I198" s="82" t="s">
        <v>166</v>
      </c>
      <c r="J198" s="82"/>
      <c r="K198" s="89">
        <v>4.42</v>
      </c>
      <c r="L198" s="95" t="s">
        <v>170</v>
      </c>
      <c r="M198" s="96">
        <v>4.5999999999999999E-2</v>
      </c>
      <c r="N198" s="96">
        <v>4.0399999999999998E-2</v>
      </c>
      <c r="O198" s="89">
        <v>21850</v>
      </c>
      <c r="P198" s="91">
        <v>103.81</v>
      </c>
      <c r="Q198" s="82"/>
      <c r="R198" s="89">
        <v>22.682490000000001</v>
      </c>
      <c r="S198" s="90">
        <v>8.8461538461538465E-5</v>
      </c>
      <c r="T198" s="90">
        <v>9.5857271634639386E-4</v>
      </c>
      <c r="U198" s="90">
        <f>R198/'סכום נכסי הקרן'!$C$42</f>
        <v>1.8092360250580178E-4</v>
      </c>
    </row>
    <row r="199" spans="2:21" s="144" customFormat="1">
      <c r="B199" s="88" t="s">
        <v>747</v>
      </c>
      <c r="C199" s="82" t="s">
        <v>748</v>
      </c>
      <c r="D199" s="95" t="s">
        <v>126</v>
      </c>
      <c r="E199" s="95" t="s">
        <v>290</v>
      </c>
      <c r="F199" s="82" t="s">
        <v>602</v>
      </c>
      <c r="G199" s="95" t="s">
        <v>334</v>
      </c>
      <c r="H199" s="82" t="s">
        <v>575</v>
      </c>
      <c r="I199" s="82" t="s">
        <v>166</v>
      </c>
      <c r="J199" s="82"/>
      <c r="K199" s="89">
        <v>0.41</v>
      </c>
      <c r="L199" s="95" t="s">
        <v>170</v>
      </c>
      <c r="M199" s="96">
        <v>3.0099999999999998E-2</v>
      </c>
      <c r="N199" s="96">
        <v>1.0299999999999998E-2</v>
      </c>
      <c r="O199" s="89">
        <v>2156.8000000000002</v>
      </c>
      <c r="P199" s="91">
        <v>101.08</v>
      </c>
      <c r="Q199" s="82"/>
      <c r="R199" s="89">
        <v>2.1800900000000003</v>
      </c>
      <c r="S199" s="90">
        <v>1.293783982224867E-5</v>
      </c>
      <c r="T199" s="90">
        <v>9.2131630750398651E-5</v>
      </c>
      <c r="U199" s="90">
        <f>R199/'סכום נכסי הקרן'!$C$42</f>
        <v>1.7389172731339173E-5</v>
      </c>
    </row>
    <row r="200" spans="2:21" s="144" customFormat="1">
      <c r="B200" s="88" t="s">
        <v>749</v>
      </c>
      <c r="C200" s="82" t="s">
        <v>750</v>
      </c>
      <c r="D200" s="95" t="s">
        <v>126</v>
      </c>
      <c r="E200" s="95" t="s">
        <v>290</v>
      </c>
      <c r="F200" s="82" t="s">
        <v>751</v>
      </c>
      <c r="G200" s="95" t="s">
        <v>392</v>
      </c>
      <c r="H200" s="82" t="s">
        <v>752</v>
      </c>
      <c r="I200" s="82" t="s">
        <v>166</v>
      </c>
      <c r="J200" s="82"/>
      <c r="K200" s="89">
        <v>1.6099999999999999</v>
      </c>
      <c r="L200" s="95" t="s">
        <v>170</v>
      </c>
      <c r="M200" s="96">
        <v>4.2999999999999997E-2</v>
      </c>
      <c r="N200" s="96">
        <v>2.4199999999999999E-2</v>
      </c>
      <c r="O200" s="89">
        <v>52661.96</v>
      </c>
      <c r="P200" s="91">
        <v>103.44</v>
      </c>
      <c r="Q200" s="82"/>
      <c r="R200" s="89">
        <v>54.47354</v>
      </c>
      <c r="S200" s="90">
        <v>1.0421898572767976E-4</v>
      </c>
      <c r="T200" s="90">
        <v>2.3020774706306027E-3</v>
      </c>
      <c r="U200" s="90">
        <f>R200/'סכום נכסי הקרן'!$C$42</f>
        <v>4.3450031711879486E-4</v>
      </c>
    </row>
    <row r="201" spans="2:21" s="144" customFormat="1">
      <c r="B201" s="88" t="s">
        <v>753</v>
      </c>
      <c r="C201" s="82" t="s">
        <v>754</v>
      </c>
      <c r="D201" s="95" t="s">
        <v>126</v>
      </c>
      <c r="E201" s="95" t="s">
        <v>290</v>
      </c>
      <c r="F201" s="82" t="s">
        <v>751</v>
      </c>
      <c r="G201" s="95" t="s">
        <v>392</v>
      </c>
      <c r="H201" s="82" t="s">
        <v>752</v>
      </c>
      <c r="I201" s="82" t="s">
        <v>166</v>
      </c>
      <c r="J201" s="82"/>
      <c r="K201" s="89">
        <v>2.3199999999999998</v>
      </c>
      <c r="L201" s="95" t="s">
        <v>170</v>
      </c>
      <c r="M201" s="96">
        <v>4.2500000000000003E-2</v>
      </c>
      <c r="N201" s="96">
        <v>2.7200000000000002E-2</v>
      </c>
      <c r="O201" s="89">
        <v>60994.080000000002</v>
      </c>
      <c r="P201" s="91">
        <v>104.25</v>
      </c>
      <c r="Q201" s="82"/>
      <c r="R201" s="89">
        <v>63.586330000000004</v>
      </c>
      <c r="S201" s="90">
        <v>1.0050868924277973E-4</v>
      </c>
      <c r="T201" s="90">
        <v>2.6871882703617721E-3</v>
      </c>
      <c r="U201" s="90">
        <f>R201/'סכום נכסי הקרן'!$C$42</f>
        <v>5.0718716920949774E-4</v>
      </c>
    </row>
    <row r="202" spans="2:21" s="144" customFormat="1">
      <c r="B202" s="88" t="s">
        <v>755</v>
      </c>
      <c r="C202" s="82" t="s">
        <v>756</v>
      </c>
      <c r="D202" s="95" t="s">
        <v>126</v>
      </c>
      <c r="E202" s="95" t="s">
        <v>290</v>
      </c>
      <c r="F202" s="82" t="s">
        <v>757</v>
      </c>
      <c r="G202" s="95" t="s">
        <v>392</v>
      </c>
      <c r="H202" s="82" t="s">
        <v>752</v>
      </c>
      <c r="I202" s="82" t="s">
        <v>294</v>
      </c>
      <c r="J202" s="82"/>
      <c r="K202" s="89">
        <v>1.6700000000000002</v>
      </c>
      <c r="L202" s="95" t="s">
        <v>170</v>
      </c>
      <c r="M202" s="96">
        <v>4.7E-2</v>
      </c>
      <c r="N202" s="96">
        <v>2.2099999999999998E-2</v>
      </c>
      <c r="O202" s="89">
        <v>4000</v>
      </c>
      <c r="P202" s="91">
        <v>104.56</v>
      </c>
      <c r="Q202" s="82"/>
      <c r="R202" s="89">
        <v>4.1823999999999995</v>
      </c>
      <c r="S202" s="90">
        <v>3.6316095293434049E-5</v>
      </c>
      <c r="T202" s="90">
        <v>1.7675019492335969E-4</v>
      </c>
      <c r="U202" s="90">
        <f>R202/'סכום נכסי הקרן'!$C$42</f>
        <v>3.3360308992542936E-5</v>
      </c>
    </row>
    <row r="203" spans="2:21" s="144" customFormat="1">
      <c r="B203" s="85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9"/>
      <c r="P203" s="91"/>
      <c r="Q203" s="82"/>
      <c r="R203" s="82"/>
      <c r="S203" s="82"/>
      <c r="T203" s="90"/>
      <c r="U203" s="82"/>
    </row>
    <row r="204" spans="2:21" s="144" customFormat="1">
      <c r="B204" s="101" t="s">
        <v>48</v>
      </c>
      <c r="C204" s="84"/>
      <c r="D204" s="84"/>
      <c r="E204" s="84"/>
      <c r="F204" s="84"/>
      <c r="G204" s="84"/>
      <c r="H204" s="84"/>
      <c r="I204" s="84"/>
      <c r="J204" s="84"/>
      <c r="K204" s="92">
        <v>4.0702510136933521</v>
      </c>
      <c r="L204" s="84"/>
      <c r="M204" s="84"/>
      <c r="N204" s="106">
        <v>3.7302964429336616E-2</v>
      </c>
      <c r="O204" s="92"/>
      <c r="P204" s="94"/>
      <c r="Q204" s="84"/>
      <c r="R204" s="92">
        <v>160.72908000000001</v>
      </c>
      <c r="S204" s="84"/>
      <c r="T204" s="93">
        <v>6.7924866631245886E-3</v>
      </c>
      <c r="U204" s="93">
        <f>R204/'סכום נכסי הקרן'!$C$42</f>
        <v>1.2820322716352224E-3</v>
      </c>
    </row>
    <row r="205" spans="2:21" s="144" customFormat="1">
      <c r="B205" s="88" t="s">
        <v>758</v>
      </c>
      <c r="C205" s="82" t="s">
        <v>759</v>
      </c>
      <c r="D205" s="95" t="s">
        <v>126</v>
      </c>
      <c r="E205" s="95" t="s">
        <v>290</v>
      </c>
      <c r="F205" s="82" t="s">
        <v>760</v>
      </c>
      <c r="G205" s="95" t="s">
        <v>761</v>
      </c>
      <c r="H205" s="82" t="s">
        <v>346</v>
      </c>
      <c r="I205" s="82" t="s">
        <v>294</v>
      </c>
      <c r="J205" s="82"/>
      <c r="K205" s="89">
        <v>4.22</v>
      </c>
      <c r="L205" s="95" t="s">
        <v>170</v>
      </c>
      <c r="M205" s="96">
        <v>3.49E-2</v>
      </c>
      <c r="N205" s="96">
        <v>3.4099999999999998E-2</v>
      </c>
      <c r="O205" s="89">
        <v>96545</v>
      </c>
      <c r="P205" s="91">
        <v>97.23</v>
      </c>
      <c r="Q205" s="82"/>
      <c r="R205" s="89">
        <v>93.870699999999999</v>
      </c>
      <c r="S205" s="90">
        <v>6.1266243058406795E-5</v>
      </c>
      <c r="T205" s="90">
        <v>3.9670200178347891E-3</v>
      </c>
      <c r="U205" s="90">
        <f>R205/'סכום נכסי הקרן'!$C$42</f>
        <v>7.4874606860804817E-4</v>
      </c>
    </row>
    <row r="206" spans="2:21" s="144" customFormat="1">
      <c r="B206" s="88" t="s">
        <v>762</v>
      </c>
      <c r="C206" s="82" t="s">
        <v>763</v>
      </c>
      <c r="D206" s="95" t="s">
        <v>126</v>
      </c>
      <c r="E206" s="95" t="s">
        <v>290</v>
      </c>
      <c r="F206" s="82" t="s">
        <v>584</v>
      </c>
      <c r="G206" s="95" t="s">
        <v>416</v>
      </c>
      <c r="H206" s="82" t="s">
        <v>575</v>
      </c>
      <c r="I206" s="82" t="s">
        <v>294</v>
      </c>
      <c r="J206" s="82"/>
      <c r="K206" s="89">
        <v>3.86</v>
      </c>
      <c r="L206" s="95" t="s">
        <v>170</v>
      </c>
      <c r="M206" s="96">
        <v>6.7000000000000004E-2</v>
      </c>
      <c r="N206" s="96">
        <v>4.1799999999999997E-2</v>
      </c>
      <c r="O206" s="89">
        <v>67911</v>
      </c>
      <c r="P206" s="91">
        <v>98.45</v>
      </c>
      <c r="Q206" s="82"/>
      <c r="R206" s="89">
        <v>66.858380000000011</v>
      </c>
      <c r="S206" s="90">
        <v>5.6390574750248487E-5</v>
      </c>
      <c r="T206" s="90">
        <v>2.8254666452897995E-3</v>
      </c>
      <c r="U206" s="90">
        <f>R206/'סכום נכסי הקרן'!$C$42</f>
        <v>5.3328620302717429E-4</v>
      </c>
    </row>
    <row r="207" spans="2:21" s="144" customFormat="1">
      <c r="B207" s="147"/>
    </row>
    <row r="208" spans="2:21" s="144" customFormat="1">
      <c r="B208" s="147"/>
    </row>
    <row r="209" spans="2:11" s="144" customFormat="1">
      <c r="B209" s="147"/>
    </row>
    <row r="210" spans="2:11" s="144" customFormat="1">
      <c r="B210" s="148" t="s">
        <v>257</v>
      </c>
      <c r="C210" s="143"/>
      <c r="D210" s="143"/>
      <c r="E210" s="143"/>
      <c r="F210" s="143"/>
      <c r="G210" s="143"/>
      <c r="H210" s="143"/>
      <c r="I210" s="143"/>
      <c r="J210" s="143"/>
      <c r="K210" s="143"/>
    </row>
    <row r="211" spans="2:11" s="144" customFormat="1">
      <c r="B211" s="148" t="s">
        <v>117</v>
      </c>
      <c r="C211" s="143"/>
      <c r="D211" s="143"/>
      <c r="E211" s="143"/>
      <c r="F211" s="143"/>
      <c r="G211" s="143"/>
      <c r="H211" s="143"/>
      <c r="I211" s="143"/>
      <c r="J211" s="143"/>
      <c r="K211" s="143"/>
    </row>
    <row r="212" spans="2:11" s="144" customFormat="1">
      <c r="B212" s="148" t="s">
        <v>240</v>
      </c>
      <c r="C212" s="143"/>
      <c r="D212" s="143"/>
      <c r="E212" s="143"/>
      <c r="F212" s="143"/>
      <c r="G212" s="143"/>
      <c r="H212" s="143"/>
      <c r="I212" s="143"/>
      <c r="J212" s="143"/>
      <c r="K212" s="143"/>
    </row>
    <row r="213" spans="2:11" s="144" customFormat="1">
      <c r="B213" s="148" t="s">
        <v>248</v>
      </c>
      <c r="C213" s="143"/>
      <c r="D213" s="143"/>
      <c r="E213" s="143"/>
      <c r="F213" s="143"/>
      <c r="G213" s="143"/>
      <c r="H213" s="143"/>
      <c r="I213" s="143"/>
      <c r="J213" s="143"/>
      <c r="K213" s="143"/>
    </row>
    <row r="214" spans="2:11" s="144" customFormat="1">
      <c r="B214" s="170" t="s">
        <v>253</v>
      </c>
      <c r="C214" s="170"/>
      <c r="D214" s="170"/>
      <c r="E214" s="170"/>
      <c r="F214" s="170"/>
      <c r="G214" s="170"/>
      <c r="H214" s="170"/>
      <c r="I214" s="170"/>
      <c r="J214" s="170"/>
      <c r="K214" s="170"/>
    </row>
    <row r="215" spans="2:11" s="144" customFormat="1">
      <c r="B215" s="147"/>
    </row>
    <row r="216" spans="2:11">
      <c r="C216" s="1"/>
      <c r="D216" s="1"/>
      <c r="E216" s="1"/>
      <c r="F216" s="1"/>
    </row>
    <row r="217" spans="2:11">
      <c r="C217" s="1"/>
      <c r="D217" s="1"/>
      <c r="E217" s="1"/>
      <c r="F217" s="1"/>
    </row>
    <row r="218" spans="2:11">
      <c r="C218" s="1"/>
      <c r="D218" s="1"/>
      <c r="E218" s="1"/>
      <c r="F218" s="1"/>
    </row>
    <row r="219" spans="2:11">
      <c r="C219" s="1"/>
      <c r="D219" s="1"/>
      <c r="E219" s="1"/>
      <c r="F219" s="1"/>
    </row>
    <row r="220" spans="2:11">
      <c r="C220" s="1"/>
      <c r="D220" s="1"/>
      <c r="E220" s="1"/>
      <c r="F220" s="1"/>
    </row>
    <row r="221" spans="2:11">
      <c r="C221" s="1"/>
      <c r="D221" s="1"/>
      <c r="E221" s="1"/>
      <c r="F221" s="1"/>
    </row>
    <row r="222" spans="2:11">
      <c r="C222" s="1"/>
      <c r="D222" s="1"/>
      <c r="E222" s="1"/>
      <c r="F222" s="1"/>
    </row>
    <row r="223" spans="2:11">
      <c r="C223" s="1"/>
      <c r="D223" s="1"/>
      <c r="E223" s="1"/>
      <c r="F223" s="1"/>
    </row>
    <row r="224" spans="2:11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14:K214"/>
  </mergeCells>
  <phoneticPr fontId="3" type="noConversion"/>
  <conditionalFormatting sqref="B12:B206">
    <cfRule type="cellIs" dxfId="10" priority="2" operator="equal">
      <formula>"NR3"</formula>
    </cfRule>
  </conditionalFormatting>
  <conditionalFormatting sqref="B12:B206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 B34 Q9 B36 B212 B214"/>
    <dataValidation type="list" allowBlank="1" showInputMessage="1" showErrorMessage="1" sqref="I12:I35 I215:I828 I37:I213">
      <formula1>$BG$7:$BG$10</formula1>
    </dataValidation>
    <dataValidation type="list" allowBlank="1" showInputMessage="1" showErrorMessage="1" sqref="E12:E35 E215:E822 E37:E213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12:G35 G215:G555 G37:G213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D363"/>
  <sheetViews>
    <sheetView rightToLeft="1" zoomScale="90" zoomScaleNormal="90" workbookViewId="0">
      <selection activeCell="C32" sqref="C32"/>
    </sheetView>
  </sheetViews>
  <sheetFormatPr defaultColWidth="9.140625" defaultRowHeight="18"/>
  <cols>
    <col min="1" max="1" width="6.28515625" style="1" customWidth="1"/>
    <col min="2" max="2" width="30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18.85546875" style="2" bestFit="1" customWidth="1"/>
    <col min="8" max="8" width="12" style="1" bestFit="1" customWidth="1"/>
    <col min="9" max="9" width="7.28515625" style="1" bestFit="1" customWidth="1"/>
    <col min="10" max="10" width="9.5703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8" t="s">
        <v>185</v>
      </c>
      <c r="C1" s="80" t="s" vm="1">
        <v>258</v>
      </c>
    </row>
    <row r="2" spans="2:56">
      <c r="B2" s="58" t="s">
        <v>184</v>
      </c>
      <c r="C2" s="80" t="s">
        <v>259</v>
      </c>
    </row>
    <row r="3" spans="2:56">
      <c r="B3" s="58" t="s">
        <v>186</v>
      </c>
      <c r="C3" s="80" t="s">
        <v>260</v>
      </c>
    </row>
    <row r="4" spans="2:56">
      <c r="B4" s="58" t="s">
        <v>187</v>
      </c>
      <c r="C4" s="80">
        <v>2208</v>
      </c>
    </row>
    <row r="6" spans="2:56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  <c r="BD6" s="3"/>
    </row>
    <row r="7" spans="2:56" ht="26.25" customHeight="1">
      <c r="B7" s="167" t="s">
        <v>93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AZ7" s="3"/>
      <c r="BD7" s="3"/>
    </row>
    <row r="8" spans="2:56" s="3" customFormat="1" ht="78.75">
      <c r="B8" s="23" t="s">
        <v>120</v>
      </c>
      <c r="C8" s="31" t="s">
        <v>46</v>
      </c>
      <c r="D8" s="31" t="s">
        <v>125</v>
      </c>
      <c r="E8" s="31" t="s">
        <v>231</v>
      </c>
      <c r="F8" s="31" t="s">
        <v>122</v>
      </c>
      <c r="G8" s="31" t="s">
        <v>66</v>
      </c>
      <c r="H8" s="31" t="s">
        <v>105</v>
      </c>
      <c r="I8" s="14" t="s">
        <v>242</v>
      </c>
      <c r="J8" s="14" t="s">
        <v>241</v>
      </c>
      <c r="K8" s="31" t="s">
        <v>256</v>
      </c>
      <c r="L8" s="14" t="s">
        <v>63</v>
      </c>
      <c r="M8" s="14" t="s">
        <v>60</v>
      </c>
      <c r="N8" s="14" t="s">
        <v>188</v>
      </c>
      <c r="O8" s="15" t="s">
        <v>190</v>
      </c>
      <c r="AZ8" s="1"/>
      <c r="BA8" s="1"/>
      <c r="BB8" s="1"/>
      <c r="BD8" s="4"/>
    </row>
    <row r="9" spans="2:56" s="3" customFormat="1" ht="24" customHeight="1">
      <c r="B9" s="16"/>
      <c r="C9" s="17"/>
      <c r="D9" s="17"/>
      <c r="E9" s="17"/>
      <c r="F9" s="17"/>
      <c r="G9" s="17"/>
      <c r="H9" s="17"/>
      <c r="I9" s="17" t="s">
        <v>249</v>
      </c>
      <c r="J9" s="17"/>
      <c r="K9" s="17" t="s">
        <v>245</v>
      </c>
      <c r="L9" s="17" t="s">
        <v>245</v>
      </c>
      <c r="M9" s="17" t="s">
        <v>20</v>
      </c>
      <c r="N9" s="17" t="s">
        <v>20</v>
      </c>
      <c r="O9" s="18" t="s">
        <v>20</v>
      </c>
      <c r="AZ9" s="1"/>
      <c r="BB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Z10" s="1"/>
      <c r="BA10" s="3"/>
      <c r="BB10" s="1"/>
      <c r="BD10" s="1"/>
    </row>
    <row r="11" spans="2:56" s="142" customFormat="1" ht="18" customHeight="1">
      <c r="B11" s="99" t="s">
        <v>30</v>
      </c>
      <c r="C11" s="100"/>
      <c r="D11" s="100"/>
      <c r="E11" s="100"/>
      <c r="F11" s="100"/>
      <c r="G11" s="100"/>
      <c r="H11" s="100"/>
      <c r="I11" s="102"/>
      <c r="J11" s="104"/>
      <c r="K11" s="102">
        <v>1.4999999999999999E-4</v>
      </c>
      <c r="L11" s="102">
        <v>62.77015999999999</v>
      </c>
      <c r="M11" s="100"/>
      <c r="N11" s="105">
        <v>1</v>
      </c>
      <c r="O11" s="105">
        <f>L11/'סכום נכסי הקרן'!$C$42</f>
        <v>5.0067710718997677E-4</v>
      </c>
      <c r="AZ11" s="144"/>
      <c r="BA11" s="146"/>
      <c r="BB11" s="144"/>
      <c r="BD11" s="144"/>
    </row>
    <row r="12" spans="2:56" s="144" customFormat="1" ht="20.25">
      <c r="B12" s="83" t="s">
        <v>238</v>
      </c>
      <c r="C12" s="84"/>
      <c r="D12" s="84"/>
      <c r="E12" s="84"/>
      <c r="F12" s="84"/>
      <c r="G12" s="84"/>
      <c r="H12" s="84"/>
      <c r="I12" s="92"/>
      <c r="J12" s="94"/>
      <c r="K12" s="92">
        <v>1.4999999999999999E-4</v>
      </c>
      <c r="L12" s="92">
        <v>58.824190000000002</v>
      </c>
      <c r="M12" s="84"/>
      <c r="N12" s="93">
        <v>0.93713621249332502</v>
      </c>
      <c r="O12" s="93">
        <f>L12/'סכום נכסי הקרן'!$C$42</f>
        <v>4.6920264791412936E-4</v>
      </c>
      <c r="BA12" s="142"/>
    </row>
    <row r="13" spans="2:56" s="144" customFormat="1">
      <c r="B13" s="101" t="s">
        <v>764</v>
      </c>
      <c r="C13" s="84"/>
      <c r="D13" s="84"/>
      <c r="E13" s="84"/>
      <c r="F13" s="84"/>
      <c r="G13" s="84"/>
      <c r="H13" s="84"/>
      <c r="I13" s="92"/>
      <c r="J13" s="94"/>
      <c r="K13" s="92">
        <v>1.4999999999999999E-4</v>
      </c>
      <c r="L13" s="92">
        <v>58.781190000000002</v>
      </c>
      <c r="M13" s="84"/>
      <c r="N13" s="93">
        <v>0.93645117361497898</v>
      </c>
      <c r="O13" s="93">
        <f>L13/'סכום נכסי הקרן'!$C$42</f>
        <v>4.6885966463020641E-4</v>
      </c>
    </row>
    <row r="14" spans="2:56" s="144" customFormat="1">
      <c r="B14" s="88" t="s">
        <v>765</v>
      </c>
      <c r="C14" s="82" t="s">
        <v>766</v>
      </c>
      <c r="D14" s="95" t="s">
        <v>126</v>
      </c>
      <c r="E14" s="95" t="s">
        <v>290</v>
      </c>
      <c r="F14" s="82" t="s">
        <v>767</v>
      </c>
      <c r="G14" s="95" t="s">
        <v>768</v>
      </c>
      <c r="H14" s="95" t="s">
        <v>170</v>
      </c>
      <c r="I14" s="89">
        <v>0.66</v>
      </c>
      <c r="J14" s="91">
        <v>22180</v>
      </c>
      <c r="K14" s="82"/>
      <c r="L14" s="89">
        <v>0.14549999999999999</v>
      </c>
      <c r="M14" s="90">
        <v>1.3044219667505214E-8</v>
      </c>
      <c r="N14" s="90">
        <v>2.317980390682452E-3</v>
      </c>
      <c r="O14" s="90">
        <f>L14/'סכום נכסי הקרן'!$C$42</f>
        <v>1.1605597165299823E-6</v>
      </c>
    </row>
    <row r="15" spans="2:56" s="144" customFormat="1">
      <c r="B15" s="88" t="s">
        <v>769</v>
      </c>
      <c r="C15" s="82" t="s">
        <v>770</v>
      </c>
      <c r="D15" s="95" t="s">
        <v>126</v>
      </c>
      <c r="E15" s="95" t="s">
        <v>290</v>
      </c>
      <c r="F15" s="82" t="s">
        <v>345</v>
      </c>
      <c r="G15" s="95" t="s">
        <v>334</v>
      </c>
      <c r="H15" s="95" t="s">
        <v>170</v>
      </c>
      <c r="I15" s="89">
        <v>0.59</v>
      </c>
      <c r="J15" s="91">
        <v>4328</v>
      </c>
      <c r="K15" s="82"/>
      <c r="L15" s="89">
        <v>2.554E-2</v>
      </c>
      <c r="M15" s="90">
        <v>4.4870540505207298E-9</v>
      </c>
      <c r="N15" s="90">
        <v>4.068812314641225E-4</v>
      </c>
      <c r="O15" s="90">
        <f>L15/'סכום נכסי הקרן'!$C$42</f>
        <v>2.0371611793935223E-7</v>
      </c>
    </row>
    <row r="16" spans="2:56" s="144" customFormat="1" ht="20.25">
      <c r="B16" s="88" t="s">
        <v>771</v>
      </c>
      <c r="C16" s="82" t="s">
        <v>772</v>
      </c>
      <c r="D16" s="95" t="s">
        <v>126</v>
      </c>
      <c r="E16" s="95" t="s">
        <v>290</v>
      </c>
      <c r="F16" s="82" t="s">
        <v>773</v>
      </c>
      <c r="G16" s="95" t="s">
        <v>334</v>
      </c>
      <c r="H16" s="95" t="s">
        <v>170</v>
      </c>
      <c r="I16" s="89">
        <v>120</v>
      </c>
      <c r="J16" s="91">
        <v>3755</v>
      </c>
      <c r="K16" s="82"/>
      <c r="L16" s="89">
        <v>4.5060000000000002</v>
      </c>
      <c r="M16" s="90">
        <v>7.0346068126989679E-7</v>
      </c>
      <c r="N16" s="90">
        <v>7.1785701995980264E-2</v>
      </c>
      <c r="O16" s="90">
        <f>L16/'סכום נכסי הקרן'!$C$42</f>
        <v>3.5941457612949148E-5</v>
      </c>
      <c r="AZ16" s="142"/>
    </row>
    <row r="17" spans="2:15" s="144" customFormat="1">
      <c r="B17" s="88" t="s">
        <v>774</v>
      </c>
      <c r="C17" s="82" t="s">
        <v>775</v>
      </c>
      <c r="D17" s="95" t="s">
        <v>126</v>
      </c>
      <c r="E17" s="95" t="s">
        <v>290</v>
      </c>
      <c r="F17" s="82" t="s">
        <v>584</v>
      </c>
      <c r="G17" s="95" t="s">
        <v>416</v>
      </c>
      <c r="H17" s="95" t="s">
        <v>170</v>
      </c>
      <c r="I17" s="89">
        <v>0.14000000000000001</v>
      </c>
      <c r="J17" s="91">
        <v>165.5</v>
      </c>
      <c r="K17" s="82"/>
      <c r="L17" s="89">
        <v>2.3000000000000001E-4</v>
      </c>
      <c r="M17" s="90">
        <v>4.3763869919178978E-11</v>
      </c>
      <c r="N17" s="90">
        <v>3.6641614423159036E-6</v>
      </c>
      <c r="O17" s="90">
        <f>L17/'סכום נכסי הקרן'!$C$42</f>
        <v>1.8345617512157796E-9</v>
      </c>
    </row>
    <row r="18" spans="2:15" s="144" customFormat="1">
      <c r="B18" s="88" t="s">
        <v>776</v>
      </c>
      <c r="C18" s="82" t="s">
        <v>777</v>
      </c>
      <c r="D18" s="95" t="s">
        <v>126</v>
      </c>
      <c r="E18" s="95" t="s">
        <v>290</v>
      </c>
      <c r="F18" s="82" t="s">
        <v>778</v>
      </c>
      <c r="G18" s="95" t="s">
        <v>761</v>
      </c>
      <c r="H18" s="95" t="s">
        <v>170</v>
      </c>
      <c r="I18" s="89">
        <v>0.83</v>
      </c>
      <c r="J18" s="91">
        <v>954</v>
      </c>
      <c r="K18" s="89">
        <v>1.4999999999999999E-4</v>
      </c>
      <c r="L18" s="89">
        <v>8.0299999999999989E-3</v>
      </c>
      <c r="M18" s="90">
        <v>7.0709627879414566E-10</v>
      </c>
      <c r="N18" s="90">
        <v>1.2792702774694218E-4</v>
      </c>
      <c r="O18" s="90">
        <f>L18/'סכום נכסי הקרן'!$C$42</f>
        <v>6.4050134183750911E-8</v>
      </c>
    </row>
    <row r="19" spans="2:15" s="144" customFormat="1">
      <c r="B19" s="88" t="s">
        <v>779</v>
      </c>
      <c r="C19" s="82" t="s">
        <v>780</v>
      </c>
      <c r="D19" s="95" t="s">
        <v>126</v>
      </c>
      <c r="E19" s="95" t="s">
        <v>290</v>
      </c>
      <c r="F19" s="82" t="s">
        <v>760</v>
      </c>
      <c r="G19" s="95" t="s">
        <v>761</v>
      </c>
      <c r="H19" s="95" t="s">
        <v>170</v>
      </c>
      <c r="I19" s="89">
        <v>0.13</v>
      </c>
      <c r="J19" s="91">
        <v>42.6</v>
      </c>
      <c r="K19" s="82"/>
      <c r="L19" s="89">
        <v>5.9999999999999995E-5</v>
      </c>
      <c r="M19" s="90">
        <v>1.0036839048048079E-11</v>
      </c>
      <c r="N19" s="90">
        <v>9.5586820234327904E-7</v>
      </c>
      <c r="O19" s="90">
        <f>L19/'סכום נכסי הקרן'!$C$42</f>
        <v>4.7858132640411637E-10</v>
      </c>
    </row>
    <row r="20" spans="2:15" s="144" customFormat="1">
      <c r="B20" s="88" t="s">
        <v>781</v>
      </c>
      <c r="C20" s="82" t="s">
        <v>782</v>
      </c>
      <c r="D20" s="95" t="s">
        <v>126</v>
      </c>
      <c r="E20" s="95" t="s">
        <v>290</v>
      </c>
      <c r="F20" s="82" t="s">
        <v>450</v>
      </c>
      <c r="G20" s="95" t="s">
        <v>334</v>
      </c>
      <c r="H20" s="95" t="s">
        <v>170</v>
      </c>
      <c r="I20" s="89">
        <v>0.37</v>
      </c>
      <c r="J20" s="91">
        <v>16350</v>
      </c>
      <c r="K20" s="82"/>
      <c r="L20" s="89">
        <v>6.0499999999999998E-2</v>
      </c>
      <c r="M20" s="90">
        <v>8.3217548484792868E-9</v>
      </c>
      <c r="N20" s="90">
        <v>9.6383377069613981E-4</v>
      </c>
      <c r="O20" s="90">
        <f>L20/'סכום נכסי הקרן'!$C$42</f>
        <v>4.8256950412415074E-7</v>
      </c>
    </row>
    <row r="21" spans="2:15" s="144" customFormat="1">
      <c r="B21" s="88" t="s">
        <v>783</v>
      </c>
      <c r="C21" s="82" t="s">
        <v>784</v>
      </c>
      <c r="D21" s="95" t="s">
        <v>126</v>
      </c>
      <c r="E21" s="95" t="s">
        <v>290</v>
      </c>
      <c r="F21" s="82" t="s">
        <v>785</v>
      </c>
      <c r="G21" s="95" t="s">
        <v>416</v>
      </c>
      <c r="H21" s="95" t="s">
        <v>170</v>
      </c>
      <c r="I21" s="89">
        <v>1</v>
      </c>
      <c r="J21" s="91">
        <v>30200</v>
      </c>
      <c r="K21" s="82"/>
      <c r="L21" s="89">
        <v>0.30199999999999999</v>
      </c>
      <c r="M21" s="90">
        <v>7.11414273505807E-9</v>
      </c>
      <c r="N21" s="90">
        <v>4.811203285127838E-3</v>
      </c>
      <c r="O21" s="90">
        <f>L21/'סכום נכסי הקרן'!$C$42</f>
        <v>2.4088593429007192E-6</v>
      </c>
    </row>
    <row r="22" spans="2:15" s="144" customFormat="1">
      <c r="B22" s="88" t="s">
        <v>786</v>
      </c>
      <c r="C22" s="82" t="s">
        <v>787</v>
      </c>
      <c r="D22" s="95" t="s">
        <v>126</v>
      </c>
      <c r="E22" s="95" t="s">
        <v>290</v>
      </c>
      <c r="F22" s="82" t="s">
        <v>788</v>
      </c>
      <c r="G22" s="95" t="s">
        <v>157</v>
      </c>
      <c r="H22" s="95" t="s">
        <v>170</v>
      </c>
      <c r="I22" s="89">
        <v>602</v>
      </c>
      <c r="J22" s="91">
        <v>2301</v>
      </c>
      <c r="K22" s="82"/>
      <c r="L22" s="89">
        <v>13.85202</v>
      </c>
      <c r="M22" s="90">
        <v>2.5486183453087774E-6</v>
      </c>
      <c r="N22" s="90">
        <v>0.22067842427038584</v>
      </c>
      <c r="O22" s="90">
        <f>L22/'סכום נכסי הקרן'!$C$42</f>
        <v>1.1048863508293915E-4</v>
      </c>
    </row>
    <row r="23" spans="2:15" s="144" customFormat="1">
      <c r="B23" s="88" t="s">
        <v>789</v>
      </c>
      <c r="C23" s="82" t="s">
        <v>790</v>
      </c>
      <c r="D23" s="95" t="s">
        <v>126</v>
      </c>
      <c r="E23" s="95" t="s">
        <v>290</v>
      </c>
      <c r="F23" s="82" t="s">
        <v>655</v>
      </c>
      <c r="G23" s="95" t="s">
        <v>656</v>
      </c>
      <c r="H23" s="95" t="s">
        <v>170</v>
      </c>
      <c r="I23" s="89">
        <v>529</v>
      </c>
      <c r="J23" s="91">
        <v>7539</v>
      </c>
      <c r="K23" s="82"/>
      <c r="L23" s="89">
        <v>39.881309999999999</v>
      </c>
      <c r="M23" s="90">
        <v>4.611153377595757E-6</v>
      </c>
      <c r="N23" s="90">
        <v>0.63535460161325075</v>
      </c>
      <c r="O23" s="90">
        <f>L23/'סכום נכסי הקרן'!$C$42</f>
        <v>3.1810750397556254E-4</v>
      </c>
    </row>
    <row r="24" spans="2:15" s="144" customFormat="1">
      <c r="B24" s="85"/>
      <c r="C24" s="82"/>
      <c r="D24" s="82"/>
      <c r="E24" s="82"/>
      <c r="F24" s="82"/>
      <c r="G24" s="82"/>
      <c r="H24" s="82"/>
      <c r="I24" s="89"/>
      <c r="J24" s="91"/>
      <c r="K24" s="82"/>
      <c r="L24" s="82"/>
      <c r="M24" s="82"/>
      <c r="N24" s="90"/>
      <c r="O24" s="82"/>
    </row>
    <row r="25" spans="2:15" s="144" customFormat="1">
      <c r="B25" s="101" t="s">
        <v>791</v>
      </c>
      <c r="C25" s="84"/>
      <c r="D25" s="84"/>
      <c r="E25" s="84"/>
      <c r="F25" s="84"/>
      <c r="G25" s="84"/>
      <c r="H25" s="84"/>
      <c r="I25" s="92"/>
      <c r="J25" s="94"/>
      <c r="K25" s="84"/>
      <c r="L25" s="92">
        <v>1.1859999999999999E-2</v>
      </c>
      <c r="M25" s="84"/>
      <c r="N25" s="93">
        <v>1.8894328132985485E-4</v>
      </c>
      <c r="O25" s="93">
        <f>L25/'סכום נכסי הקרן'!$C$42</f>
        <v>9.4599575519213667E-8</v>
      </c>
    </row>
    <row r="26" spans="2:15" s="144" customFormat="1">
      <c r="B26" s="88" t="s">
        <v>792</v>
      </c>
      <c r="C26" s="82" t="s">
        <v>793</v>
      </c>
      <c r="D26" s="95" t="s">
        <v>126</v>
      </c>
      <c r="E26" s="95" t="s">
        <v>290</v>
      </c>
      <c r="F26" s="82" t="s">
        <v>794</v>
      </c>
      <c r="G26" s="95" t="s">
        <v>795</v>
      </c>
      <c r="H26" s="95" t="s">
        <v>170</v>
      </c>
      <c r="I26" s="89">
        <v>0.3</v>
      </c>
      <c r="J26" s="91">
        <v>1713</v>
      </c>
      <c r="K26" s="82"/>
      <c r="L26" s="89">
        <v>5.1399999999999996E-3</v>
      </c>
      <c r="M26" s="90">
        <v>2.7864509935021356E-9</v>
      </c>
      <c r="N26" s="90">
        <v>8.1886042667407579E-5</v>
      </c>
      <c r="O26" s="90">
        <f>L26/'סכום נכסי הקרן'!$C$42</f>
        <v>4.0998466961952637E-8</v>
      </c>
    </row>
    <row r="27" spans="2:15" s="144" customFormat="1">
      <c r="B27" s="88" t="s">
        <v>796</v>
      </c>
      <c r="C27" s="82" t="s">
        <v>797</v>
      </c>
      <c r="D27" s="95" t="s">
        <v>126</v>
      </c>
      <c r="E27" s="95" t="s">
        <v>290</v>
      </c>
      <c r="F27" s="82" t="s">
        <v>798</v>
      </c>
      <c r="G27" s="95" t="s">
        <v>761</v>
      </c>
      <c r="H27" s="95" t="s">
        <v>170</v>
      </c>
      <c r="I27" s="89">
        <v>0.25</v>
      </c>
      <c r="J27" s="91">
        <v>2463</v>
      </c>
      <c r="K27" s="82"/>
      <c r="L27" s="89">
        <v>6.1600000000000005E-3</v>
      </c>
      <c r="M27" s="90">
        <v>2.5536381478401228E-9</v>
      </c>
      <c r="N27" s="90">
        <v>9.8135802107243345E-5</v>
      </c>
      <c r="O27" s="90">
        <f>L27/'סכום נכסי הקרן'!$C$42</f>
        <v>4.9134349510822625E-8</v>
      </c>
    </row>
    <row r="28" spans="2:15" s="144" customFormat="1">
      <c r="B28" s="88" t="s">
        <v>799</v>
      </c>
      <c r="C28" s="82" t="s">
        <v>800</v>
      </c>
      <c r="D28" s="95" t="s">
        <v>126</v>
      </c>
      <c r="E28" s="95" t="s">
        <v>290</v>
      </c>
      <c r="F28" s="82" t="s">
        <v>801</v>
      </c>
      <c r="G28" s="95" t="s">
        <v>761</v>
      </c>
      <c r="H28" s="95" t="s">
        <v>170</v>
      </c>
      <c r="I28" s="89">
        <v>0.25</v>
      </c>
      <c r="J28" s="91">
        <v>224.8</v>
      </c>
      <c r="K28" s="82"/>
      <c r="L28" s="89">
        <v>5.6000000000000006E-4</v>
      </c>
      <c r="M28" s="90">
        <v>2.3935231279476283E-10</v>
      </c>
      <c r="N28" s="90">
        <v>8.9214365552039397E-6</v>
      </c>
      <c r="O28" s="90">
        <f>L28/'סכום נכסי הקרן'!$C$42</f>
        <v>4.4667590464384205E-9</v>
      </c>
    </row>
    <row r="29" spans="2:15" s="144" customFormat="1">
      <c r="B29" s="85"/>
      <c r="C29" s="82"/>
      <c r="D29" s="82"/>
      <c r="E29" s="82"/>
      <c r="F29" s="82"/>
      <c r="G29" s="82"/>
      <c r="H29" s="82"/>
      <c r="I29" s="89"/>
      <c r="J29" s="91"/>
      <c r="K29" s="82"/>
      <c r="L29" s="82"/>
      <c r="M29" s="82"/>
      <c r="N29" s="90"/>
      <c r="O29" s="82"/>
    </row>
    <row r="30" spans="2:15" s="144" customFormat="1">
      <c r="B30" s="101" t="s">
        <v>29</v>
      </c>
      <c r="C30" s="84"/>
      <c r="D30" s="84"/>
      <c r="E30" s="84"/>
      <c r="F30" s="84"/>
      <c r="G30" s="84"/>
      <c r="H30" s="84"/>
      <c r="I30" s="92"/>
      <c r="J30" s="94"/>
      <c r="K30" s="84"/>
      <c r="L30" s="92">
        <v>3.1140000000000001E-2</v>
      </c>
      <c r="M30" s="84"/>
      <c r="N30" s="93">
        <v>4.9609559701616188E-4</v>
      </c>
      <c r="O30" s="93">
        <f>L30/'סכום נכסי הקרן'!$C$42</f>
        <v>2.4838370840373641E-7</v>
      </c>
    </row>
    <row r="31" spans="2:15" s="144" customFormat="1">
      <c r="B31" s="88" t="s">
        <v>802</v>
      </c>
      <c r="C31" s="82" t="s">
        <v>803</v>
      </c>
      <c r="D31" s="95" t="s">
        <v>126</v>
      </c>
      <c r="E31" s="95" t="s">
        <v>290</v>
      </c>
      <c r="F31" s="82" t="s">
        <v>804</v>
      </c>
      <c r="G31" s="95" t="s">
        <v>805</v>
      </c>
      <c r="H31" s="95" t="s">
        <v>170</v>
      </c>
      <c r="I31" s="89">
        <v>0.7</v>
      </c>
      <c r="J31" s="91">
        <v>62.9</v>
      </c>
      <c r="K31" s="82"/>
      <c r="L31" s="89">
        <v>4.4000000000000002E-4</v>
      </c>
      <c r="M31" s="90">
        <v>1.5951405274368614E-8</v>
      </c>
      <c r="N31" s="90">
        <v>7.0097001505173812E-6</v>
      </c>
      <c r="O31" s="90">
        <f>L31/'סכום נכסי הקרן'!$C$42</f>
        <v>3.5095963936301874E-9</v>
      </c>
    </row>
    <row r="32" spans="2:15" s="144" customFormat="1">
      <c r="B32" s="88" t="s">
        <v>806</v>
      </c>
      <c r="C32" s="82" t="s">
        <v>807</v>
      </c>
      <c r="D32" s="95" t="s">
        <v>126</v>
      </c>
      <c r="E32" s="95" t="s">
        <v>290</v>
      </c>
      <c r="F32" s="82" t="s">
        <v>808</v>
      </c>
      <c r="G32" s="95" t="s">
        <v>805</v>
      </c>
      <c r="H32" s="95" t="s">
        <v>170</v>
      </c>
      <c r="I32" s="89">
        <v>0.13</v>
      </c>
      <c r="J32" s="91">
        <v>1363</v>
      </c>
      <c r="K32" s="82"/>
      <c r="L32" s="89">
        <v>1.7700000000000001E-3</v>
      </c>
      <c r="M32" s="90">
        <v>5.0899766926051877E-9</v>
      </c>
      <c r="N32" s="90">
        <v>2.8198111969126736E-5</v>
      </c>
      <c r="O32" s="90">
        <f>L32/'סכום נכסי הקרן'!$C$42</f>
        <v>1.4118149128921434E-8</v>
      </c>
    </row>
    <row r="33" spans="2:15" s="144" customFormat="1">
      <c r="B33" s="88" t="s">
        <v>809</v>
      </c>
      <c r="C33" s="82" t="s">
        <v>810</v>
      </c>
      <c r="D33" s="95" t="s">
        <v>126</v>
      </c>
      <c r="E33" s="95" t="s">
        <v>290</v>
      </c>
      <c r="F33" s="82" t="s">
        <v>811</v>
      </c>
      <c r="G33" s="95" t="s">
        <v>812</v>
      </c>
      <c r="H33" s="95" t="s">
        <v>170</v>
      </c>
      <c r="I33" s="89">
        <v>0.6</v>
      </c>
      <c r="J33" s="91">
        <v>9.4</v>
      </c>
      <c r="K33" s="82"/>
      <c r="L33" s="89">
        <v>5.9999999999999995E-5</v>
      </c>
      <c r="M33" s="90">
        <v>3.1284904829025283E-9</v>
      </c>
      <c r="N33" s="90">
        <v>9.5586820234327904E-7</v>
      </c>
      <c r="O33" s="90">
        <f>L33/'סכום נכסי הקרן'!$C$42</f>
        <v>4.7858132640411637E-10</v>
      </c>
    </row>
    <row r="34" spans="2:15" s="144" customFormat="1">
      <c r="B34" s="88" t="s">
        <v>813</v>
      </c>
      <c r="C34" s="82" t="s">
        <v>814</v>
      </c>
      <c r="D34" s="95" t="s">
        <v>126</v>
      </c>
      <c r="E34" s="95" t="s">
        <v>290</v>
      </c>
      <c r="F34" s="82" t="s">
        <v>815</v>
      </c>
      <c r="G34" s="95" t="s">
        <v>805</v>
      </c>
      <c r="H34" s="95" t="s">
        <v>170</v>
      </c>
      <c r="I34" s="89">
        <v>0.19</v>
      </c>
      <c r="J34" s="91">
        <v>474</v>
      </c>
      <c r="K34" s="82"/>
      <c r="L34" s="89">
        <v>9.1E-4</v>
      </c>
      <c r="M34" s="90">
        <v>1.0484227858690267E-7</v>
      </c>
      <c r="N34" s="90">
        <v>1.4497334402206401E-5</v>
      </c>
      <c r="O34" s="90">
        <f>L34/'סכום נכסי הקרן'!$C$42</f>
        <v>7.2584834504624326E-9</v>
      </c>
    </row>
    <row r="35" spans="2:15" s="144" customFormat="1">
      <c r="B35" s="88" t="s">
        <v>816</v>
      </c>
      <c r="C35" s="82" t="s">
        <v>817</v>
      </c>
      <c r="D35" s="95" t="s">
        <v>126</v>
      </c>
      <c r="E35" s="95" t="s">
        <v>290</v>
      </c>
      <c r="F35" s="82" t="s">
        <v>818</v>
      </c>
      <c r="G35" s="95" t="s">
        <v>717</v>
      </c>
      <c r="H35" s="95" t="s">
        <v>170</v>
      </c>
      <c r="I35" s="89">
        <v>0.44</v>
      </c>
      <c r="J35" s="91">
        <v>5071</v>
      </c>
      <c r="K35" s="82"/>
      <c r="L35" s="89">
        <v>2.231E-2</v>
      </c>
      <c r="M35" s="90">
        <v>4.1782422970304854E-8</v>
      </c>
      <c r="N35" s="90">
        <v>3.5542365990464265E-4</v>
      </c>
      <c r="O35" s="90">
        <f>L35/'סכום נכסי הקרן'!$C$42</f>
        <v>1.7795248986793063E-7</v>
      </c>
    </row>
    <row r="36" spans="2:15" s="144" customFormat="1">
      <c r="B36" s="88" t="s">
        <v>819</v>
      </c>
      <c r="C36" s="82" t="s">
        <v>820</v>
      </c>
      <c r="D36" s="95" t="s">
        <v>126</v>
      </c>
      <c r="E36" s="95" t="s">
        <v>290</v>
      </c>
      <c r="F36" s="82" t="s">
        <v>821</v>
      </c>
      <c r="G36" s="95" t="s">
        <v>416</v>
      </c>
      <c r="H36" s="95" t="s">
        <v>170</v>
      </c>
      <c r="I36" s="89">
        <v>0.79</v>
      </c>
      <c r="J36" s="91">
        <v>456</v>
      </c>
      <c r="K36" s="82"/>
      <c r="L36" s="89">
        <v>3.5999999999999999E-3</v>
      </c>
      <c r="M36" s="90">
        <v>1.3987363567875452E-7</v>
      </c>
      <c r="N36" s="90">
        <v>5.735209214059675E-5</v>
      </c>
      <c r="O36" s="90">
        <f>L36/'סכום נכסי הקרן'!$C$42</f>
        <v>2.8714879584246985E-8</v>
      </c>
    </row>
    <row r="37" spans="2:15" s="144" customFormat="1">
      <c r="B37" s="88" t="s">
        <v>822</v>
      </c>
      <c r="C37" s="82" t="s">
        <v>823</v>
      </c>
      <c r="D37" s="95" t="s">
        <v>126</v>
      </c>
      <c r="E37" s="95" t="s">
        <v>290</v>
      </c>
      <c r="F37" s="82" t="s">
        <v>824</v>
      </c>
      <c r="G37" s="95" t="s">
        <v>334</v>
      </c>
      <c r="H37" s="95" t="s">
        <v>170</v>
      </c>
      <c r="I37" s="89">
        <v>0.81</v>
      </c>
      <c r="J37" s="91">
        <v>254.6</v>
      </c>
      <c r="K37" s="82"/>
      <c r="L37" s="89">
        <v>2.0499999999999997E-3</v>
      </c>
      <c r="M37" s="90">
        <v>1.1815153240349536E-7</v>
      </c>
      <c r="N37" s="90">
        <v>3.2658830246728699E-5</v>
      </c>
      <c r="O37" s="90">
        <f>L37/'סכום נכסי הקרן'!$C$42</f>
        <v>1.6351528652140643E-8</v>
      </c>
    </row>
    <row r="38" spans="2:15" s="144" customFormat="1">
      <c r="B38" s="85"/>
      <c r="C38" s="82"/>
      <c r="D38" s="82"/>
      <c r="E38" s="82"/>
      <c r="F38" s="82"/>
      <c r="G38" s="82"/>
      <c r="H38" s="82"/>
      <c r="I38" s="89"/>
      <c r="J38" s="91"/>
      <c r="K38" s="82"/>
      <c r="L38" s="82"/>
      <c r="M38" s="82"/>
      <c r="N38" s="90"/>
      <c r="O38" s="82"/>
    </row>
    <row r="39" spans="2:15" s="144" customFormat="1">
      <c r="B39" s="83" t="s">
        <v>237</v>
      </c>
      <c r="C39" s="84"/>
      <c r="D39" s="84"/>
      <c r="E39" s="84"/>
      <c r="F39" s="84"/>
      <c r="G39" s="84"/>
      <c r="H39" s="84"/>
      <c r="I39" s="92"/>
      <c r="J39" s="94"/>
      <c r="K39" s="84"/>
      <c r="L39" s="92">
        <v>3.94597</v>
      </c>
      <c r="M39" s="84"/>
      <c r="N39" s="93">
        <v>6.2863787506675151E-2</v>
      </c>
      <c r="O39" s="93">
        <f>L39/'סכום נכסי הקרן'!$C$42</f>
        <v>3.1474459275847521E-5</v>
      </c>
    </row>
    <row r="40" spans="2:15" s="144" customFormat="1">
      <c r="B40" s="101" t="s">
        <v>65</v>
      </c>
      <c r="C40" s="84"/>
      <c r="D40" s="84"/>
      <c r="E40" s="84"/>
      <c r="F40" s="84"/>
      <c r="G40" s="84"/>
      <c r="H40" s="84"/>
      <c r="I40" s="92"/>
      <c r="J40" s="94"/>
      <c r="K40" s="84"/>
      <c r="L40" s="92">
        <v>3.94597</v>
      </c>
      <c r="M40" s="84"/>
      <c r="N40" s="93">
        <v>6.2863787506675151E-2</v>
      </c>
      <c r="O40" s="93">
        <f>L40/'סכום נכסי הקרן'!$C$42</f>
        <v>3.1474459275847521E-5</v>
      </c>
    </row>
    <row r="41" spans="2:15" s="144" customFormat="1">
      <c r="B41" s="88" t="s">
        <v>825</v>
      </c>
      <c r="C41" s="82" t="s">
        <v>826</v>
      </c>
      <c r="D41" s="95" t="s">
        <v>827</v>
      </c>
      <c r="E41" s="95" t="s">
        <v>828</v>
      </c>
      <c r="F41" s="82" t="s">
        <v>829</v>
      </c>
      <c r="G41" s="95" t="s">
        <v>812</v>
      </c>
      <c r="H41" s="95" t="s">
        <v>169</v>
      </c>
      <c r="I41" s="89">
        <v>221</v>
      </c>
      <c r="J41" s="91">
        <v>515</v>
      </c>
      <c r="K41" s="82"/>
      <c r="L41" s="89">
        <v>3.94597</v>
      </c>
      <c r="M41" s="90">
        <v>8.4753010169977721E-6</v>
      </c>
      <c r="N41" s="90">
        <v>6.2863787506675151E-2</v>
      </c>
      <c r="O41" s="90">
        <f>L41/'סכום נכסי הקרן'!$C$42</f>
        <v>3.1474459275847521E-5</v>
      </c>
    </row>
    <row r="42" spans="2:15" s="144" customFormat="1">
      <c r="B42" s="147"/>
      <c r="C42" s="147"/>
      <c r="D42" s="147"/>
    </row>
    <row r="43" spans="2:15" s="144" customFormat="1">
      <c r="B43" s="147"/>
      <c r="C43" s="147"/>
      <c r="D43" s="147"/>
    </row>
    <row r="44" spans="2:15" s="144" customFormat="1">
      <c r="B44" s="147"/>
      <c r="C44" s="147"/>
      <c r="D44" s="147"/>
    </row>
    <row r="45" spans="2:15">
      <c r="B45" s="97" t="s">
        <v>257</v>
      </c>
      <c r="E45" s="1"/>
      <c r="F45" s="1"/>
      <c r="G45" s="1"/>
    </row>
    <row r="46" spans="2:15">
      <c r="B46" s="97" t="s">
        <v>117</v>
      </c>
      <c r="E46" s="1"/>
      <c r="F46" s="1"/>
      <c r="G46" s="1"/>
    </row>
    <row r="47" spans="2:15">
      <c r="B47" s="97" t="s">
        <v>240</v>
      </c>
      <c r="E47" s="1"/>
      <c r="F47" s="1"/>
      <c r="G47" s="1"/>
    </row>
    <row r="48" spans="2:15">
      <c r="B48" s="97" t="s">
        <v>248</v>
      </c>
      <c r="E48" s="1"/>
      <c r="F48" s="1"/>
      <c r="G48" s="1"/>
    </row>
    <row r="49" spans="2:7">
      <c r="B49" s="97" t="s">
        <v>254</v>
      </c>
      <c r="E49" s="1"/>
      <c r="F49" s="1"/>
      <c r="G49" s="1"/>
    </row>
    <row r="50" spans="2:7">
      <c r="E50" s="1"/>
      <c r="F50" s="1"/>
      <c r="G50" s="1"/>
    </row>
    <row r="51" spans="2:7">
      <c r="E51" s="1"/>
      <c r="F51" s="1"/>
      <c r="G51" s="1"/>
    </row>
    <row r="52" spans="2:7">
      <c r="E52" s="1"/>
      <c r="F52" s="1"/>
      <c r="G52" s="1"/>
    </row>
    <row r="53" spans="2:7">
      <c r="E53" s="1"/>
      <c r="F53" s="1"/>
      <c r="G53" s="1"/>
    </row>
    <row r="54" spans="2:7">
      <c r="E54" s="1"/>
      <c r="F54" s="1"/>
      <c r="G54" s="1"/>
    </row>
    <row r="55" spans="2:7">
      <c r="E55" s="1"/>
      <c r="F55" s="1"/>
      <c r="G55" s="1"/>
    </row>
    <row r="56" spans="2:7">
      <c r="E56" s="1"/>
      <c r="F56" s="1"/>
      <c r="G56" s="1"/>
    </row>
    <row r="57" spans="2:7">
      <c r="E57" s="1"/>
      <c r="F57" s="1"/>
      <c r="G57" s="1"/>
    </row>
    <row r="58" spans="2:7">
      <c r="E58" s="1"/>
      <c r="F58" s="1"/>
      <c r="G58" s="1"/>
    </row>
    <row r="59" spans="2:7">
      <c r="E59" s="1"/>
      <c r="F59" s="1"/>
      <c r="G59" s="1"/>
    </row>
    <row r="60" spans="2:7">
      <c r="E60" s="1"/>
      <c r="F60" s="1"/>
      <c r="G60" s="1"/>
    </row>
    <row r="61" spans="2:7">
      <c r="E61" s="1"/>
      <c r="F61" s="1"/>
      <c r="G61" s="1"/>
    </row>
    <row r="62" spans="2:7">
      <c r="E62" s="1"/>
      <c r="F62" s="1"/>
      <c r="G62" s="1"/>
    </row>
    <row r="63" spans="2:7">
      <c r="E63" s="1"/>
      <c r="F63" s="1"/>
      <c r="G63" s="1"/>
    </row>
    <row r="64" spans="2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47 B49"/>
    <dataValidation type="list" allowBlank="1" showInputMessage="1" showErrorMessage="1" sqref="E12:E35 E37:E357">
      <formula1>$AZ$6:$AZ$23</formula1>
    </dataValidation>
    <dataValidation type="list" allowBlank="1" showInputMessage="1" showErrorMessage="1" sqref="H12:H35 H37:H357">
      <formula1>$BD$6:$BD$19</formula1>
    </dataValidation>
    <dataValidation type="list" allowBlank="1" showInputMessage="1" showErrorMessage="1" sqref="G12:G35 G37:G363">
      <formula1>$BB$6:$BB$29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G255"/>
  <sheetViews>
    <sheetView rightToLeft="1" zoomScale="90" zoomScaleNormal="90" workbookViewId="0">
      <selection activeCell="F32" sqref="F32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9">
      <c r="B1" s="58" t="s">
        <v>185</v>
      </c>
      <c r="C1" s="80" t="s" vm="1">
        <v>258</v>
      </c>
    </row>
    <row r="2" spans="2:59">
      <c r="B2" s="58" t="s">
        <v>184</v>
      </c>
      <c r="C2" s="80" t="s">
        <v>259</v>
      </c>
    </row>
    <row r="3" spans="2:59">
      <c r="B3" s="58" t="s">
        <v>186</v>
      </c>
      <c r="C3" s="80" t="s">
        <v>260</v>
      </c>
    </row>
    <row r="4" spans="2:59">
      <c r="B4" s="58" t="s">
        <v>187</v>
      </c>
      <c r="C4" s="80">
        <v>2208</v>
      </c>
    </row>
    <row r="6" spans="2:59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9"/>
      <c r="BG6" s="3"/>
    </row>
    <row r="7" spans="2:59" ht="26.25" customHeight="1">
      <c r="B7" s="167" t="s">
        <v>94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9"/>
      <c r="BD7" s="3"/>
      <c r="BG7" s="3"/>
    </row>
    <row r="8" spans="2:59" s="3" customFormat="1" ht="74.25" customHeight="1">
      <c r="B8" s="23" t="s">
        <v>120</v>
      </c>
      <c r="C8" s="31" t="s">
        <v>46</v>
      </c>
      <c r="D8" s="31" t="s">
        <v>125</v>
      </c>
      <c r="E8" s="31" t="s">
        <v>122</v>
      </c>
      <c r="F8" s="31" t="s">
        <v>66</v>
      </c>
      <c r="G8" s="31" t="s">
        <v>105</v>
      </c>
      <c r="H8" s="31" t="s">
        <v>242</v>
      </c>
      <c r="I8" s="31" t="s">
        <v>241</v>
      </c>
      <c r="J8" s="31" t="s">
        <v>256</v>
      </c>
      <c r="K8" s="31" t="s">
        <v>63</v>
      </c>
      <c r="L8" s="31" t="s">
        <v>60</v>
      </c>
      <c r="M8" s="31" t="s">
        <v>188</v>
      </c>
      <c r="N8" s="15" t="s">
        <v>190</v>
      </c>
      <c r="O8" s="1"/>
      <c r="BD8" s="1"/>
      <c r="BE8" s="1"/>
      <c r="BG8" s="4"/>
    </row>
    <row r="9" spans="2:59" s="3" customFormat="1" ht="26.25" customHeight="1">
      <c r="B9" s="16"/>
      <c r="C9" s="17"/>
      <c r="D9" s="17"/>
      <c r="E9" s="17"/>
      <c r="F9" s="17"/>
      <c r="G9" s="17"/>
      <c r="H9" s="33" t="s">
        <v>249</v>
      </c>
      <c r="I9" s="33"/>
      <c r="J9" s="17" t="s">
        <v>245</v>
      </c>
      <c r="K9" s="33" t="s">
        <v>245</v>
      </c>
      <c r="L9" s="33" t="s">
        <v>20</v>
      </c>
      <c r="M9" s="18" t="s">
        <v>20</v>
      </c>
      <c r="N9" s="18" t="s">
        <v>20</v>
      </c>
      <c r="BD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D10" s="1"/>
      <c r="BE10" s="3"/>
      <c r="BG10" s="1"/>
    </row>
    <row r="11" spans="2:59" s="4" customFormat="1" ht="18" customHeight="1">
      <c r="B11" s="124" t="s">
        <v>31</v>
      </c>
      <c r="C11" s="84"/>
      <c r="D11" s="84"/>
      <c r="E11" s="84"/>
      <c r="F11" s="84"/>
      <c r="G11" s="84"/>
      <c r="H11" s="92"/>
      <c r="I11" s="94"/>
      <c r="J11" s="92">
        <v>2.6380100000000004</v>
      </c>
      <c r="K11" s="92">
        <v>3083.6838699999994</v>
      </c>
      <c r="L11" s="84"/>
      <c r="M11" s="93">
        <v>1</v>
      </c>
      <c r="N11" s="93">
        <f>K11/'סכום נכסי הקרן'!$C$42</f>
        <v>2.4596558611926309E-2</v>
      </c>
      <c r="O11" s="145"/>
      <c r="P11" s="142"/>
      <c r="BD11" s="98"/>
      <c r="BE11" s="3"/>
      <c r="BG11" s="98"/>
    </row>
    <row r="12" spans="2:59" s="98" customFormat="1" ht="20.25">
      <c r="B12" s="83" t="s">
        <v>238</v>
      </c>
      <c r="C12" s="84"/>
      <c r="D12" s="84"/>
      <c r="E12" s="84"/>
      <c r="F12" s="84"/>
      <c r="G12" s="84"/>
      <c r="H12" s="92"/>
      <c r="I12" s="94"/>
      <c r="J12" s="84"/>
      <c r="K12" s="92">
        <v>1106.337</v>
      </c>
      <c r="L12" s="84"/>
      <c r="M12" s="93">
        <v>0.35877121217357477</v>
      </c>
      <c r="N12" s="93">
        <f>K12/'סכום נכסי הקרן'!$C$42</f>
        <v>8.8245371484991821E-3</v>
      </c>
      <c r="O12" s="143"/>
      <c r="P12" s="143"/>
      <c r="BE12" s="4"/>
    </row>
    <row r="13" spans="2:59">
      <c r="B13" s="101" t="s">
        <v>68</v>
      </c>
      <c r="C13" s="84"/>
      <c r="D13" s="84"/>
      <c r="E13" s="84"/>
      <c r="F13" s="84"/>
      <c r="G13" s="84"/>
      <c r="H13" s="92"/>
      <c r="I13" s="94"/>
      <c r="J13" s="84"/>
      <c r="K13" s="92">
        <v>1106.337</v>
      </c>
      <c r="L13" s="84"/>
      <c r="M13" s="93">
        <v>0.35877121217357477</v>
      </c>
      <c r="N13" s="93">
        <f>K13/'סכום נכסי הקרן'!$C$42</f>
        <v>8.8245371484991821E-3</v>
      </c>
      <c r="O13" s="144"/>
      <c r="P13" s="144"/>
    </row>
    <row r="14" spans="2:59">
      <c r="B14" s="88" t="s">
        <v>830</v>
      </c>
      <c r="C14" s="82" t="s">
        <v>831</v>
      </c>
      <c r="D14" s="95" t="s">
        <v>126</v>
      </c>
      <c r="E14" s="82" t="s">
        <v>832</v>
      </c>
      <c r="F14" s="95" t="s">
        <v>833</v>
      </c>
      <c r="G14" s="95" t="s">
        <v>170</v>
      </c>
      <c r="H14" s="89">
        <v>23200</v>
      </c>
      <c r="I14" s="91">
        <v>1356</v>
      </c>
      <c r="J14" s="82"/>
      <c r="K14" s="89">
        <v>314.59199999999998</v>
      </c>
      <c r="L14" s="90">
        <v>9.0980392156862742E-5</v>
      </c>
      <c r="M14" s="90">
        <v>0.10201823963232654</v>
      </c>
      <c r="N14" s="90">
        <f>K14/'סכום נכסי הקרן'!$C$42</f>
        <v>2.509297610602063E-3</v>
      </c>
      <c r="O14" s="144"/>
      <c r="P14" s="144"/>
    </row>
    <row r="15" spans="2:59">
      <c r="B15" s="88" t="s">
        <v>834</v>
      </c>
      <c r="C15" s="82" t="s">
        <v>835</v>
      </c>
      <c r="D15" s="95" t="s">
        <v>126</v>
      </c>
      <c r="E15" s="82" t="s">
        <v>836</v>
      </c>
      <c r="F15" s="95" t="s">
        <v>833</v>
      </c>
      <c r="G15" s="95" t="s">
        <v>170</v>
      </c>
      <c r="H15" s="89">
        <v>2320</v>
      </c>
      <c r="I15" s="91">
        <v>13580</v>
      </c>
      <c r="J15" s="82"/>
      <c r="K15" s="89">
        <v>315.05599999999998</v>
      </c>
      <c r="L15" s="90">
        <v>2.2599429648842466E-5</v>
      </c>
      <c r="M15" s="90">
        <v>0.10216870901231521</v>
      </c>
      <c r="N15" s="90">
        <f>K15/'סכום נכסי הקרן'!$C$42</f>
        <v>2.5129986395262551E-3</v>
      </c>
      <c r="O15" s="144"/>
      <c r="P15" s="144"/>
    </row>
    <row r="16" spans="2:59" ht="20.25">
      <c r="B16" s="88" t="s">
        <v>837</v>
      </c>
      <c r="C16" s="82" t="s">
        <v>838</v>
      </c>
      <c r="D16" s="95" t="s">
        <v>126</v>
      </c>
      <c r="E16" s="82" t="s">
        <v>839</v>
      </c>
      <c r="F16" s="95" t="s">
        <v>833</v>
      </c>
      <c r="G16" s="95" t="s">
        <v>170</v>
      </c>
      <c r="H16" s="89">
        <v>3518</v>
      </c>
      <c r="I16" s="91">
        <v>13550</v>
      </c>
      <c r="J16" s="82"/>
      <c r="K16" s="89">
        <v>476.68900000000002</v>
      </c>
      <c r="L16" s="90">
        <v>8.5085696388211354E-5</v>
      </c>
      <c r="M16" s="90">
        <v>0.15458426352893304</v>
      </c>
      <c r="N16" s="90">
        <f>K16/'סכום נכסי הקרן'!$C$42</f>
        <v>3.8022408983708644E-3</v>
      </c>
      <c r="O16" s="144"/>
      <c r="P16" s="144"/>
      <c r="BD16" s="4"/>
    </row>
    <row r="17" spans="2:16">
      <c r="B17" s="85"/>
      <c r="C17" s="82"/>
      <c r="D17" s="82"/>
      <c r="E17" s="82"/>
      <c r="F17" s="82"/>
      <c r="G17" s="82"/>
      <c r="H17" s="89"/>
      <c r="I17" s="91"/>
      <c r="J17" s="82"/>
      <c r="K17" s="82"/>
      <c r="L17" s="82"/>
      <c r="M17" s="90"/>
      <c r="N17" s="82"/>
      <c r="O17" s="144"/>
      <c r="P17" s="144"/>
    </row>
    <row r="18" spans="2:16" s="98" customFormat="1">
      <c r="B18" s="83" t="s">
        <v>237</v>
      </c>
      <c r="C18" s="84"/>
      <c r="D18" s="84"/>
      <c r="E18" s="84"/>
      <c r="F18" s="84"/>
      <c r="G18" s="84"/>
      <c r="H18" s="92"/>
      <c r="I18" s="94"/>
      <c r="J18" s="92">
        <v>2.6380100000000004</v>
      </c>
      <c r="K18" s="92">
        <v>1977.3468700000001</v>
      </c>
      <c r="L18" s="84"/>
      <c r="M18" s="93">
        <v>0.64122878782642545</v>
      </c>
      <c r="N18" s="93">
        <f>K18/'סכום נכסי הקרן'!$C$42</f>
        <v>1.5772021463427134E-2</v>
      </c>
      <c r="O18" s="143"/>
      <c r="P18" s="143"/>
    </row>
    <row r="19" spans="2:16">
      <c r="B19" s="101" t="s">
        <v>69</v>
      </c>
      <c r="C19" s="84"/>
      <c r="D19" s="84"/>
      <c r="E19" s="84"/>
      <c r="F19" s="84"/>
      <c r="G19" s="84"/>
      <c r="H19" s="92"/>
      <c r="I19" s="94"/>
      <c r="J19" s="92">
        <v>2.6380100000000004</v>
      </c>
      <c r="K19" s="92">
        <v>1977.3468700000001</v>
      </c>
      <c r="L19" s="84"/>
      <c r="M19" s="93">
        <v>0.64122878782642545</v>
      </c>
      <c r="N19" s="93">
        <f>K19/'סכום נכסי הקרן'!$C$42</f>
        <v>1.5772021463427134E-2</v>
      </c>
      <c r="O19" s="144"/>
      <c r="P19" s="144"/>
    </row>
    <row r="20" spans="2:16">
      <c r="B20" s="88" t="s">
        <v>840</v>
      </c>
      <c r="C20" s="82" t="s">
        <v>841</v>
      </c>
      <c r="D20" s="95" t="s">
        <v>28</v>
      </c>
      <c r="E20" s="82"/>
      <c r="F20" s="95" t="s">
        <v>833</v>
      </c>
      <c r="G20" s="95" t="s">
        <v>179</v>
      </c>
      <c r="H20" s="89">
        <v>67</v>
      </c>
      <c r="I20" s="91">
        <v>23380</v>
      </c>
      <c r="J20" s="82"/>
      <c r="K20" s="89">
        <v>48.251669999999997</v>
      </c>
      <c r="L20" s="90">
        <v>6.3943927245706673E-7</v>
      </c>
      <c r="M20" s="90">
        <v>1.564741135413469E-2</v>
      </c>
      <c r="N20" s="90">
        <f>K20/'סכום נכסי הקרן'!$C$42</f>
        <v>3.8487247049689516E-4</v>
      </c>
      <c r="O20" s="144"/>
      <c r="P20" s="144"/>
    </row>
    <row r="21" spans="2:16">
      <c r="B21" s="88" t="s">
        <v>842</v>
      </c>
      <c r="C21" s="82" t="s">
        <v>843</v>
      </c>
      <c r="D21" s="95" t="s">
        <v>28</v>
      </c>
      <c r="E21" s="82"/>
      <c r="F21" s="95" t="s">
        <v>833</v>
      </c>
      <c r="G21" s="95" t="s">
        <v>171</v>
      </c>
      <c r="H21" s="89">
        <v>491.99999999999994</v>
      </c>
      <c r="I21" s="91">
        <v>7989</v>
      </c>
      <c r="J21" s="82"/>
      <c r="K21" s="89">
        <v>163.2216</v>
      </c>
      <c r="L21" s="90">
        <v>2.4166650866654411E-5</v>
      </c>
      <c r="M21" s="90">
        <v>5.2930717570604933E-2</v>
      </c>
      <c r="N21" s="90">
        <f>K21/'סכום נכסי הקרן'!$C$42</f>
        <v>1.3019134970967022E-3</v>
      </c>
      <c r="O21" s="144"/>
      <c r="P21" s="144"/>
    </row>
    <row r="22" spans="2:16">
      <c r="B22" s="88" t="s">
        <v>844</v>
      </c>
      <c r="C22" s="82" t="s">
        <v>845</v>
      </c>
      <c r="D22" s="95" t="s">
        <v>28</v>
      </c>
      <c r="E22" s="82"/>
      <c r="F22" s="95" t="s">
        <v>833</v>
      </c>
      <c r="G22" s="95" t="s">
        <v>178</v>
      </c>
      <c r="H22" s="89">
        <v>276</v>
      </c>
      <c r="I22" s="91">
        <v>3348</v>
      </c>
      <c r="J22" s="82"/>
      <c r="K22" s="89">
        <v>25.548080000000002</v>
      </c>
      <c r="L22" s="90">
        <v>5.3174956221694328E-6</v>
      </c>
      <c r="M22" s="90">
        <v>8.2849218911664919E-3</v>
      </c>
      <c r="N22" s="90">
        <f>K22/'סכום נכסי הקרן'!$C$42</f>
        <v>2.0378056689130799E-4</v>
      </c>
      <c r="O22" s="144"/>
      <c r="P22" s="144"/>
    </row>
    <row r="23" spans="2:16">
      <c r="B23" s="88" t="s">
        <v>846</v>
      </c>
      <c r="C23" s="82" t="s">
        <v>847</v>
      </c>
      <c r="D23" s="95" t="s">
        <v>848</v>
      </c>
      <c r="E23" s="82"/>
      <c r="F23" s="95" t="s">
        <v>833</v>
      </c>
      <c r="G23" s="95" t="s">
        <v>169</v>
      </c>
      <c r="H23" s="89">
        <v>1122</v>
      </c>
      <c r="I23" s="91">
        <v>2650</v>
      </c>
      <c r="J23" s="89">
        <v>1.5932999999999999</v>
      </c>
      <c r="K23" s="89">
        <v>104.68083</v>
      </c>
      <c r="L23" s="90">
        <v>7.2387096774193554E-5</v>
      </c>
      <c r="M23" s="90">
        <v>3.3946680143966908E-2</v>
      </c>
      <c r="N23" s="90">
        <f>K23/'סכום נכסי הקרן'!$C$42</f>
        <v>8.3497150784139708E-4</v>
      </c>
      <c r="O23" s="144"/>
      <c r="P23" s="144"/>
    </row>
    <row r="24" spans="2:16">
      <c r="B24" s="88" t="s">
        <v>849</v>
      </c>
      <c r="C24" s="82" t="s">
        <v>850</v>
      </c>
      <c r="D24" s="95" t="s">
        <v>848</v>
      </c>
      <c r="E24" s="82"/>
      <c r="F24" s="95" t="s">
        <v>833</v>
      </c>
      <c r="G24" s="95" t="s">
        <v>169</v>
      </c>
      <c r="H24" s="89">
        <v>1514</v>
      </c>
      <c r="I24" s="91">
        <v>3334</v>
      </c>
      <c r="J24" s="89">
        <v>1.04471</v>
      </c>
      <c r="K24" s="89">
        <v>176.04976000000002</v>
      </c>
      <c r="L24" s="90">
        <v>4.4529411764705883E-5</v>
      </c>
      <c r="M24" s="90">
        <v>5.7090728953354111E-2</v>
      </c>
      <c r="N24" s="90">
        <f>K24/'סכום נכסי הקרן'!$C$42</f>
        <v>1.4042354608987729E-3</v>
      </c>
      <c r="O24" s="144"/>
      <c r="P24" s="144"/>
    </row>
    <row r="25" spans="2:16">
      <c r="B25" s="88" t="s">
        <v>851</v>
      </c>
      <c r="C25" s="82" t="s">
        <v>852</v>
      </c>
      <c r="D25" s="95" t="s">
        <v>129</v>
      </c>
      <c r="E25" s="82"/>
      <c r="F25" s="95" t="s">
        <v>833</v>
      </c>
      <c r="G25" s="95" t="s">
        <v>169</v>
      </c>
      <c r="H25" s="89">
        <v>165</v>
      </c>
      <c r="I25" s="91">
        <v>47471.5</v>
      </c>
      <c r="J25" s="82"/>
      <c r="K25" s="89">
        <v>271.56309999999996</v>
      </c>
      <c r="L25" s="90">
        <v>3.2511399186190418E-5</v>
      </c>
      <c r="M25" s="90">
        <v>8.8064507079320037E-2</v>
      </c>
      <c r="N25" s="90">
        <f>K25/'סכום נכסי הקרן'!$C$42</f>
        <v>2.166083810006895E-3</v>
      </c>
      <c r="O25" s="144"/>
      <c r="P25" s="144"/>
    </row>
    <row r="26" spans="2:16">
      <c r="B26" s="88" t="s">
        <v>853</v>
      </c>
      <c r="C26" s="82" t="s">
        <v>854</v>
      </c>
      <c r="D26" s="95" t="s">
        <v>141</v>
      </c>
      <c r="E26" s="82"/>
      <c r="F26" s="95" t="s">
        <v>833</v>
      </c>
      <c r="G26" s="95" t="s">
        <v>173</v>
      </c>
      <c r="H26" s="89">
        <v>67</v>
      </c>
      <c r="I26" s="91">
        <v>7788</v>
      </c>
      <c r="J26" s="82"/>
      <c r="K26" s="89">
        <v>14.129200000000001</v>
      </c>
      <c r="L26" s="90">
        <v>1.9515275509086547E-6</v>
      </c>
      <c r="M26" s="90">
        <v>4.5819223356381219E-3</v>
      </c>
      <c r="N26" s="90">
        <f>K26/'סכום נכסי הקרן'!$C$42</f>
        <v>1.1269952128381737E-4</v>
      </c>
      <c r="O26" s="144"/>
      <c r="P26" s="144"/>
    </row>
    <row r="27" spans="2:16">
      <c r="B27" s="88" t="s">
        <v>855</v>
      </c>
      <c r="C27" s="82" t="s">
        <v>856</v>
      </c>
      <c r="D27" s="95" t="s">
        <v>848</v>
      </c>
      <c r="E27" s="82"/>
      <c r="F27" s="95" t="s">
        <v>833</v>
      </c>
      <c r="G27" s="95" t="s">
        <v>169</v>
      </c>
      <c r="H27" s="89">
        <v>947.99999999999989</v>
      </c>
      <c r="I27" s="91">
        <v>4591</v>
      </c>
      <c r="J27" s="82"/>
      <c r="K27" s="89">
        <v>150.89313000000001</v>
      </c>
      <c r="L27" s="90">
        <v>6.5243491798068238E-7</v>
      </c>
      <c r="M27" s="90">
        <v>4.8932749387180223E-2</v>
      </c>
      <c r="N27" s="90">
        <f>K27/'סכום נכסי הקרן'!$C$42</f>
        <v>1.2035772383444797E-3</v>
      </c>
      <c r="O27" s="144"/>
      <c r="P27" s="144"/>
    </row>
    <row r="28" spans="2:16">
      <c r="B28" s="88" t="s">
        <v>857</v>
      </c>
      <c r="C28" s="82" t="s">
        <v>858</v>
      </c>
      <c r="D28" s="95" t="s">
        <v>848</v>
      </c>
      <c r="E28" s="82"/>
      <c r="F28" s="95" t="s">
        <v>833</v>
      </c>
      <c r="G28" s="95" t="s">
        <v>169</v>
      </c>
      <c r="H28" s="89">
        <v>890</v>
      </c>
      <c r="I28" s="91">
        <v>24529</v>
      </c>
      <c r="J28" s="82"/>
      <c r="K28" s="89">
        <v>756.87419</v>
      </c>
      <c r="L28" s="90">
        <v>2.609513963627967E-6</v>
      </c>
      <c r="M28" s="90">
        <v>0.24544480624727597</v>
      </c>
      <c r="N28" s="90">
        <f>K28/'סכום נכסי הקרן'!$C$42</f>
        <v>6.0370975628540203E-3</v>
      </c>
      <c r="O28" s="144"/>
      <c r="P28" s="144"/>
    </row>
    <row r="29" spans="2:16">
      <c r="B29" s="88" t="s">
        <v>859</v>
      </c>
      <c r="C29" s="82" t="s">
        <v>860</v>
      </c>
      <c r="D29" s="95" t="s">
        <v>848</v>
      </c>
      <c r="E29" s="82"/>
      <c r="F29" s="95" t="s">
        <v>833</v>
      </c>
      <c r="G29" s="95" t="s">
        <v>169</v>
      </c>
      <c r="H29" s="89">
        <v>2701</v>
      </c>
      <c r="I29" s="91">
        <v>2842</v>
      </c>
      <c r="J29" s="82"/>
      <c r="K29" s="89">
        <v>266.13531</v>
      </c>
      <c r="L29" s="90">
        <v>3.4583866394572775E-5</v>
      </c>
      <c r="M29" s="90">
        <v>8.6304342863783912E-2</v>
      </c>
      <c r="N29" s="90">
        <f>K29/'סכום נכסי הקרן'!$C$42</f>
        <v>2.1227898277128452E-3</v>
      </c>
      <c r="O29" s="144"/>
      <c r="P29" s="144"/>
    </row>
    <row r="30" spans="2:16">
      <c r="B30" s="85"/>
      <c r="C30" s="82"/>
      <c r="D30" s="82"/>
      <c r="E30" s="82"/>
      <c r="F30" s="82"/>
      <c r="G30" s="82"/>
      <c r="H30" s="89"/>
      <c r="I30" s="91"/>
      <c r="J30" s="82"/>
      <c r="K30" s="82"/>
      <c r="L30" s="82"/>
      <c r="M30" s="90"/>
      <c r="N30" s="82"/>
      <c r="O30" s="144"/>
      <c r="P30" s="144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</row>
    <row r="33" spans="2:14">
      <c r="B33" s="97" t="s">
        <v>257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</row>
    <row r="34" spans="2:14">
      <c r="B34" s="97" t="s">
        <v>117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97" t="s">
        <v>240</v>
      </c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97" t="s">
        <v>248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97" t="s">
        <v>255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</row>
    <row r="112" spans="2:14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</row>
    <row r="113" spans="2:14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</row>
    <row r="114" spans="2:14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</row>
    <row r="115" spans="2:14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</row>
    <row r="116" spans="2:14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</row>
    <row r="117" spans="2:14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</row>
    <row r="118" spans="2:14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</row>
    <row r="119" spans="2:14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</row>
    <row r="120" spans="2:14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</row>
    <row r="121" spans="2:14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</row>
    <row r="122" spans="2:14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</row>
    <row r="123" spans="2:14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</row>
    <row r="124" spans="2:14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</row>
    <row r="125" spans="2:14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</row>
    <row r="126" spans="2:14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</row>
    <row r="127" spans="2:14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</row>
    <row r="128" spans="2:14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</row>
    <row r="129" spans="2:14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</row>
    <row r="130" spans="2:14">
      <c r="D130" s="1"/>
      <c r="E130" s="1"/>
      <c r="F130" s="1"/>
      <c r="G130" s="1"/>
    </row>
    <row r="131" spans="2:14">
      <c r="D131" s="1"/>
      <c r="E131" s="1"/>
      <c r="F131" s="1"/>
      <c r="G131" s="1"/>
    </row>
    <row r="132" spans="2:14">
      <c r="D132" s="1"/>
      <c r="E132" s="1"/>
      <c r="F132" s="1"/>
      <c r="G132" s="1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D1:I1048576 AC49:AC1048576 AD1:XFD1048576 AC1:AC43 B1:B32 B34:B43 K1:A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185</v>
      </c>
      <c r="C1" s="80" t="s" vm="1">
        <v>258</v>
      </c>
    </row>
    <row r="2" spans="2:65">
      <c r="B2" s="58" t="s">
        <v>184</v>
      </c>
      <c r="C2" s="80" t="s">
        <v>259</v>
      </c>
    </row>
    <row r="3" spans="2:65">
      <c r="B3" s="58" t="s">
        <v>186</v>
      </c>
      <c r="C3" s="80" t="s">
        <v>260</v>
      </c>
    </row>
    <row r="4" spans="2:65">
      <c r="B4" s="58" t="s">
        <v>187</v>
      </c>
      <c r="C4" s="80">
        <v>2208</v>
      </c>
    </row>
    <row r="6" spans="2:65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5" ht="26.25" customHeight="1">
      <c r="B7" s="167" t="s">
        <v>95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M7" s="3"/>
    </row>
    <row r="8" spans="2:65" s="3" customFormat="1" ht="78.75">
      <c r="B8" s="23" t="s">
        <v>120</v>
      </c>
      <c r="C8" s="31" t="s">
        <v>46</v>
      </c>
      <c r="D8" s="31" t="s">
        <v>125</v>
      </c>
      <c r="E8" s="31" t="s">
        <v>122</v>
      </c>
      <c r="F8" s="31" t="s">
        <v>66</v>
      </c>
      <c r="G8" s="31" t="s">
        <v>15</v>
      </c>
      <c r="H8" s="31" t="s">
        <v>67</v>
      </c>
      <c r="I8" s="31" t="s">
        <v>105</v>
      </c>
      <c r="J8" s="31" t="s">
        <v>242</v>
      </c>
      <c r="K8" s="31" t="s">
        <v>241</v>
      </c>
      <c r="L8" s="31" t="s">
        <v>63</v>
      </c>
      <c r="M8" s="31" t="s">
        <v>60</v>
      </c>
      <c r="N8" s="31" t="s">
        <v>188</v>
      </c>
      <c r="O8" s="21" t="s">
        <v>190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249</v>
      </c>
      <c r="K9" s="33"/>
      <c r="L9" s="33" t="s">
        <v>245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7" t="s">
        <v>257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7" t="s">
        <v>117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7" t="s">
        <v>240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7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2018-04-09T07:03:45+00:00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924380AF-A5E3-4176-B4DF-2E300805BD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2018-04-09T05:40:03Z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