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885" windowWidth="17400" windowHeight="1113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  <externalReference r:id="rId36"/>
  </externalReferences>
  <definedNames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9">'לא סחיר - אופציות'!$B$6:$L$44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הלוואות!$B$6:$Q$48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5">'לא סחיר - אג"ח קונצרני'!$B$6:$S$32</definedName>
    <definedName name="Print_Area" localSheetId="19">'לא סחיר - אופציות'!$B$12:$B$43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מניות'!$B$6:$M$17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3">'לא סחיר- תעודות התחייבות ממשלתי'!$B$6:$P$24</definedName>
    <definedName name="Print_Area" localSheetId="12">'מוצרים מובנים'!$B$6:$Q$37</definedName>
    <definedName name="Print_Area" localSheetId="2">מזומנים!$B$6:$K$38</definedName>
    <definedName name="Print_Area" localSheetId="6">מניות!$B$6:$O$32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נאמנות'!$B$6:$O$38</definedName>
    <definedName name="Print_Area" localSheetId="3">'תעודות התחייבות ממשלתיות'!$B$8:$R$12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C42" i="88" l="1"/>
  <c r="C10" i="88"/>
  <c r="C37" i="88"/>
  <c r="I11" i="81"/>
  <c r="K12" i="81"/>
  <c r="I10" i="81" l="1"/>
  <c r="K31" i="64"/>
  <c r="I39" i="63"/>
  <c r="J12" i="81" l="1"/>
  <c r="J13" i="81"/>
  <c r="J10" i="81"/>
  <c r="J11" i="81"/>
  <c r="C17" i="84"/>
  <c r="C11" i="84"/>
  <c r="C10" i="84" s="1"/>
  <c r="C43" i="88" l="1"/>
  <c r="O23" i="78" l="1"/>
  <c r="O14" i="78"/>
  <c r="O13" i="78"/>
  <c r="C27" i="88"/>
  <c r="J35" i="63"/>
  <c r="J34" i="63" s="1"/>
  <c r="J11" i="63" s="1"/>
  <c r="K11" i="62"/>
  <c r="K12" i="62"/>
  <c r="K13" i="62"/>
  <c r="K100" i="62"/>
  <c r="K101" i="62"/>
  <c r="K122" i="62"/>
  <c r="S116" i="61"/>
  <c r="O116" i="61"/>
  <c r="S71" i="61"/>
  <c r="O71" i="61"/>
  <c r="S57" i="61"/>
  <c r="O57" i="61"/>
  <c r="O12" i="78" l="1"/>
  <c r="O11" i="78"/>
  <c r="O10" i="78" s="1"/>
  <c r="P17" i="78" s="1"/>
  <c r="P19" i="78"/>
  <c r="P21" i="78"/>
  <c r="P18" i="78"/>
  <c r="P20" i="78"/>
  <c r="P46" i="78"/>
  <c r="P40" i="78"/>
  <c r="P35" i="78"/>
  <c r="P29" i="78"/>
  <c r="P13" i="78"/>
  <c r="P36" i="78"/>
  <c r="P25" i="78"/>
  <c r="P44" i="78"/>
  <c r="P39" i="78"/>
  <c r="P33" i="78"/>
  <c r="P23" i="78"/>
  <c r="P11" i="78"/>
  <c r="P43" i="78"/>
  <c r="P32" i="78"/>
  <c r="P27" i="78"/>
  <c r="P15" i="78"/>
  <c r="P48" i="78"/>
  <c r="P41" i="78"/>
  <c r="P31" i="78"/>
  <c r="P12" i="78"/>
  <c r="P16" i="78"/>
  <c r="P26" i="78"/>
  <c r="P34" i="78"/>
  <c r="P38" i="78"/>
  <c r="P42" i="78"/>
  <c r="J15" i="58"/>
  <c r="J12" i="58"/>
  <c r="C34" i="88"/>
  <c r="C31" i="88"/>
  <c r="C29" i="88"/>
  <c r="C28" i="88"/>
  <c r="C26" i="88"/>
  <c r="C24" i="88"/>
  <c r="C21" i="88"/>
  <c r="C20" i="88"/>
  <c r="C18" i="88"/>
  <c r="C17" i="88"/>
  <c r="C16" i="88"/>
  <c r="C15" i="88"/>
  <c r="C13" i="88"/>
  <c r="C33" i="88" l="1"/>
  <c r="P30" i="78"/>
  <c r="P45" i="78"/>
  <c r="P10" i="78"/>
  <c r="P37" i="78"/>
  <c r="P28" i="78"/>
  <c r="P14" i="78"/>
  <c r="P24" i="78"/>
  <c r="P47" i="78"/>
  <c r="C12" i="88"/>
  <c r="J11" i="58"/>
  <c r="C23" i="88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J10" i="58" l="1"/>
  <c r="K10" i="58" l="1"/>
  <c r="K12" i="58"/>
  <c r="K21" i="58"/>
  <c r="K16" i="58"/>
  <c r="C11" i="88"/>
  <c r="K11" i="58"/>
  <c r="K24" i="58"/>
  <c r="K18" i="58"/>
  <c r="K25" i="58"/>
  <c r="K20" i="58"/>
  <c r="K15" i="58"/>
  <c r="K17" i="58"/>
  <c r="K19" i="58"/>
  <c r="K23" i="58"/>
  <c r="K13" i="58"/>
  <c r="K22" i="58"/>
  <c r="D10" i="88" l="1"/>
  <c r="K10" i="81"/>
  <c r="K11" i="81"/>
  <c r="K13" i="81"/>
  <c r="D42" i="88"/>
  <c r="D37" i="88"/>
  <c r="Q18" i="78"/>
  <c r="Q19" i="78"/>
  <c r="O14" i="79"/>
  <c r="O16" i="79"/>
  <c r="Q38" i="78"/>
  <c r="Q16" i="78"/>
  <c r="K31" i="76"/>
  <c r="K14" i="76"/>
  <c r="Q47" i="78"/>
  <c r="Q33" i="78"/>
  <c r="Q11" i="78"/>
  <c r="K26" i="76"/>
  <c r="L12" i="74"/>
  <c r="Q10" i="78"/>
  <c r="Q43" i="78"/>
  <c r="Q27" i="78"/>
  <c r="K36" i="76"/>
  <c r="K19" i="76"/>
  <c r="Q40" i="78"/>
  <c r="K29" i="76"/>
  <c r="K27" i="73"/>
  <c r="M16" i="72"/>
  <c r="K12" i="73"/>
  <c r="K22" i="73"/>
  <c r="K21" i="73"/>
  <c r="K28" i="73"/>
  <c r="M17" i="72"/>
  <c r="S17" i="71"/>
  <c r="P33" i="69"/>
  <c r="P17" i="69"/>
  <c r="K11" i="67"/>
  <c r="O22" i="64"/>
  <c r="S16" i="71"/>
  <c r="P32" i="69"/>
  <c r="P16" i="69"/>
  <c r="L15" i="66"/>
  <c r="O21" i="64"/>
  <c r="N94" i="63"/>
  <c r="N71" i="63"/>
  <c r="N55" i="63"/>
  <c r="N39" i="63"/>
  <c r="N22" i="63"/>
  <c r="O186" i="62"/>
  <c r="O170" i="62"/>
  <c r="O154" i="62"/>
  <c r="O138" i="62"/>
  <c r="O122" i="62"/>
  <c r="O105" i="62"/>
  <c r="O88" i="62"/>
  <c r="O71" i="62"/>
  <c r="O55" i="62"/>
  <c r="O38" i="62"/>
  <c r="O22" i="62"/>
  <c r="S19" i="71"/>
  <c r="P35" i="69"/>
  <c r="P19" i="69"/>
  <c r="K13" i="67"/>
  <c r="O24" i="64"/>
  <c r="N88" i="63"/>
  <c r="N74" i="63"/>
  <c r="N58" i="63"/>
  <c r="N42" i="63"/>
  <c r="N25" i="63"/>
  <c r="O189" i="62"/>
  <c r="O173" i="62"/>
  <c r="O157" i="62"/>
  <c r="O141" i="62"/>
  <c r="O125" i="62"/>
  <c r="O108" i="62"/>
  <c r="O91" i="62"/>
  <c r="O74" i="62"/>
  <c r="O58" i="62"/>
  <c r="O41" i="62"/>
  <c r="O25" i="62"/>
  <c r="K16" i="67"/>
  <c r="N80" i="63"/>
  <c r="N48" i="63"/>
  <c r="N14" i="63"/>
  <c r="O163" i="62"/>
  <c r="O131" i="62"/>
  <c r="O97" i="62"/>
  <c r="O64" i="62"/>
  <c r="O31" i="62"/>
  <c r="U132" i="61"/>
  <c r="Q17" i="78"/>
  <c r="O15" i="79"/>
  <c r="O10" i="79"/>
  <c r="O12" i="79"/>
  <c r="Q34" i="78"/>
  <c r="Q12" i="78"/>
  <c r="K27" i="76"/>
  <c r="L13" i="74"/>
  <c r="Q45" i="78"/>
  <c r="Q29" i="78"/>
  <c r="K38" i="76"/>
  <c r="K22" i="76"/>
  <c r="Q44" i="78"/>
  <c r="K33" i="76"/>
  <c r="Q39" i="78"/>
  <c r="Q23" i="78"/>
  <c r="K32" i="76"/>
  <c r="K15" i="76"/>
  <c r="Q32" i="78"/>
  <c r="K16" i="76"/>
  <c r="K23" i="73"/>
  <c r="M12" i="72"/>
  <c r="M15" i="72"/>
  <c r="M11" i="72"/>
  <c r="K15" i="73"/>
  <c r="K24" i="73"/>
  <c r="D23" i="88"/>
  <c r="S13" i="71"/>
  <c r="P29" i="69"/>
  <c r="P13" i="69"/>
  <c r="L12" i="66"/>
  <c r="O18" i="64"/>
  <c r="S12" i="71"/>
  <c r="P28" i="69"/>
  <c r="P12" i="69"/>
  <c r="Q21" i="78"/>
  <c r="O11" i="79"/>
  <c r="O17" i="79"/>
  <c r="Q48" i="78"/>
  <c r="Q30" i="78"/>
  <c r="K39" i="76"/>
  <c r="K23" i="76"/>
  <c r="Q14" i="78"/>
  <c r="Q41" i="78"/>
  <c r="Q25" i="78"/>
  <c r="K34" i="76"/>
  <c r="K17" i="76"/>
  <c r="Q36" i="78"/>
  <c r="K20" i="76"/>
  <c r="Q35" i="78"/>
  <c r="Q13" i="78"/>
  <c r="K28" i="76"/>
  <c r="K11" i="76"/>
  <c r="Q24" i="78"/>
  <c r="L11" i="74"/>
  <c r="K18" i="73"/>
  <c r="K26" i="73"/>
  <c r="M13" i="72"/>
  <c r="K29" i="73"/>
  <c r="K11" i="73"/>
  <c r="K19" i="73"/>
  <c r="S27" i="71"/>
  <c r="P41" i="69"/>
  <c r="P25" i="69"/>
  <c r="K19" i="67"/>
  <c r="O30" i="64"/>
  <c r="S26" i="71"/>
  <c r="P40" i="69"/>
  <c r="P24" i="69"/>
  <c r="K18" i="67"/>
  <c r="O29" i="64"/>
  <c r="O12" i="64"/>
  <c r="N79" i="63"/>
  <c r="N63" i="63"/>
  <c r="N47" i="63"/>
  <c r="N30" i="63"/>
  <c r="N13" i="63"/>
  <c r="O178" i="62"/>
  <c r="O162" i="62"/>
  <c r="O146" i="62"/>
  <c r="O130" i="62"/>
  <c r="O113" i="62"/>
  <c r="O96" i="62"/>
  <c r="O79" i="62"/>
  <c r="O63" i="62"/>
  <c r="O47" i="62"/>
  <c r="O30" i="62"/>
  <c r="O14" i="62"/>
  <c r="S11" i="71"/>
  <c r="P27" i="69"/>
  <c r="P11" i="69"/>
  <c r="O32" i="64"/>
  <c r="O15" i="64"/>
  <c r="N82" i="63"/>
  <c r="N66" i="63"/>
  <c r="N50" i="63"/>
  <c r="N34" i="63"/>
  <c r="N16" i="63"/>
  <c r="O181" i="62"/>
  <c r="O165" i="62"/>
  <c r="O149" i="62"/>
  <c r="O133" i="62"/>
  <c r="O116" i="62"/>
  <c r="O100" i="62"/>
  <c r="O82" i="62"/>
  <c r="O66" i="62"/>
  <c r="O50" i="62"/>
  <c r="O33" i="62"/>
  <c r="P38" i="69"/>
  <c r="O13" i="64"/>
  <c r="N64" i="63"/>
  <c r="N31" i="63"/>
  <c r="O179" i="62"/>
  <c r="O147" i="62"/>
  <c r="O114" i="62"/>
  <c r="O80" i="62"/>
  <c r="O48" i="62"/>
  <c r="O17" i="62"/>
  <c r="U123" i="61"/>
  <c r="U107" i="61"/>
  <c r="Q20" i="78"/>
  <c r="O18" i="79"/>
  <c r="O13" i="79"/>
  <c r="Q42" i="78"/>
  <c r="Q26" i="78"/>
  <c r="K35" i="76"/>
  <c r="K18" i="76"/>
  <c r="K25" i="76"/>
  <c r="Q37" i="78"/>
  <c r="Q15" i="78"/>
  <c r="K30" i="76"/>
  <c r="K13" i="76"/>
  <c r="Q28" i="78"/>
  <c r="K12" i="76"/>
  <c r="Q31" i="78"/>
  <c r="K40" i="76"/>
  <c r="K24" i="76"/>
  <c r="Q46" i="78"/>
  <c r="K37" i="76"/>
  <c r="K31" i="73"/>
  <c r="K13" i="73"/>
  <c r="K16" i="73"/>
  <c r="K30" i="73"/>
  <c r="K25" i="73"/>
  <c r="M14" i="72"/>
  <c r="K14" i="73"/>
  <c r="S22" i="71"/>
  <c r="P37" i="69"/>
  <c r="P21" i="69"/>
  <c r="K15" i="67"/>
  <c r="O26" i="64"/>
  <c r="S21" i="71"/>
  <c r="P36" i="69"/>
  <c r="P20" i="69"/>
  <c r="K14" i="67"/>
  <c r="O25" i="64"/>
  <c r="N90" i="63"/>
  <c r="N75" i="63"/>
  <c r="N59" i="63"/>
  <c r="N43" i="63"/>
  <c r="N26" i="63"/>
  <c r="O190" i="62"/>
  <c r="O174" i="62"/>
  <c r="O158" i="62"/>
  <c r="O142" i="62"/>
  <c r="O126" i="62"/>
  <c r="O109" i="62"/>
  <c r="O92" i="62"/>
  <c r="O75" i="62"/>
  <c r="O59" i="62"/>
  <c r="O42" i="62"/>
  <c r="O26" i="62"/>
  <c r="S24" i="71"/>
  <c r="P39" i="69"/>
  <c r="P23" i="69"/>
  <c r="K17" i="67"/>
  <c r="O28" i="64"/>
  <c r="O11" i="64"/>
  <c r="N78" i="63"/>
  <c r="N62" i="63"/>
  <c r="N46" i="63"/>
  <c r="N29" i="63"/>
  <c r="N12" i="63"/>
  <c r="O177" i="62"/>
  <c r="O161" i="62"/>
  <c r="O145" i="62"/>
  <c r="O129" i="62"/>
  <c r="O112" i="62"/>
  <c r="O95" i="62"/>
  <c r="O78" i="62"/>
  <c r="O62" i="62"/>
  <c r="O46" i="62"/>
  <c r="O29" i="62"/>
  <c r="P22" i="69"/>
  <c r="N91" i="63"/>
  <c r="N56" i="63"/>
  <c r="N23" i="63"/>
  <c r="O171" i="62"/>
  <c r="O139" i="62"/>
  <c r="O106" i="62"/>
  <c r="O72" i="62"/>
  <c r="L11" i="66"/>
  <c r="N51" i="63"/>
  <c r="O166" i="62"/>
  <c r="O101" i="62"/>
  <c r="O34" i="62"/>
  <c r="P15" i="69"/>
  <c r="N70" i="63"/>
  <c r="O185" i="62"/>
  <c r="O120" i="62"/>
  <c r="O54" i="62"/>
  <c r="N72" i="63"/>
  <c r="O123" i="62"/>
  <c r="O23" i="62"/>
  <c r="U115" i="61"/>
  <c r="U95" i="61"/>
  <c r="U78" i="61"/>
  <c r="U62" i="61"/>
  <c r="U46" i="61"/>
  <c r="U30" i="61"/>
  <c r="U14" i="61"/>
  <c r="R41" i="59"/>
  <c r="R23" i="59"/>
  <c r="P30" i="69"/>
  <c r="N36" i="63"/>
  <c r="K12" i="67"/>
  <c r="N77" i="63"/>
  <c r="N45" i="63"/>
  <c r="N11" i="63"/>
  <c r="O160" i="62"/>
  <c r="O128" i="62"/>
  <c r="O94" i="62"/>
  <c r="O61" i="62"/>
  <c r="O28" i="62"/>
  <c r="U131" i="61"/>
  <c r="U114" i="61"/>
  <c r="U98" i="61"/>
  <c r="U81" i="61"/>
  <c r="U65" i="61"/>
  <c r="U49" i="61"/>
  <c r="U33" i="61"/>
  <c r="U17" i="61"/>
  <c r="R44" i="59"/>
  <c r="R27" i="59"/>
  <c r="S14" i="71"/>
  <c r="N93" i="63"/>
  <c r="N27" i="63"/>
  <c r="N32" i="63"/>
  <c r="O143" i="62"/>
  <c r="O76" i="62"/>
  <c r="O15" i="62"/>
  <c r="U105" i="61"/>
  <c r="U72" i="61"/>
  <c r="U40" i="61"/>
  <c r="R52" i="59"/>
  <c r="R17" i="59"/>
  <c r="N41" i="63"/>
  <c r="U116" i="61"/>
  <c r="U43" i="61"/>
  <c r="N92" i="63"/>
  <c r="O172" i="62"/>
  <c r="O107" i="62"/>
  <c r="O40" i="62"/>
  <c r="U120" i="61"/>
  <c r="U87" i="61"/>
  <c r="U55" i="61"/>
  <c r="U23" i="61"/>
  <c r="R33" i="59"/>
  <c r="N49" i="63"/>
  <c r="O135" i="62"/>
  <c r="O68" i="62"/>
  <c r="U117" i="61"/>
  <c r="U76" i="61"/>
  <c r="U28" i="61"/>
  <c r="R13" i="59"/>
  <c r="O115" i="62"/>
  <c r="U108" i="61"/>
  <c r="U35" i="61"/>
  <c r="K20" i="67"/>
  <c r="U52" i="61"/>
  <c r="O164" i="62"/>
  <c r="U75" i="61"/>
  <c r="L24" i="58"/>
  <c r="D21" i="88"/>
  <c r="L21" i="58"/>
  <c r="L19" i="58"/>
  <c r="O16" i="64"/>
  <c r="N35" i="63"/>
  <c r="O150" i="62"/>
  <c r="O83" i="62"/>
  <c r="O18" i="62"/>
  <c r="L14" i="66"/>
  <c r="N54" i="63"/>
  <c r="O169" i="62"/>
  <c r="O104" i="62"/>
  <c r="O37" i="62"/>
  <c r="N40" i="63"/>
  <c r="O89" i="62"/>
  <c r="O12" i="62"/>
  <c r="U111" i="61"/>
  <c r="U91" i="61"/>
  <c r="U74" i="61"/>
  <c r="U58" i="61"/>
  <c r="U42" i="61"/>
  <c r="U26" i="61"/>
  <c r="R54" i="59"/>
  <c r="R37" i="59"/>
  <c r="R19" i="59"/>
  <c r="N84" i="63"/>
  <c r="S18" i="71"/>
  <c r="O23" i="64"/>
  <c r="N69" i="63"/>
  <c r="N37" i="63"/>
  <c r="O184" i="62"/>
  <c r="O152" i="62"/>
  <c r="O119" i="62"/>
  <c r="O85" i="62"/>
  <c r="O53" i="62"/>
  <c r="O21" i="62"/>
  <c r="U126" i="61"/>
  <c r="U110" i="61"/>
  <c r="U94" i="61"/>
  <c r="U77" i="61"/>
  <c r="U61" i="61"/>
  <c r="U45" i="61"/>
  <c r="U29" i="61"/>
  <c r="U13" i="61"/>
  <c r="R40" i="59"/>
  <c r="R22" i="59"/>
  <c r="P14" i="69"/>
  <c r="N76" i="63"/>
  <c r="P42" i="69"/>
  <c r="O191" i="62"/>
  <c r="O127" i="62"/>
  <c r="O60" i="62"/>
  <c r="U129" i="61"/>
  <c r="U97" i="61"/>
  <c r="U64" i="61"/>
  <c r="U32" i="61"/>
  <c r="R43" i="59"/>
  <c r="R39" i="59"/>
  <c r="O180" i="62"/>
  <c r="U100" i="61"/>
  <c r="U19" i="61"/>
  <c r="N57" i="63"/>
  <c r="O156" i="62"/>
  <c r="O90" i="62"/>
  <c r="O24" i="62"/>
  <c r="U112" i="61"/>
  <c r="U79" i="61"/>
  <c r="U47" i="61"/>
  <c r="U15" i="61"/>
  <c r="R25" i="59"/>
  <c r="N19" i="63"/>
  <c r="O118" i="62"/>
  <c r="O52" i="62"/>
  <c r="U109" i="61"/>
  <c r="U68" i="61"/>
  <c r="U20" i="61"/>
  <c r="N73" i="63"/>
  <c r="O81" i="62"/>
  <c r="U92" i="61"/>
  <c r="U11" i="61"/>
  <c r="N83" i="63"/>
  <c r="N18" i="63"/>
  <c r="O134" i="62"/>
  <c r="O67" i="62"/>
  <c r="S15" i="71"/>
  <c r="O20" i="64"/>
  <c r="N38" i="63"/>
  <c r="O153" i="62"/>
  <c r="O86" i="62"/>
  <c r="S23" i="71"/>
  <c r="O187" i="62"/>
  <c r="O56" i="62"/>
  <c r="U127" i="61"/>
  <c r="U103" i="61"/>
  <c r="U86" i="61"/>
  <c r="U70" i="61"/>
  <c r="U54" i="61"/>
  <c r="U38" i="61"/>
  <c r="U22" i="61"/>
  <c r="R49" i="59"/>
  <c r="R32" i="59"/>
  <c r="R15" i="59"/>
  <c r="N68" i="63"/>
  <c r="P34" i="69"/>
  <c r="N87" i="63"/>
  <c r="N61" i="63"/>
  <c r="N28" i="63"/>
  <c r="O176" i="62"/>
  <c r="O144" i="62"/>
  <c r="O111" i="62"/>
  <c r="O77" i="62"/>
  <c r="O45" i="62"/>
  <c r="O16" i="62"/>
  <c r="U122" i="61"/>
  <c r="U106" i="61"/>
  <c r="U89" i="61"/>
  <c r="U73" i="61"/>
  <c r="U57" i="61"/>
  <c r="U41" i="61"/>
  <c r="U25" i="61"/>
  <c r="R53" i="59"/>
  <c r="R36" i="59"/>
  <c r="R18" i="59"/>
  <c r="L13" i="66"/>
  <c r="N60" i="63"/>
  <c r="O14" i="64"/>
  <c r="O175" i="62"/>
  <c r="O110" i="62"/>
  <c r="O44" i="62"/>
  <c r="U121" i="61"/>
  <c r="U88" i="61"/>
  <c r="U56" i="61"/>
  <c r="U24" i="61"/>
  <c r="R35" i="59"/>
  <c r="R21" i="59"/>
  <c r="O132" i="62"/>
  <c r="U83" i="61"/>
  <c r="R29" i="59"/>
  <c r="N24" i="63"/>
  <c r="O140" i="62"/>
  <c r="O73" i="62"/>
  <c r="O13" i="62"/>
  <c r="U104" i="61"/>
  <c r="U71" i="61"/>
  <c r="U39" i="61"/>
  <c r="R50" i="59"/>
  <c r="R16" i="59"/>
  <c r="O183" i="62"/>
  <c r="O102" i="62"/>
  <c r="O20" i="62"/>
  <c r="U93" i="61"/>
  <c r="U60" i="61"/>
  <c r="R47" i="59"/>
  <c r="N15" i="63"/>
  <c r="O49" i="62"/>
  <c r="U67" i="61"/>
  <c r="R38" i="59"/>
  <c r="O35" i="62"/>
  <c r="N67" i="63"/>
  <c r="O182" i="62"/>
  <c r="O117" i="62"/>
  <c r="O51" i="62"/>
  <c r="P31" i="69"/>
  <c r="N89" i="63"/>
  <c r="N21" i="63"/>
  <c r="O137" i="62"/>
  <c r="O70" i="62"/>
  <c r="O27" i="64"/>
  <c r="O155" i="62"/>
  <c r="O39" i="62"/>
  <c r="U119" i="61"/>
  <c r="U99" i="61"/>
  <c r="U82" i="61"/>
  <c r="U66" i="61"/>
  <c r="U50" i="61"/>
  <c r="U34" i="61"/>
  <c r="U18" i="61"/>
  <c r="R45" i="59"/>
  <c r="R28" i="59"/>
  <c r="R11" i="59"/>
  <c r="N52" i="63"/>
  <c r="P18" i="69"/>
  <c r="N86" i="63"/>
  <c r="N53" i="63"/>
  <c r="N17" i="63"/>
  <c r="O168" i="62"/>
  <c r="O136" i="62"/>
  <c r="O103" i="62"/>
  <c r="O69" i="62"/>
  <c r="O36" i="62"/>
  <c r="O11" i="62"/>
  <c r="U118" i="61"/>
  <c r="U102" i="61"/>
  <c r="U85" i="61"/>
  <c r="U69" i="61"/>
  <c r="U53" i="61"/>
  <c r="U37" i="61"/>
  <c r="U21" i="61"/>
  <c r="R48" i="59"/>
  <c r="R31" i="59"/>
  <c r="R14" i="59"/>
  <c r="O19" i="64"/>
  <c r="N44" i="63"/>
  <c r="N65" i="63"/>
  <c r="O159" i="62"/>
  <c r="O93" i="62"/>
  <c r="O27" i="62"/>
  <c r="U113" i="61"/>
  <c r="U80" i="61"/>
  <c r="U48" i="61"/>
  <c r="U16" i="61"/>
  <c r="R26" i="59"/>
  <c r="S28" i="71"/>
  <c r="O32" i="62"/>
  <c r="U59" i="61"/>
  <c r="P26" i="69"/>
  <c r="O188" i="62"/>
  <c r="O124" i="62"/>
  <c r="O57" i="62"/>
  <c r="U128" i="61"/>
  <c r="U96" i="61"/>
  <c r="U63" i="61"/>
  <c r="U31" i="61"/>
  <c r="R42" i="59"/>
  <c r="N81" i="63"/>
  <c r="O167" i="62"/>
  <c r="O84" i="62"/>
  <c r="U125" i="61"/>
  <c r="U84" i="61"/>
  <c r="U44" i="61"/>
  <c r="R30" i="59"/>
  <c r="O148" i="62"/>
  <c r="O19" i="62"/>
  <c r="U51" i="61"/>
  <c r="R20" i="59"/>
  <c r="U101" i="61"/>
  <c r="O31" i="64"/>
  <c r="U124" i="61"/>
  <c r="R12" i="59"/>
  <c r="D33" i="88"/>
  <c r="L25" i="58"/>
  <c r="L23" i="58"/>
  <c r="D29" i="88"/>
  <c r="O151" i="62"/>
  <c r="O65" i="62"/>
  <c r="L16" i="58"/>
  <c r="D13" i="88"/>
  <c r="L18" i="58"/>
  <c r="D15" i="88"/>
  <c r="D31" i="88"/>
  <c r="D18" i="88"/>
  <c r="D11" i="88"/>
  <c r="D17" i="88"/>
  <c r="L13" i="58"/>
  <c r="L17" i="58"/>
  <c r="D12" i="88"/>
  <c r="L11" i="58"/>
  <c r="U12" i="61"/>
  <c r="D38" i="88"/>
  <c r="L10" i="58"/>
  <c r="U36" i="61"/>
  <c r="U27" i="61"/>
  <c r="L12" i="58"/>
  <c r="L15" i="58"/>
  <c r="R46" i="59"/>
  <c r="D24" i="88"/>
  <c r="O98" i="62"/>
  <c r="L20" i="58"/>
  <c r="D34" i="88"/>
  <c r="L22" i="58"/>
  <c r="D26" i="88"/>
  <c r="D16" i="88"/>
  <c r="D27" i="88"/>
  <c r="D20" i="88"/>
  <c r="D28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3">
    <s v="Migdal Hashkaot Neches Boded"/>
    <s v="{[Time].[Hie Time].[Yom].&amp;[20171231]}"/>
    <s v="{[Medida].[Medida].&amp;[2]}"/>
    <s v="{[Keren].[Keren].[All]}"/>
    <s v="{[Cheshbon KM].[Hie Peilut].[Peilut 7].&amp;[Kod_Peilut_L7_397]&amp;[Kod_Peilut_L6_372]&amp;[Kod_Peilut_L5_305]&amp;[Kod_Peilut_L4_304]&amp;[Kod_Peilut_L3_303]&amp;[Kod_Peilut_L2_159]&amp;[Kod_Peilut_L1_182]}"/>
    <s v="{[Salim Maslulim].[Salim Maslulim].&amp;[2]}"/>
    <s v="{[Makor Mezuman].[Makor Mezuman].&amp;[45]}"/>
    <s v="[Measures].[c_Shovi_Keren]"/>
    <s v="[Measures].[c_NB_Achuz_Me_Tik]"/>
    <s v="[Neches].[Hie Neches Boded].[Neches Boded L3].&amp;[NechesBoded_L3_105]&amp;[NechesBoded_L2_102]&amp;[NechesBoded_L1_101]"/>
    <s v="[Neches].[Hie Neches Boded].[Neches Boded L3].&amp;[NechesBoded_L3_110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20]&amp;[NechesBoded_L2_103]&amp;[NechesBoded_L1_101]"/>
    <s v="[Neches].[Hie Neches Boded].[Neches Boded L3].&amp;[NechesBoded_L3_122]&amp;[NechesBoded_L2_103]&amp;[NechesBoded_L1_101]"/>
    <s v="[Neches].[Hie Neches Boded].[Neches Boded L2].&amp;[NechesBoded_L2_106]&amp;[NechesBoded_L1_101]"/>
    <s v="[Neches].[Hie Neches Boded].[Neches Boded L2].&amp;[NechesBoded_L2_107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34">
    <mdx n="0" f="s">
      <ms ns="1" c="0"/>
    </mdx>
    <mdx n="0" f="v">
      <t c="8">
        <n x="1" s="1"/>
        <n x="2" s="1"/>
        <n x="3" s="1"/>
        <n x="4" s="1"/>
        <n x="5" s="1"/>
        <n x="6" s="1"/>
        <n x="9"/>
        <n x="7"/>
      </t>
    </mdx>
    <mdx n="0" f="v">
      <t c="8">
        <n x="1" s="1"/>
        <n x="2" s="1"/>
        <n x="3" s="1"/>
        <n x="4" s="1"/>
        <n x="5" s="1"/>
        <n x="6" s="1"/>
        <n x="9"/>
        <n x="8"/>
      </t>
    </mdx>
    <mdx n="0" f="v">
      <t c="8">
        <n x="1" s="1"/>
        <n x="2" s="1"/>
        <n x="3" s="1"/>
        <n x="4" s="1"/>
        <n x="5" s="1"/>
        <n x="6" s="1"/>
        <n x="10"/>
        <n x="7"/>
      </t>
    </mdx>
    <mdx n="0" f="v">
      <t c="8">
        <n x="1" s="1"/>
        <n x="2" s="1"/>
        <n x="3" s="1"/>
        <n x="4" s="1"/>
        <n x="5" s="1"/>
        <n x="6" s="1"/>
        <n x="10"/>
        <n x="8"/>
      </t>
    </mdx>
    <mdx n="0" f="v">
      <t c="8">
        <n x="1" s="1"/>
        <n x="2" s="1"/>
        <n x="3" s="1"/>
        <n x="4" s="1"/>
        <n x="5" s="1"/>
        <n x="6" s="1"/>
        <n x="11"/>
        <n x="7"/>
      </t>
    </mdx>
    <mdx n="0" f="v">
      <t c="8">
        <n x="1" s="1"/>
        <n x="2" s="1"/>
        <n x="3" s="1"/>
        <n x="4" s="1"/>
        <n x="5" s="1"/>
        <n x="6" s="1"/>
        <n x="11"/>
        <n x="8"/>
      </t>
    </mdx>
    <mdx n="0" f="v">
      <t c="8">
        <n x="1" s="1"/>
        <n x="2" s="1"/>
        <n x="3" s="1"/>
        <n x="4" s="1"/>
        <n x="5" s="1"/>
        <n x="6" s="1"/>
        <n x="12"/>
        <n x="7"/>
      </t>
    </mdx>
    <mdx n="0" f="v">
      <t c="8">
        <n x="1" s="1"/>
        <n x="2" s="1"/>
        <n x="3" s="1"/>
        <n x="4" s="1"/>
        <n x="5" s="1"/>
        <n x="6" s="1"/>
        <n x="12"/>
        <n x="8"/>
      </t>
    </mdx>
    <mdx n="0" f="v">
      <t c="8">
        <n x="1" s="1"/>
        <n x="2" s="1"/>
        <n x="3" s="1"/>
        <n x="4" s="1"/>
        <n x="5" s="1"/>
        <n x="6" s="1"/>
        <n x="13"/>
        <n x="7"/>
      </t>
    </mdx>
    <mdx n="0" f="v">
      <t c="8">
        <n x="1" s="1"/>
        <n x="2" s="1"/>
        <n x="3" s="1"/>
        <n x="4" s="1"/>
        <n x="5" s="1"/>
        <n x="6" s="1"/>
        <n x="13"/>
        <n x="8"/>
      </t>
    </mdx>
    <mdx n="0" f="v">
      <t c="8">
        <n x="1" s="1"/>
        <n x="2" s="1"/>
        <n x="3" s="1"/>
        <n x="4" s="1"/>
        <n x="5" s="1"/>
        <n x="6" s="1"/>
        <n x="14"/>
        <n x="7"/>
      </t>
    </mdx>
    <mdx n="0" f="v">
      <t c="8">
        <n x="1" s="1"/>
        <n x="2" s="1"/>
        <n x="3" s="1"/>
        <n x="4" s="1"/>
        <n x="5" s="1"/>
        <n x="6" s="1"/>
        <n x="14"/>
        <n x="8"/>
      </t>
    </mdx>
    <mdx n="0" f="v">
      <t c="8">
        <n x="1" s="1"/>
        <n x="2" s="1"/>
        <n x="3" s="1"/>
        <n x="4" s="1"/>
        <n x="5" s="1"/>
        <n x="6" s="1"/>
        <n x="15"/>
        <n x="7"/>
      </t>
    </mdx>
    <mdx n="0" f="v">
      <t c="8">
        <n x="1" s="1"/>
        <n x="2" s="1"/>
        <n x="3" s="1"/>
        <n x="4" s="1"/>
        <n x="5" s="1"/>
        <n x="6" s="1"/>
        <n x="15"/>
        <n x="8"/>
      </t>
    </mdx>
    <mdx n="0" f="v">
      <t c="8">
        <n x="1" s="1"/>
        <n x="2" s="1"/>
        <n x="3" s="1"/>
        <n x="4" s="1"/>
        <n x="5" s="1"/>
        <n x="6" s="1"/>
        <n x="16"/>
        <n x="7"/>
      </t>
    </mdx>
    <mdx n="0" f="v">
      <t c="8">
        <n x="1" s="1"/>
        <n x="2" s="1"/>
        <n x="3" s="1"/>
        <n x="4" s="1"/>
        <n x="5" s="1"/>
        <n x="6" s="1"/>
        <n x="16"/>
        <n x="8"/>
      </t>
    </mdx>
    <mdx n="0" f="v">
      <t c="8">
        <n x="1" s="1"/>
        <n x="2" s="1"/>
        <n x="3" s="1"/>
        <n x="4" s="1"/>
        <n x="5" s="1"/>
        <n x="6" s="1"/>
        <n x="17"/>
        <n x="7"/>
      </t>
    </mdx>
    <mdx n="0" f="v">
      <t c="8">
        <n x="1" s="1"/>
        <n x="2" s="1"/>
        <n x="3" s="1"/>
        <n x="4" s="1"/>
        <n x="5" s="1"/>
        <n x="6" s="1"/>
        <n x="17"/>
        <n x="8"/>
      </t>
    </mdx>
    <mdx n="0" f="v">
      <t c="8">
        <n x="1" s="1"/>
        <n x="2" s="1"/>
        <n x="3" s="1"/>
        <n x="4" s="1"/>
        <n x="5" s="1"/>
        <n x="6" s="1"/>
        <n x="18"/>
        <n x="7"/>
      </t>
    </mdx>
    <mdx n="0" f="v">
      <t c="8">
        <n x="1" s="1"/>
        <n x="2" s="1"/>
        <n x="3" s="1"/>
        <n x="4" s="1"/>
        <n x="5" s="1"/>
        <n x="6" s="1"/>
        <n x="18"/>
        <n x="8"/>
      </t>
    </mdx>
    <mdx n="0" f="v">
      <t c="8">
        <n x="1" s="1"/>
        <n x="2" s="1"/>
        <n x="3" s="1"/>
        <n x="4" s="1"/>
        <n x="5" s="1"/>
        <n x="6" s="1"/>
        <n x="19"/>
        <n x="7"/>
      </t>
    </mdx>
    <mdx n="0" f="v">
      <t c="8">
        <n x="1" s="1"/>
        <n x="2" s="1"/>
        <n x="3" s="1"/>
        <n x="4" s="1"/>
        <n x="5" s="1"/>
        <n x="6" s="1"/>
        <n x="19"/>
        <n x="8"/>
      </t>
    </mdx>
    <mdx n="0" f="v">
      <t c="4" si="22">
        <n x="1" s="1"/>
        <n x="2" s="1"/>
        <n x="20"/>
        <n x="21"/>
      </t>
    </mdx>
    <mdx n="0" f="v">
      <t c="4" si="22">
        <n x="1" s="1"/>
        <n x="2" s="1"/>
        <n x="23"/>
        <n x="21"/>
      </t>
    </mdx>
    <mdx n="0" f="v">
      <t c="4" si="22">
        <n x="1" s="1"/>
        <n x="2" s="1"/>
        <n x="24"/>
        <n x="21"/>
      </t>
    </mdx>
    <mdx n="0" f="v">
      <t c="4" si="22">
        <n x="1" s="1"/>
        <n x="2" s="1"/>
        <n x="25"/>
        <n x="21"/>
      </t>
    </mdx>
    <mdx n="0" f="v">
      <t c="4" si="22">
        <n x="1" s="1"/>
        <n x="2" s="1"/>
        <n x="26"/>
        <n x="21"/>
      </t>
    </mdx>
    <mdx n="0" f="v">
      <t c="4" si="22">
        <n x="1" s="1"/>
        <n x="2" s="1"/>
        <n x="27"/>
        <n x="21"/>
      </t>
    </mdx>
    <mdx n="0" f="v">
      <t c="4" si="22">
        <n x="1" s="1"/>
        <n x="2" s="1"/>
        <n x="28"/>
        <n x="21"/>
      </t>
    </mdx>
    <mdx n="0" f="v">
      <t c="4" si="22">
        <n x="1" s="1"/>
        <n x="2" s="1"/>
        <n x="29"/>
        <n x="21"/>
      </t>
    </mdx>
    <mdx n="0" f="v">
      <t c="4" si="22">
        <n x="1" s="1"/>
        <n x="2" s="1"/>
        <n x="30"/>
        <n x="21"/>
      </t>
    </mdx>
    <mdx n="0" f="v">
      <t c="4" si="22">
        <n x="1" s="1"/>
        <n x="2" s="1"/>
        <n x="31"/>
        <n x="21"/>
      </t>
    </mdx>
    <mdx n="0" f="v">
      <t c="4" si="22">
        <n x="1" s="1"/>
        <n x="2" s="1"/>
        <n x="32"/>
        <n x="21"/>
      </t>
    </mdx>
  </mdxMetadata>
  <valueMetadata count="3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</valueMetadata>
</metadata>
</file>

<file path=xl/sharedStrings.xml><?xml version="1.0" encoding="utf-8"?>
<sst xmlns="http://schemas.openxmlformats.org/spreadsheetml/2006/main" count="5329" uniqueCount="1538">
  <si>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</si>
  <si>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</si>
  <si>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</si>
  <si>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</si>
  <si>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</si>
  <si>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</si>
  <si>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</si>
  <si>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</si>
  <si>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</si>
  <si>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</si>
  <si>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</si>
  <si>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</si>
  <si>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</si>
  <si>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</si>
  <si>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</si>
  <si>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</si>
  <si>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</si>
  <si>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</si>
  <si>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</si>
  <si>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</si>
  <si>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</si>
  <si>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</si>
  <si>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</si>
  <si>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מלווה קצר מועד (מק"מ)</t>
  </si>
  <si>
    <t>שחר</t>
  </si>
  <si>
    <t>גילון</t>
  </si>
  <si>
    <t>גליל</t>
  </si>
  <si>
    <t>סה"כ צמודות מדד</t>
  </si>
  <si>
    <t>סה"כ תעודות התחייבות ממשלתיות</t>
  </si>
  <si>
    <t>אחר</t>
  </si>
  <si>
    <t>סה"כ מניות היתר</t>
  </si>
  <si>
    <t>סה"כ מניות</t>
  </si>
  <si>
    <t>סה"כ תעודות סל</t>
  </si>
  <si>
    <t>סה"כ תעודות השתתפות בקרנות נאמנות</t>
  </si>
  <si>
    <t>סה"כ צמודות</t>
  </si>
  <si>
    <t>סה"כ אגרות חוב קונצרניות</t>
  </si>
  <si>
    <t>סה"כ חוזים עתידיים בישראל</t>
  </si>
  <si>
    <t>שיעור ריבית ממוצע</t>
  </si>
  <si>
    <t>סה"כ מובטחות במשכנתא או תיקי משכנתאות</t>
  </si>
  <si>
    <t>סה"כ מובטחות בבטחונות אחרים</t>
  </si>
  <si>
    <t>סה"כ הלוואות בישראל</t>
  </si>
  <si>
    <t>סה"כ הלוואות</t>
  </si>
  <si>
    <t>סה"כ  פקדונות מעל 3 חודשים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</si>
  <si>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</si>
  <si>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</si>
  <si>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</si>
  <si>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</si>
  <si>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</si>
  <si>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</si>
  <si>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</si>
  <si>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</si>
  <si>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</si>
  <si>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נכס הבסיס</t>
  </si>
  <si>
    <t>סה"כ אג"ח קונצרני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</si>
  <si>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</si>
  <si>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</si>
  <si>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</si>
  <si>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</si>
  <si>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</si>
  <si>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</si>
  <si>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</si>
  <si>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סה"כ צמוד מדד</t>
  </si>
  <si>
    <t>סה"כ לא צמוד</t>
  </si>
  <si>
    <t>שווי שוק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</si>
  <si>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</si>
  <si>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</si>
  <si>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</si>
  <si>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</si>
  <si>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</si>
  <si>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מדדים אחרים בישראל</t>
  </si>
  <si>
    <t>סה"כ שמחקות מדדי מניות</t>
  </si>
  <si>
    <t>סה"כ שמחקות מדדים אחרים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</si>
  <si>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</si>
  <si>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</si>
  <si>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</si>
  <si>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</si>
  <si>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</si>
  <si>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</si>
  <si>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</si>
  <si>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</si>
  <si>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</si>
  <si>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</si>
  <si>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</si>
  <si>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</si>
  <si>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</si>
  <si>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</si>
  <si>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</si>
  <si>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</si>
  <si>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</si>
  <si>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</si>
  <si>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</si>
  <si>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</si>
  <si>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</si>
  <si>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</si>
  <si>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</si>
  <si>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</si>
  <si>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</si>
  <si>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</si>
  <si>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</si>
  <si>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</si>
  <si>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</si>
  <si>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</si>
  <si>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</si>
  <si>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</si>
  <si>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</si>
  <si>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</si>
  <si>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</si>
  <si>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</si>
  <si>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</si>
  <si>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</si>
  <si>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</si>
  <si>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</si>
  <si>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</si>
  <si>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</si>
  <si>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</si>
  <si>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</si>
  <si>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</si>
  <si>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</si>
  <si>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</si>
  <si>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</si>
  <si>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</si>
  <si>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</si>
  <si>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</si>
  <si>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</si>
  <si>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</si>
  <si>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</si>
  <si>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</si>
  <si>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</si>
  <si>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</si>
  <si>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</si>
  <si>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</si>
  <si>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</si>
  <si>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</si>
  <si>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</si>
  <si>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</si>
  <si>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</si>
  <si>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</si>
  <si>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</si>
  <si>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</si>
  <si>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</si>
  <si>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</si>
  <si>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</si>
  <si>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</si>
  <si>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</si>
  <si>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</si>
  <si>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</si>
  <si>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</si>
  <si>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</si>
  <si>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</si>
  <si>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</si>
  <si>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</si>
  <si>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</si>
  <si>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</si>
  <si>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</si>
  <si>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</si>
  <si>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</si>
  <si>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</si>
  <si>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</si>
  <si>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</si>
  <si>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</si>
  <si>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</si>
  <si>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</si>
  <si>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</si>
  <si>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</si>
  <si>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</si>
  <si>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</si>
  <si>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</si>
  <si>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</si>
  <si>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</si>
  <si>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</si>
  <si>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</si>
  <si>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</si>
  <si>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</si>
  <si>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</si>
  <si>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</si>
  <si>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</si>
  <si>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</si>
  <si>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</si>
  <si>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</si>
  <si>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</si>
  <si>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</si>
  <si>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</si>
  <si>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</si>
  <si>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</si>
  <si>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</si>
  <si>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</si>
  <si>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</si>
  <si>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</si>
  <si>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</si>
  <si>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</si>
  <si>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</si>
  <si>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</si>
  <si>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</si>
  <si>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</si>
  <si>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</si>
  <si>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</si>
  <si>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</si>
  <si>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</si>
  <si>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</si>
  <si>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</si>
  <si>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</si>
  <si>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</si>
  <si>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</si>
  <si>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</si>
  <si>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</si>
  <si>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</si>
  <si>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</si>
  <si>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</si>
  <si>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</si>
  <si>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</si>
  <si>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</si>
  <si>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</si>
  <si>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</si>
  <si>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</si>
  <si>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</si>
  <si>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</si>
  <si>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</si>
  <si>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</si>
  <si>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</si>
  <si>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</si>
  <si>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</si>
  <si>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</si>
  <si>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</si>
  <si>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</si>
  <si>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</si>
  <si>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</si>
  <si>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</si>
  <si>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</si>
  <si>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</si>
  <si>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</si>
  <si>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</si>
  <si>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</si>
  <si>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</si>
  <si>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מדדים כולל מניות</t>
  </si>
  <si>
    <t>סה"כ קרנות הון סיכון</t>
  </si>
  <si>
    <t>סה"כ מט"ח/ מט"ח</t>
  </si>
  <si>
    <t>סה"כ קרנות נדל"ן</t>
  </si>
  <si>
    <t>סה"כ קרנות השקעה אחרות</t>
  </si>
  <si>
    <t>סה"כ בחו"ל:</t>
  </si>
  <si>
    <t>סה"כ בישראל:</t>
  </si>
  <si>
    <t>סה"כ כתבי אופציה בחו"ל</t>
  </si>
  <si>
    <t>סה"כ חו"ל: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</si>
  <si>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</si>
  <si>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</si>
  <si>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</si>
  <si>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</si>
  <si>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</si>
  <si>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</si>
  <si>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</si>
  <si>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</si>
  <si>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</si>
  <si>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</si>
  <si>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</si>
  <si>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</si>
  <si>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</si>
  <si>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</si>
  <si>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</si>
  <si>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</si>
  <si>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</si>
  <si>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</si>
  <si>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31/12/2017</t>
  </si>
  <si>
    <t>מגדל מקפת קרנות פנסיה וקופות גמל בע"מ</t>
  </si>
  <si>
    <t>מקפת אישית - אפיק השקעות עד גיל 50</t>
  </si>
  <si>
    <t>5903 גליל</t>
  </si>
  <si>
    <t>9590332</t>
  </si>
  <si>
    <t>RF</t>
  </si>
  <si>
    <t>5904 גליל</t>
  </si>
  <si>
    <t>9590431</t>
  </si>
  <si>
    <t>ממשלתי צמוד 0536</t>
  </si>
  <si>
    <t>1097708</t>
  </si>
  <si>
    <t>ממשלתי צמוד 0841</t>
  </si>
  <si>
    <t>1120583</t>
  </si>
  <si>
    <t>ממשלתי צמוד 0923</t>
  </si>
  <si>
    <t>1128081</t>
  </si>
  <si>
    <t>ממשלתי צמוד 1019</t>
  </si>
  <si>
    <t>1114750</t>
  </si>
  <si>
    <t>ממשלתי צמוד 1020</t>
  </si>
  <si>
    <t>1137181</t>
  </si>
  <si>
    <t>ממשלתי צמוד 418</t>
  </si>
  <si>
    <t>1108927</t>
  </si>
  <si>
    <t>ממשלתי צמוד 922</t>
  </si>
  <si>
    <t>1124056</t>
  </si>
  <si>
    <t>מק"מ 1118</t>
  </si>
  <si>
    <t>8181117</t>
  </si>
  <si>
    <t>מקמ 1218</t>
  </si>
  <si>
    <t>8181216</t>
  </si>
  <si>
    <t>מקמ 428</t>
  </si>
  <si>
    <t>8180424</t>
  </si>
  <si>
    <t>מקמ 618</t>
  </si>
  <si>
    <t>8180614</t>
  </si>
  <si>
    <t>מקמ 718</t>
  </si>
  <si>
    <t>8180713</t>
  </si>
  <si>
    <t>מקמ 828</t>
  </si>
  <si>
    <t>8180820</t>
  </si>
  <si>
    <t>מקמ 918</t>
  </si>
  <si>
    <t>8180911</t>
  </si>
  <si>
    <t>ממשלתי  שיקלית 219</t>
  </si>
  <si>
    <t>1110907</t>
  </si>
  <si>
    <t>ממשלתי שקלי  1026</t>
  </si>
  <si>
    <t>1099456</t>
  </si>
  <si>
    <t>ממשלתי שקלי 0324</t>
  </si>
  <si>
    <t>1130848</t>
  </si>
  <si>
    <t>ממשלתי שקלי 0347</t>
  </si>
  <si>
    <t>1140193</t>
  </si>
  <si>
    <t>ממשלתי שקלי 0519</t>
  </si>
  <si>
    <t>1131770</t>
  </si>
  <si>
    <t>ממשלתי שקלי 1018</t>
  </si>
  <si>
    <t>1136548</t>
  </si>
  <si>
    <t>ממשלתי שקלי 1122</t>
  </si>
  <si>
    <t>1141225</t>
  </si>
  <si>
    <t>ממשלתי שקלי 118</t>
  </si>
  <si>
    <t>1126218</t>
  </si>
  <si>
    <t>ממשלתי שקלי 121</t>
  </si>
  <si>
    <t>1142223</t>
  </si>
  <si>
    <t>ממשלתי שקלי 122</t>
  </si>
  <si>
    <t>1123272</t>
  </si>
  <si>
    <t>ממשלתי שקלי 142</t>
  </si>
  <si>
    <t>1125400</t>
  </si>
  <si>
    <t>ממשלתי שקלי 323</t>
  </si>
  <si>
    <t>1126747</t>
  </si>
  <si>
    <t>ממשלתי שקלי 421</t>
  </si>
  <si>
    <t>1138130</t>
  </si>
  <si>
    <t>ממשלתי שקלי 825</t>
  </si>
  <si>
    <t>1135557</t>
  </si>
  <si>
    <t>ממשק0120</t>
  </si>
  <si>
    <t>1115773</t>
  </si>
  <si>
    <t>ממשל משתנה 1121</t>
  </si>
  <si>
    <t>1127646</t>
  </si>
  <si>
    <t>ממשלתי משתנה 526</t>
  </si>
  <si>
    <t>1141795</t>
  </si>
  <si>
    <t>אלה פקדונות</t>
  </si>
  <si>
    <t>1142215</t>
  </si>
  <si>
    <t>מגמה</t>
  </si>
  <si>
    <t>515666881</t>
  </si>
  <si>
    <t>שרותים פיננסים</t>
  </si>
  <si>
    <t>AAA.IL</t>
  </si>
  <si>
    <t>מעלות S&amp;P</t>
  </si>
  <si>
    <t>לאומי אגח 177</t>
  </si>
  <si>
    <t>6040315</t>
  </si>
  <si>
    <t>520018078</t>
  </si>
  <si>
    <t>בנקים</t>
  </si>
  <si>
    <t>מזרחי 43</t>
  </si>
  <si>
    <t>2310191</t>
  </si>
  <si>
    <t>520000522</t>
  </si>
  <si>
    <t>מזרחי הנפקות 44</t>
  </si>
  <si>
    <t>2310209</t>
  </si>
  <si>
    <t>מזרחי הנפקות 45</t>
  </si>
  <si>
    <t>2310217</t>
  </si>
  <si>
    <t>מזרחי הנפקות אגח 42</t>
  </si>
  <si>
    <t>2310183</t>
  </si>
  <si>
    <t>מזרחי טפחות 35</t>
  </si>
  <si>
    <t>2310118</t>
  </si>
  <si>
    <t>מזרחי טפחות 38</t>
  </si>
  <si>
    <t>2310142</t>
  </si>
  <si>
    <t>מזרחי טפחות 39</t>
  </si>
  <si>
    <t>2310159</t>
  </si>
  <si>
    <t>פועלים הנפקות אגח 32</t>
  </si>
  <si>
    <t>1940535</t>
  </si>
  <si>
    <t>520000118</t>
  </si>
  <si>
    <t>פועלים הנפקות אגח 34</t>
  </si>
  <si>
    <t>1940576</t>
  </si>
  <si>
    <t>הבינלאומי סדרה ט</t>
  </si>
  <si>
    <t>1135177</t>
  </si>
  <si>
    <t>513141879</t>
  </si>
  <si>
    <t>AA+.IL</t>
  </si>
  <si>
    <t>לאומי מימון הת יד</t>
  </si>
  <si>
    <t>6040299</t>
  </si>
  <si>
    <t>עזריאלי אגח ד</t>
  </si>
  <si>
    <t>1138650</t>
  </si>
  <si>
    <t>510960719</t>
  </si>
  <si>
    <t>נדלן ובינוי</t>
  </si>
  <si>
    <t>פועלים הנפקות התח אגח טו</t>
  </si>
  <si>
    <t>1940543</t>
  </si>
  <si>
    <t>פועלים הנפקות התח אגח י</t>
  </si>
  <si>
    <t>1940402</t>
  </si>
  <si>
    <t>פועלים הנפקות התח אגח יד</t>
  </si>
  <si>
    <t>1940501</t>
  </si>
  <si>
    <t>אירפורט אגח ה</t>
  </si>
  <si>
    <t>1133487</t>
  </si>
  <si>
    <t>511659401</t>
  </si>
  <si>
    <t>AA.IL</t>
  </si>
  <si>
    <t>אמות אגח ב</t>
  </si>
  <si>
    <t>1126630</t>
  </si>
  <si>
    <t>520026683</t>
  </si>
  <si>
    <t>אמות אגח ד</t>
  </si>
  <si>
    <t>1133149</t>
  </si>
  <si>
    <t>אמות ק. 3</t>
  </si>
  <si>
    <t>1117357</t>
  </si>
  <si>
    <t>בזק סדרה ו</t>
  </si>
  <si>
    <t>2300143</t>
  </si>
  <si>
    <t>520031931</t>
  </si>
  <si>
    <t>תקשורת מדיה</t>
  </si>
  <si>
    <t>בינל הנפק התח כ</t>
  </si>
  <si>
    <t>1121953</t>
  </si>
  <si>
    <t>בינלאומי הנפקות 21</t>
  </si>
  <si>
    <t>1126598</t>
  </si>
  <si>
    <t>דיסק התחייבות י</t>
  </si>
  <si>
    <t>6910129</t>
  </si>
  <si>
    <t>520007030</t>
  </si>
  <si>
    <t>דקאהנ.ק7</t>
  </si>
  <si>
    <t>1119825</t>
  </si>
  <si>
    <t>520019753</t>
  </si>
  <si>
    <t>דקסיה ישראל אגח ב</t>
  </si>
  <si>
    <t>1095066</t>
  </si>
  <si>
    <t>דקסיה ישראל הנפקות סד י</t>
  </si>
  <si>
    <t>1134147</t>
  </si>
  <si>
    <t>חשמל אגח 27</t>
  </si>
  <si>
    <t>6000210</t>
  </si>
  <si>
    <t>520000472</t>
  </si>
  <si>
    <t>שרותים</t>
  </si>
  <si>
    <t>חשמל אגח 29</t>
  </si>
  <si>
    <t>6000236</t>
  </si>
  <si>
    <t>למן.ק300</t>
  </si>
  <si>
    <t>6040257</t>
  </si>
  <si>
    <t>פועלים הנפקות שה 1</t>
  </si>
  <si>
    <t>1940444</t>
  </si>
  <si>
    <t>ריט 1 אגח 6*</t>
  </si>
  <si>
    <t>1138544</t>
  </si>
  <si>
    <t>513821488</t>
  </si>
  <si>
    <t>ריט1 אגח ה*</t>
  </si>
  <si>
    <t>1136753</t>
  </si>
  <si>
    <t>אדמה לשעבר מכתשים אגן ב</t>
  </si>
  <si>
    <t>1110915</t>
  </si>
  <si>
    <t>520043605</t>
  </si>
  <si>
    <t>כימיה גומי ופלסטיק</t>
  </si>
  <si>
    <t>AA-.IL</t>
  </si>
  <si>
    <t>גב ים     ה*</t>
  </si>
  <si>
    <t>7590110</t>
  </si>
  <si>
    <t>520001736</t>
  </si>
  <si>
    <t>גב ים     ו*</t>
  </si>
  <si>
    <t>7590128</t>
  </si>
  <si>
    <t>גזית גלוב ט</t>
  </si>
  <si>
    <t>1260462</t>
  </si>
  <si>
    <t>520033234</t>
  </si>
  <si>
    <t>הראל הנפקות 6</t>
  </si>
  <si>
    <t>1126069</t>
  </si>
  <si>
    <t>520033986</t>
  </si>
  <si>
    <t>ביטוח</t>
  </si>
  <si>
    <t>הראל הנפקות אגח ה</t>
  </si>
  <si>
    <t>1119221</t>
  </si>
  <si>
    <t>הראל הנפקות ז</t>
  </si>
  <si>
    <t>1126077</t>
  </si>
  <si>
    <t>כלל ביט מימון אגח ג</t>
  </si>
  <si>
    <t>1120120</t>
  </si>
  <si>
    <t>513754069</t>
  </si>
  <si>
    <t>כללביט אגח ט</t>
  </si>
  <si>
    <t>1136050</t>
  </si>
  <si>
    <t>מזרחי COCO 47</t>
  </si>
  <si>
    <t>2310233</t>
  </si>
  <si>
    <t>מליסרון אגח ו*</t>
  </si>
  <si>
    <t>3230125</t>
  </si>
  <si>
    <t>520037789</t>
  </si>
  <si>
    <t>מליסרון אגח טז*</t>
  </si>
  <si>
    <t>3230265</t>
  </si>
  <si>
    <t>מליסרון אגח יא*</t>
  </si>
  <si>
    <t>3230208</t>
  </si>
  <si>
    <t>מליסרון אגח יג*</t>
  </si>
  <si>
    <t>3230224</t>
  </si>
  <si>
    <t>מליסרון אגח יד*</t>
  </si>
  <si>
    <t>3230232</t>
  </si>
  <si>
    <t>סלע קפיטל נדלן אגח ג</t>
  </si>
  <si>
    <t>1138973</t>
  </si>
  <si>
    <t>513992529</t>
  </si>
  <si>
    <t>סלע קפיטל נדלן ב</t>
  </si>
  <si>
    <t>1132927</t>
  </si>
  <si>
    <t>פז נפט סדרה ו*</t>
  </si>
  <si>
    <t>1139542</t>
  </si>
  <si>
    <t>510216054</t>
  </si>
  <si>
    <t>השקעה ואחזקות</t>
  </si>
  <si>
    <t>פניקס הון אגח ב</t>
  </si>
  <si>
    <t>1120799</t>
  </si>
  <si>
    <t>520017450</t>
  </si>
  <si>
    <t>פניקס הון אגח ה</t>
  </si>
  <si>
    <t>1135417</t>
  </si>
  <si>
    <t>ביג אגח ג</t>
  </si>
  <si>
    <t>1106947</t>
  </si>
  <si>
    <t>513623314</t>
  </si>
  <si>
    <t>A+.IL</t>
  </si>
  <si>
    <t>ביג אגח ז</t>
  </si>
  <si>
    <t>1136084</t>
  </si>
  <si>
    <t>ביג אגח ח</t>
  </si>
  <si>
    <t>1138924</t>
  </si>
  <si>
    <t>בינל הנפק התח כב (COCO)</t>
  </si>
  <si>
    <t>1138585</t>
  </si>
  <si>
    <t>דיסקונט מנ שה</t>
  </si>
  <si>
    <t>7480098</t>
  </si>
  <si>
    <t>ירושלים הנפקות אגח ט</t>
  </si>
  <si>
    <t>1127422</t>
  </si>
  <si>
    <t>520025636</t>
  </si>
  <si>
    <t>ישרס אגח טו</t>
  </si>
  <si>
    <t>6130207</t>
  </si>
  <si>
    <t>520017807</t>
  </si>
  <si>
    <t>מזרחי טפחות שטר הון 1</t>
  </si>
  <si>
    <t>6950083</t>
  </si>
  <si>
    <t>פנקס.ק1</t>
  </si>
  <si>
    <t>7670102</t>
  </si>
  <si>
    <t>רבוע נדלן 4</t>
  </si>
  <si>
    <t>1119999</t>
  </si>
  <si>
    <t>513765859</t>
  </si>
  <si>
    <t>ריבוע נדלן ז</t>
  </si>
  <si>
    <t>1140615</t>
  </si>
  <si>
    <t>אשטרום נכ אג8</t>
  </si>
  <si>
    <t>2510162</t>
  </si>
  <si>
    <t>520036617</t>
  </si>
  <si>
    <t>A.IL</t>
  </si>
  <si>
    <t>אשטרום נכסים אגח 10</t>
  </si>
  <si>
    <t>2510204</t>
  </si>
  <si>
    <t>גירון אגח ז</t>
  </si>
  <si>
    <t>1142629</t>
  </si>
  <si>
    <t>520044520</t>
  </si>
  <si>
    <t>דיסקונט שטר הון 1</t>
  </si>
  <si>
    <t>6910095</t>
  </si>
  <si>
    <t>מבני תעש אגח כ</t>
  </si>
  <si>
    <t>2260495</t>
  </si>
  <si>
    <t>520024126</t>
  </si>
  <si>
    <t>מבני תעשיה אגח יז</t>
  </si>
  <si>
    <t>2260446</t>
  </si>
  <si>
    <t>מבני תעשיה אגח יח</t>
  </si>
  <si>
    <t>2260479</t>
  </si>
  <si>
    <t>מגה אור אגח ג</t>
  </si>
  <si>
    <t>1127323</t>
  </si>
  <si>
    <t>513257873</t>
  </si>
  <si>
    <t>אדגר.ק7</t>
  </si>
  <si>
    <t>1820158</t>
  </si>
  <si>
    <t>520035171</t>
  </si>
  <si>
    <t>A-.IL</t>
  </si>
  <si>
    <t>ירושלים הנפקות נדחה אגח י</t>
  </si>
  <si>
    <t>1127414</t>
  </si>
  <si>
    <t>כלכלית ירושלים אגח טו</t>
  </si>
  <si>
    <t>1980416</t>
  </si>
  <si>
    <t>520017070</t>
  </si>
  <si>
    <t>לאומי אגח 178</t>
  </si>
  <si>
    <t>6040323</t>
  </si>
  <si>
    <t>מזרחי הנפקות 40</t>
  </si>
  <si>
    <t>2310167</t>
  </si>
  <si>
    <t>מזרחי הנפקות 41</t>
  </si>
  <si>
    <t>2310175</t>
  </si>
  <si>
    <t>פועלים הנפקות אגח 29</t>
  </si>
  <si>
    <t>1940485</t>
  </si>
  <si>
    <t>פועלים הנפקות אגח 30</t>
  </si>
  <si>
    <t>1940493</t>
  </si>
  <si>
    <t>פועלים הנפקות התח אגח יא</t>
  </si>
  <si>
    <t>1940410</t>
  </si>
  <si>
    <t>אמות אגח ה</t>
  </si>
  <si>
    <t>1138114</t>
  </si>
  <si>
    <t>בזק סדרה ז</t>
  </si>
  <si>
    <t>2300150</t>
  </si>
  <si>
    <t>בזק סדרה ט</t>
  </si>
  <si>
    <t>2300176</t>
  </si>
  <si>
    <t>גב ים ח*</t>
  </si>
  <si>
    <t>7590151</t>
  </si>
  <si>
    <t>דיסקונט התחייבות יא</t>
  </si>
  <si>
    <t>6910137</t>
  </si>
  <si>
    <t>חשמל אגח 26</t>
  </si>
  <si>
    <t>6000202</t>
  </si>
  <si>
    <t>לאומי מימון שטר הון סדרה 301</t>
  </si>
  <si>
    <t>6040265</t>
  </si>
  <si>
    <t>שטראוס אגח ה*</t>
  </si>
  <si>
    <t>7460389</t>
  </si>
  <si>
    <t>520003781</t>
  </si>
  <si>
    <t>מזון</t>
  </si>
  <si>
    <t>תעשיה אוירית אגח ד</t>
  </si>
  <si>
    <t>1133131</t>
  </si>
  <si>
    <t>520027194</t>
  </si>
  <si>
    <t>ביטחוניות</t>
  </si>
  <si>
    <t>דה זראסאי אגח ג</t>
  </si>
  <si>
    <t>1137975</t>
  </si>
  <si>
    <t>1744984</t>
  </si>
  <si>
    <t>הפניקס אגח ח</t>
  </si>
  <si>
    <t>1139815</t>
  </si>
  <si>
    <t>הראל הנפקות יב</t>
  </si>
  <si>
    <t>1138163</t>
  </si>
  <si>
    <t>וורטון אגח א</t>
  </si>
  <si>
    <t>1140169</t>
  </si>
  <si>
    <t>1866231</t>
  </si>
  <si>
    <t>כללביט אגח י</t>
  </si>
  <si>
    <t>1136068</t>
  </si>
  <si>
    <t>פז נפט אג 3*</t>
  </si>
  <si>
    <t>1114073</t>
  </si>
  <si>
    <t>פז נפט ד*</t>
  </si>
  <si>
    <t>1132505</t>
  </si>
  <si>
    <t>פז נפט ה*</t>
  </si>
  <si>
    <t>1139534</t>
  </si>
  <si>
    <t>קרסו אגח א</t>
  </si>
  <si>
    <t>1136464</t>
  </si>
  <si>
    <t>514065283</t>
  </si>
  <si>
    <t>דיסקונט התח יב  COCO</t>
  </si>
  <si>
    <t>6910160</t>
  </si>
  <si>
    <t>לייטסטון אגח א</t>
  </si>
  <si>
    <t>1133891</t>
  </si>
  <si>
    <t>1838682</t>
  </si>
  <si>
    <t>מויניאן אגח א</t>
  </si>
  <si>
    <t>1135656</t>
  </si>
  <si>
    <t>1858676</t>
  </si>
  <si>
    <t>Real Estate</t>
  </si>
  <si>
    <t>ממן אגח ב</t>
  </si>
  <si>
    <t>2380046</t>
  </si>
  <si>
    <t>520036435</t>
  </si>
  <si>
    <t>פרטנר     ד</t>
  </si>
  <si>
    <t>1118835</t>
  </si>
  <si>
    <t>520044314</t>
  </si>
  <si>
    <t>קרסו אגח ב</t>
  </si>
  <si>
    <t>1139591</t>
  </si>
  <si>
    <t>יוניברסל אגח ב</t>
  </si>
  <si>
    <t>1141647</t>
  </si>
  <si>
    <t>511809071</t>
  </si>
  <si>
    <t>Automobiles &amp; Components</t>
  </si>
  <si>
    <t>מגה אור אגח ה</t>
  </si>
  <si>
    <t>1132687</t>
  </si>
  <si>
    <t>או.פי.סי אגח א*</t>
  </si>
  <si>
    <t>1141589</t>
  </si>
  <si>
    <t>514401702</t>
  </si>
  <si>
    <t>ENERGY</t>
  </si>
  <si>
    <t>בזן 4</t>
  </si>
  <si>
    <t>2590362</t>
  </si>
  <si>
    <t>520036658</t>
  </si>
  <si>
    <t>בזן אגח ה</t>
  </si>
  <si>
    <t>2590388</t>
  </si>
  <si>
    <t>דה לסר אגח ה</t>
  </si>
  <si>
    <t>1135664</t>
  </si>
  <si>
    <t>1427976</t>
  </si>
  <si>
    <t>אלדן סדרה א</t>
  </si>
  <si>
    <t>1134840</t>
  </si>
  <si>
    <t>510454333</t>
  </si>
  <si>
    <t>BBB+.IL</t>
  </si>
  <si>
    <t>אלדן סדרה ב</t>
  </si>
  <si>
    <t>1138254</t>
  </si>
  <si>
    <t>ישראמקו א*</t>
  </si>
  <si>
    <t>2320174</t>
  </si>
  <si>
    <t>550010003</t>
  </si>
  <si>
    <t>חיפוש נפט וגז</t>
  </si>
  <si>
    <t>סה"כ תל אביב 35</t>
  </si>
  <si>
    <t>אורמת טכנולוגיות*</t>
  </si>
  <si>
    <t>1134402</t>
  </si>
  <si>
    <t>520036716</t>
  </si>
  <si>
    <t>UTILITIES</t>
  </si>
  <si>
    <t>איירפורט סיטי</t>
  </si>
  <si>
    <t>1095835</t>
  </si>
  <si>
    <t>אלביט מערכות</t>
  </si>
  <si>
    <t>1081124</t>
  </si>
  <si>
    <t>520043027</t>
  </si>
  <si>
    <t>אלוני חץ</t>
  </si>
  <si>
    <t>390013</t>
  </si>
  <si>
    <t>520038506</t>
  </si>
  <si>
    <t>אמות</t>
  </si>
  <si>
    <t>1097278</t>
  </si>
  <si>
    <t>בזק</t>
  </si>
  <si>
    <t>230011</t>
  </si>
  <si>
    <t>בינלאומי 5</t>
  </si>
  <si>
    <t>593038</t>
  </si>
  <si>
    <t>בתי זיקוק לנפט</t>
  </si>
  <si>
    <t>2590248</t>
  </si>
  <si>
    <t>דיסקונט</t>
  </si>
  <si>
    <t>691212</t>
  </si>
  <si>
    <t>דלק קדוחים</t>
  </si>
  <si>
    <t>475020</t>
  </si>
  <si>
    <t>550013098</t>
  </si>
  <si>
    <t>הראל השקעות</t>
  </si>
  <si>
    <t>585018</t>
  </si>
  <si>
    <t>טאואר</t>
  </si>
  <si>
    <t>1082379</t>
  </si>
  <si>
    <t>520041997</t>
  </si>
  <si>
    <t>מוליכים למחצה</t>
  </si>
  <si>
    <t>טבע</t>
  </si>
  <si>
    <t>629014</t>
  </si>
  <si>
    <t>520013954</t>
  </si>
  <si>
    <t>ישראמקו*</t>
  </si>
  <si>
    <t>232017</t>
  </si>
  <si>
    <t>כיל</t>
  </si>
  <si>
    <t>281014</t>
  </si>
  <si>
    <t>520027830</t>
  </si>
  <si>
    <t>לאומי</t>
  </si>
  <si>
    <t>604611</t>
  </si>
  <si>
    <t>מזרחי</t>
  </si>
  <si>
    <t>695437</t>
  </si>
  <si>
    <t>מיילן</t>
  </si>
  <si>
    <t>1136704</t>
  </si>
  <si>
    <t>61036137</t>
  </si>
  <si>
    <t>Pharmaceuticals&amp; Biotechnology</t>
  </si>
  <si>
    <t>מליסרון*</t>
  </si>
  <si>
    <t>323014</t>
  </si>
  <si>
    <t>נייס</t>
  </si>
  <si>
    <t>273011</t>
  </si>
  <si>
    <t>520036872</t>
  </si>
  <si>
    <t>סלקום CEL</t>
  </si>
  <si>
    <t>1101534</t>
  </si>
  <si>
    <t>511930125</t>
  </si>
  <si>
    <t>פועלים</t>
  </si>
  <si>
    <t>662577</t>
  </si>
  <si>
    <t>פז נפט*</t>
  </si>
  <si>
    <t>1100007</t>
  </si>
  <si>
    <t>פרוטרום</t>
  </si>
  <si>
    <t>1081082</t>
  </si>
  <si>
    <t>520042805</t>
  </si>
  <si>
    <t>פרטנר</t>
  </si>
  <si>
    <t>1083484</t>
  </si>
  <si>
    <t>פריגו</t>
  </si>
  <si>
    <t>1130699</t>
  </si>
  <si>
    <t>529592</t>
  </si>
  <si>
    <t>קבוצת עזריאלי</t>
  </si>
  <si>
    <t>1119478</t>
  </si>
  <si>
    <t>שופרסל</t>
  </si>
  <si>
    <t>777037</t>
  </si>
  <si>
    <t>520022732</t>
  </si>
  <si>
    <t>שטראוס גרופ*</t>
  </si>
  <si>
    <t>746016</t>
  </si>
  <si>
    <t>סה"כ תל אביב 90</t>
  </si>
  <si>
    <t>אבגול*</t>
  </si>
  <si>
    <t>1100957</t>
  </si>
  <si>
    <t>510119068</t>
  </si>
  <si>
    <t>עץ נייר ודפוס</t>
  </si>
  <si>
    <t>או פי סי*</t>
  </si>
  <si>
    <t>1141571</t>
  </si>
  <si>
    <t>איי די איי חברה לביטוח בעמ</t>
  </si>
  <si>
    <t>1129501</t>
  </si>
  <si>
    <t>513910703</t>
  </si>
  <si>
    <t>אינרום תעשיות בניה*</t>
  </si>
  <si>
    <t>1132356</t>
  </si>
  <si>
    <t>515001659</t>
  </si>
  <si>
    <t>מתכת ומוצרי בניה</t>
  </si>
  <si>
    <t>אירונאוטיקס*</t>
  </si>
  <si>
    <t>1141142</t>
  </si>
  <si>
    <t>510422249</t>
  </si>
  <si>
    <t>אלקטרה מוצרי צריכה</t>
  </si>
  <si>
    <t>5010129</t>
  </si>
  <si>
    <t>520039967</t>
  </si>
  <si>
    <t>אלקטרה*</t>
  </si>
  <si>
    <t>739037</t>
  </si>
  <si>
    <t>520028911</t>
  </si>
  <si>
    <t>אנרגיקס*</t>
  </si>
  <si>
    <t>1123355</t>
  </si>
  <si>
    <t>513901371</t>
  </si>
  <si>
    <t>אפקון החזקות*</t>
  </si>
  <si>
    <t>578013</t>
  </si>
  <si>
    <t>520033473</t>
  </si>
  <si>
    <t>חשמל</t>
  </si>
  <si>
    <t>ארד*</t>
  </si>
  <si>
    <t>1091651</t>
  </si>
  <si>
    <t>510007800</t>
  </si>
  <si>
    <t>אלקטרוניקה ואופטיקה</t>
  </si>
  <si>
    <t>בי קומיוניקיישנס</t>
  </si>
  <si>
    <t>1107663</t>
  </si>
  <si>
    <t>514405414</t>
  </si>
  <si>
    <t>גב ים 1*</t>
  </si>
  <si>
    <t>759019</t>
  </si>
  <si>
    <t>דלתא גליל</t>
  </si>
  <si>
    <t>627034</t>
  </si>
  <si>
    <t>520025602</t>
  </si>
  <si>
    <t>דמרי</t>
  </si>
  <si>
    <t>1090315</t>
  </si>
  <si>
    <t>511399388</t>
  </si>
  <si>
    <t>דנאל כא*</t>
  </si>
  <si>
    <t>314013</t>
  </si>
  <si>
    <t>520037565</t>
  </si>
  <si>
    <t>המלט*</t>
  </si>
  <si>
    <t>1080324</t>
  </si>
  <si>
    <t>520041575</t>
  </si>
  <si>
    <t>הפניקס 1</t>
  </si>
  <si>
    <t>767012</t>
  </si>
  <si>
    <t>וואן תוכנה</t>
  </si>
  <si>
    <t>161018</t>
  </si>
  <si>
    <t>520034695</t>
  </si>
  <si>
    <t>שרותי מידע</t>
  </si>
  <si>
    <t>חילן טק*</t>
  </si>
  <si>
    <t>1084698</t>
  </si>
  <si>
    <t>520039942</t>
  </si>
  <si>
    <t>יואל</t>
  </si>
  <si>
    <t>583013</t>
  </si>
  <si>
    <t>520033226</t>
  </si>
  <si>
    <t>ישרס</t>
  </si>
  <si>
    <t>613034</t>
  </si>
  <si>
    <t>כלל ביטוח</t>
  </si>
  <si>
    <t>224014</t>
  </si>
  <si>
    <t>520036120</t>
  </si>
  <si>
    <t>מזור</t>
  </si>
  <si>
    <t>1106855</t>
  </si>
  <si>
    <t>513009043</t>
  </si>
  <si>
    <t>מכשור רפואי</t>
  </si>
  <si>
    <t>מטריקס*</t>
  </si>
  <si>
    <t>445015</t>
  </si>
  <si>
    <t>520039413</t>
  </si>
  <si>
    <t>מיטרוניקס*</t>
  </si>
  <si>
    <t>1091065</t>
  </si>
  <si>
    <t>511527202</t>
  </si>
  <si>
    <t>מנורה</t>
  </si>
  <si>
    <t>566018</t>
  </si>
  <si>
    <t>520007469</t>
  </si>
  <si>
    <t>נובה*</t>
  </si>
  <si>
    <t>1084557</t>
  </si>
  <si>
    <t>511812463</t>
  </si>
  <si>
    <t>נפטא*</t>
  </si>
  <si>
    <t>643015</t>
  </si>
  <si>
    <t>520020942</t>
  </si>
  <si>
    <t>סאפיינס*</t>
  </si>
  <si>
    <t>1087659</t>
  </si>
  <si>
    <t>53368</t>
  </si>
  <si>
    <t>ספאנטק</t>
  </si>
  <si>
    <t>1090117</t>
  </si>
  <si>
    <t>512288713</t>
  </si>
  <si>
    <t>פוקס ויזל*</t>
  </si>
  <si>
    <t>1087022</t>
  </si>
  <si>
    <t>512157603</t>
  </si>
  <si>
    <t>פורמולה</t>
  </si>
  <si>
    <t>256016</t>
  </si>
  <si>
    <t>520036690</t>
  </si>
  <si>
    <t>פלסאון תעשיות*</t>
  </si>
  <si>
    <t>1081603</t>
  </si>
  <si>
    <t>520042912</t>
  </si>
  <si>
    <t>פלרם*</t>
  </si>
  <si>
    <t>644013</t>
  </si>
  <si>
    <t>520039843</t>
  </si>
  <si>
    <t>קליל*</t>
  </si>
  <si>
    <t>797035</t>
  </si>
  <si>
    <t>520032442</t>
  </si>
  <si>
    <t>קמהדע</t>
  </si>
  <si>
    <t>1094119</t>
  </si>
  <si>
    <t>511524605</t>
  </si>
  <si>
    <t>ביוטכנולוגיה</t>
  </si>
  <si>
    <t>קרור 1*</t>
  </si>
  <si>
    <t>621011</t>
  </si>
  <si>
    <t>520001546</t>
  </si>
  <si>
    <t>ריט 1*</t>
  </si>
  <si>
    <t>1098920</t>
  </si>
  <si>
    <t>רמי לוי</t>
  </si>
  <si>
    <t>1104249</t>
  </si>
  <si>
    <t>513770669</t>
  </si>
  <si>
    <t>רציו יהש</t>
  </si>
  <si>
    <t>394015</t>
  </si>
  <si>
    <t>550012777</t>
  </si>
  <si>
    <t>שיכון ובינוי*</t>
  </si>
  <si>
    <t>1081942</t>
  </si>
  <si>
    <t>520036104</t>
  </si>
  <si>
    <t>שפיר הנדסה</t>
  </si>
  <si>
    <t>1133875</t>
  </si>
  <si>
    <t>514892801</t>
  </si>
  <si>
    <t>אוברסיז*</t>
  </si>
  <si>
    <t>1139617</t>
  </si>
  <si>
    <t>510490071</t>
  </si>
  <si>
    <t>אוריין*</t>
  </si>
  <si>
    <t>1103506</t>
  </si>
  <si>
    <t>511068256</t>
  </si>
  <si>
    <t>אינטק פארמה</t>
  </si>
  <si>
    <t>1117795</t>
  </si>
  <si>
    <t>513022780</t>
  </si>
  <si>
    <t>אלוט תקשורת*</t>
  </si>
  <si>
    <t>1099654</t>
  </si>
  <si>
    <t>512394776</t>
  </si>
  <si>
    <t>אמיליה פיתוח</t>
  </si>
  <si>
    <t>589010</t>
  </si>
  <si>
    <t>520014846</t>
  </si>
  <si>
    <t>ברנמילר*</t>
  </si>
  <si>
    <t>1141530</t>
  </si>
  <si>
    <t>514720374</t>
  </si>
  <si>
    <t>נובולוג</t>
  </si>
  <si>
    <t>1140151</t>
  </si>
  <si>
    <t>510475312</t>
  </si>
  <si>
    <t>קסטרו*</t>
  </si>
  <si>
    <t>280016</t>
  </si>
  <si>
    <t>520037649</t>
  </si>
  <si>
    <t>רבל אי.סי.אס בעמ*</t>
  </si>
  <si>
    <t>1103878</t>
  </si>
  <si>
    <t>513506329</t>
  </si>
  <si>
    <t>רדהיל</t>
  </si>
  <si>
    <t>1122381</t>
  </si>
  <si>
    <t>514304005</t>
  </si>
  <si>
    <t>AMDOCS LTD</t>
  </si>
  <si>
    <t>GB0022569080</t>
  </si>
  <si>
    <t>NYSE</t>
  </si>
  <si>
    <t>בלומברג</t>
  </si>
  <si>
    <t>511251217</t>
  </si>
  <si>
    <t>Software &amp; Services</t>
  </si>
  <si>
    <t>CAESAR STONE SDO</t>
  </si>
  <si>
    <t>IL0011259137</t>
  </si>
  <si>
    <t>NASDAQ</t>
  </si>
  <si>
    <t>511439507</t>
  </si>
  <si>
    <t>MATERIALS</t>
  </si>
  <si>
    <t>CHECK POINT SOFTWARE TECH</t>
  </si>
  <si>
    <t>IL0010824113</t>
  </si>
  <si>
    <t>520042821</t>
  </si>
  <si>
    <t>INTEC PHARMA LTD</t>
  </si>
  <si>
    <t>IL0011177958</t>
  </si>
  <si>
    <t>ITURAN LOCATION AND CONTROL</t>
  </si>
  <si>
    <t>IL0010818685</t>
  </si>
  <si>
    <t>520043811</t>
  </si>
  <si>
    <t>KORNIT DIGITAL LTD</t>
  </si>
  <si>
    <t>IL0011216723</t>
  </si>
  <si>
    <t>513195420</t>
  </si>
  <si>
    <t>mazor robotics ltd</t>
  </si>
  <si>
    <t>US57886P1030</t>
  </si>
  <si>
    <t>MediWound Ltd*</t>
  </si>
  <si>
    <t>IL0011316309</t>
  </si>
  <si>
    <t>512894940</t>
  </si>
  <si>
    <t>HEALTH CARE</t>
  </si>
  <si>
    <t>MELLANOX TECHNOLOGIES LTD</t>
  </si>
  <si>
    <t>IL0011017329</t>
  </si>
  <si>
    <t>512763285</t>
  </si>
  <si>
    <t>NOVA MEASURING INSTRUMENTS*</t>
  </si>
  <si>
    <t>IL0010845571</t>
  </si>
  <si>
    <t>ORBOTECH LTD</t>
  </si>
  <si>
    <t>IL0010823388</t>
  </si>
  <si>
    <t>520035213</t>
  </si>
  <si>
    <t>Technology Hardware &amp; Equipment</t>
  </si>
  <si>
    <t>PERRIGO CO</t>
  </si>
  <si>
    <t>IE00BGH1M568</t>
  </si>
  <si>
    <t>REDHILL BIOPHARMA LTD ADR</t>
  </si>
  <si>
    <t>US7574681034</t>
  </si>
  <si>
    <t>SAPIENS INTERNATIONAL CORP*</t>
  </si>
  <si>
    <t>ANN7716A1513</t>
  </si>
  <si>
    <t>SOLAREDGE TECHNOLOGIES</t>
  </si>
  <si>
    <t>US83417M1045</t>
  </si>
  <si>
    <t>513865329</t>
  </si>
  <si>
    <t>Semiconductors &amp; Semiconductor</t>
  </si>
  <si>
    <t>TEVA PHARMACEUTICAL SP ADR</t>
  </si>
  <si>
    <t>US8816242098</t>
  </si>
  <si>
    <t>TOWER SEMICONDUCTOR LTD</t>
  </si>
  <si>
    <t>IL0010823792</t>
  </si>
  <si>
    <t>VERINT SYSTEMS</t>
  </si>
  <si>
    <t>US92343X1000</t>
  </si>
  <si>
    <t>512704867</t>
  </si>
  <si>
    <t>WIX.COM LTD</t>
  </si>
  <si>
    <t>IL0011301780</t>
  </si>
  <si>
    <t>513881177</t>
  </si>
  <si>
    <t>ABB LTD REG</t>
  </si>
  <si>
    <t>CH0012221716</t>
  </si>
  <si>
    <t>Capital Goods</t>
  </si>
  <si>
    <t>פרנק שווצרי</t>
  </si>
  <si>
    <t>ADIDAS AG</t>
  </si>
  <si>
    <t>DE000A1EWWW0</t>
  </si>
  <si>
    <t>Consumer Durables &amp; Apparel</t>
  </si>
  <si>
    <t>ALEXANDRIA REAL ESTATE EQUIT</t>
  </si>
  <si>
    <t>US0152711091</t>
  </si>
  <si>
    <t>ALPHABET INC CL C</t>
  </si>
  <si>
    <t>US02079K1079</t>
  </si>
  <si>
    <t>AMAZON.COM INC</t>
  </si>
  <si>
    <t>US0231351067</t>
  </si>
  <si>
    <t>Retailing</t>
  </si>
  <si>
    <t>AMERICAN EXPRESS</t>
  </si>
  <si>
    <t>US0258161092</t>
  </si>
  <si>
    <t>Diversified Financial Services</t>
  </si>
  <si>
    <t>AP MOLLER MAERSK A/S B</t>
  </si>
  <si>
    <t>DK0010244508</t>
  </si>
  <si>
    <t>Transportation</t>
  </si>
  <si>
    <t>APPLE INC</t>
  </si>
  <si>
    <t>US0378331005</t>
  </si>
  <si>
    <t>APTIV PLC</t>
  </si>
  <si>
    <t>JE00B783TY65</t>
  </si>
  <si>
    <t>ASML HOLDING NV</t>
  </si>
  <si>
    <t>NL0010273215</t>
  </si>
  <si>
    <t>ASOS</t>
  </si>
  <si>
    <t>GB0030927254</t>
  </si>
  <si>
    <t>AXEL SPRINGER</t>
  </si>
  <si>
    <t>DE0005501357</t>
  </si>
  <si>
    <t>Media</t>
  </si>
  <si>
    <t>BANCO BRADESCO ADR</t>
  </si>
  <si>
    <t>US0594603039</t>
  </si>
  <si>
    <t>Banks</t>
  </si>
  <si>
    <t>BANK OF AMERICA CORP</t>
  </si>
  <si>
    <t>US0605051046</t>
  </si>
  <si>
    <t>BARCLAYS PLC</t>
  </si>
  <si>
    <t>GB0031348658</t>
  </si>
  <si>
    <t>BHP BILLITON</t>
  </si>
  <si>
    <t>GB0000566504</t>
  </si>
  <si>
    <t>BLACKROCK</t>
  </si>
  <si>
    <t>US09247X1019</t>
  </si>
  <si>
    <t>BNP PARIBAS</t>
  </si>
  <si>
    <t>FR0000131104</t>
  </si>
  <si>
    <t>BOSTON PROPERTIES INC</t>
  </si>
  <si>
    <t>US1011211018</t>
  </si>
  <si>
    <t>CHEVRON CORP</t>
  </si>
  <si>
    <t>US1667641005</t>
  </si>
  <si>
    <t>CHINA CONSTRUCTION BANK H</t>
  </si>
  <si>
    <t>CNE1000002H1</t>
  </si>
  <si>
    <t>HKSE</t>
  </si>
  <si>
    <t>CISCO SYSTEMS</t>
  </si>
  <si>
    <t>US17275R1023</t>
  </si>
  <si>
    <t>CITIGROUP INC</t>
  </si>
  <si>
    <t>US1729674242</t>
  </si>
  <si>
    <t>COMPAGNIE DE SAINT GOBAIN</t>
  </si>
  <si>
    <t>FR0000125007</t>
  </si>
  <si>
    <t>DANONE</t>
  </si>
  <si>
    <t>FR0000120644</t>
  </si>
  <si>
    <t>Food &amp; Beverage &amp; Tobacco</t>
  </si>
  <si>
    <t>DELIVERY HERO AG</t>
  </si>
  <si>
    <t>DE000A2E4K43</t>
  </si>
  <si>
    <t>DELTA AIR LINES</t>
  </si>
  <si>
    <t>US2473617023</t>
  </si>
  <si>
    <t>DEUTSCHE POST AG REG</t>
  </si>
  <si>
    <t>DE0005552004</t>
  </si>
  <si>
    <t>EIFFAGE</t>
  </si>
  <si>
    <t>FR0000130452</t>
  </si>
  <si>
    <t>ENI SPA</t>
  </si>
  <si>
    <t>IT0003132476</t>
  </si>
  <si>
    <t>ERICSSON LM B SHS</t>
  </si>
  <si>
    <t>SE0000108656</t>
  </si>
  <si>
    <t>EXPEDIA INC</t>
  </si>
  <si>
    <t>US30212P3038</t>
  </si>
  <si>
    <t>EXXON MOBIL CORP</t>
  </si>
  <si>
    <t>US30231G1022</t>
  </si>
  <si>
    <t>FACEBOOK INC A</t>
  </si>
  <si>
    <t>US30303M1027</t>
  </si>
  <si>
    <t>GOLDMAN SACHS GROUP INC</t>
  </si>
  <si>
    <t>US38141G1040</t>
  </si>
  <si>
    <t>IND &amp; COMM BK OF CHINA H</t>
  </si>
  <si>
    <t>CNE1000003G1</t>
  </si>
  <si>
    <t>ITAU UNIBANCO H SPON PRF ADR</t>
  </si>
  <si>
    <t>US4655621062</t>
  </si>
  <si>
    <t>JPMORGAN CHASE</t>
  </si>
  <si>
    <t>US46625H1005</t>
  </si>
  <si>
    <t>JUST EAT PLC</t>
  </si>
  <si>
    <t>GB00BKX5CN86</t>
  </si>
  <si>
    <t>KONINKLIJKE PHILIPS NV</t>
  </si>
  <si>
    <t>NL0000009538</t>
  </si>
  <si>
    <t>LLOYDS BANKING GROUP PLC</t>
  </si>
  <si>
    <t>GB0008706128</t>
  </si>
  <si>
    <t>MASTERCARD INC CLASS A</t>
  </si>
  <si>
    <t>US57636Q1040</t>
  </si>
  <si>
    <t>MERCK &amp; CO. INC</t>
  </si>
  <si>
    <t>US58933Y1055</t>
  </si>
  <si>
    <t>MICROSOFT CORP</t>
  </si>
  <si>
    <t>US5949181045</t>
  </si>
  <si>
    <t>TELECOMMUNICATION SERVICES</t>
  </si>
  <si>
    <t>MOODY`S</t>
  </si>
  <si>
    <t>US6153691059</t>
  </si>
  <si>
    <t>NIKE INC CL B</t>
  </si>
  <si>
    <t>US6541061031</t>
  </si>
  <si>
    <t>ORACLE CORP</t>
  </si>
  <si>
    <t>US68389X1054</t>
  </si>
  <si>
    <t>PAYPAL HOLDINGS INC</t>
  </si>
  <si>
    <t>US70450Y1038</t>
  </si>
  <si>
    <t>PFIZER INC</t>
  </si>
  <si>
    <t>US7170811035</t>
  </si>
  <si>
    <t>PRICELINE GROUP INC</t>
  </si>
  <si>
    <t>US7415034039</t>
  </si>
  <si>
    <t>PROLOGIS INC</t>
  </si>
  <si>
    <t>US74340W1036</t>
  </si>
  <si>
    <t>RELX PLC</t>
  </si>
  <si>
    <t>GB00B2B0DG97</t>
  </si>
  <si>
    <t>RIO TINTO PLC</t>
  </si>
  <si>
    <t>GB0007188757</t>
  </si>
  <si>
    <t>ROCHE HOLDING AG GENUSSCHEIN</t>
  </si>
  <si>
    <t>CH0012032048</t>
  </si>
  <si>
    <t>ROYAL DUTCH SHELL PLC A SHS</t>
  </si>
  <si>
    <t>GB00B03MLX29</t>
  </si>
  <si>
    <t>S&amp;P GLOBAL</t>
  </si>
  <si>
    <t>US78409V1044</t>
  </si>
  <si>
    <t>SAP AG</t>
  </si>
  <si>
    <t>DE0007164600</t>
  </si>
  <si>
    <t>SIEMENS AG REG</t>
  </si>
  <si>
    <t>DE0007236101</t>
  </si>
  <si>
    <t>SL GREEN REALTY CORP</t>
  </si>
  <si>
    <t>US78440X1019</t>
  </si>
  <si>
    <t>SOUTHWEST AIRLINES</t>
  </si>
  <si>
    <t>US8447411088</t>
  </si>
  <si>
    <t>STARBUCKS CORP</t>
  </si>
  <si>
    <t>US8552441094</t>
  </si>
  <si>
    <t>Hotels Restaurants &amp; Leisure</t>
  </si>
  <si>
    <t>SYNCHRONY FINANCIAL</t>
  </si>
  <si>
    <t>US87165B1035</t>
  </si>
  <si>
    <t>UNITED CONTINENTAL HOLDINGS</t>
  </si>
  <si>
    <t>US9100471096</t>
  </si>
  <si>
    <t>US BANCORP</t>
  </si>
  <si>
    <t>US9029733048</t>
  </si>
  <si>
    <t>VINCI SA</t>
  </si>
  <si>
    <t>FR0000125486</t>
  </si>
  <si>
    <t>VISA</t>
  </si>
  <si>
    <t>US92826C8394</t>
  </si>
  <si>
    <t>VOLKSWAGEN AG PREF</t>
  </si>
  <si>
    <t>DE0007664039</t>
  </si>
  <si>
    <t>WELLS FARGO &amp; CO</t>
  </si>
  <si>
    <t>US9497461015</t>
  </si>
  <si>
    <t>ZALANDO</t>
  </si>
  <si>
    <t>DE000ZAL1111</t>
  </si>
  <si>
    <t>הראל סל תא 125</t>
  </si>
  <si>
    <t>1113232</t>
  </si>
  <si>
    <t>514103811</t>
  </si>
  <si>
    <t>מניות</t>
  </si>
  <si>
    <t>פסגות 125.ס2</t>
  </si>
  <si>
    <t>1125327</t>
  </si>
  <si>
    <t>513464289</t>
  </si>
  <si>
    <t>פסגות סל ת"א 125 סד 1 40A</t>
  </si>
  <si>
    <t>1096593</t>
  </si>
  <si>
    <t>קסם תא125</t>
  </si>
  <si>
    <t>1117266</t>
  </si>
  <si>
    <t>520041989</t>
  </si>
  <si>
    <t>תכלית תא 125</t>
  </si>
  <si>
    <t>1091818</t>
  </si>
  <si>
    <t>513540310</t>
  </si>
  <si>
    <t>פסגות סל תל אביב בנקים סדרה 2</t>
  </si>
  <si>
    <t>1096437</t>
  </si>
  <si>
    <t>הראל סל תל בונד 60</t>
  </si>
  <si>
    <t>1113257</t>
  </si>
  <si>
    <t>אג"ח</t>
  </si>
  <si>
    <t>הראל תל בונד 20</t>
  </si>
  <si>
    <t>1113240</t>
  </si>
  <si>
    <t>פסגות תל בונד 60 סדרה 2</t>
  </si>
  <si>
    <t>1109479</t>
  </si>
  <si>
    <t>פסגות תל בונד 60 סדרה 3</t>
  </si>
  <si>
    <t>1134550</t>
  </si>
  <si>
    <t>קסם תל בונד 60</t>
  </si>
  <si>
    <t>1109248</t>
  </si>
  <si>
    <t>תכלית תל בונד 60</t>
  </si>
  <si>
    <t>1109362</t>
  </si>
  <si>
    <t>פסגות סל בונד שקלי</t>
  </si>
  <si>
    <t>1116326</t>
  </si>
  <si>
    <t>פסגות תל בונד שקלי</t>
  </si>
  <si>
    <t>1116581</t>
  </si>
  <si>
    <t>קסם פח בונד שקלי</t>
  </si>
  <si>
    <t>1116334</t>
  </si>
  <si>
    <t>תכלית תל בונד שקלי</t>
  </si>
  <si>
    <t>1116250</t>
  </si>
  <si>
    <t>פסגות סל מקמ</t>
  </si>
  <si>
    <t>1112879</t>
  </si>
  <si>
    <t>AMUNDI ETF MSCI EM ASIA UCIT</t>
  </si>
  <si>
    <t>FR0011018316</t>
  </si>
  <si>
    <t>AMUNDI ETF MSCI EUROPE TELEC</t>
  </si>
  <si>
    <t>FR0010713735</t>
  </si>
  <si>
    <t>CONSUMER DISCRETIONARY SELT</t>
  </si>
  <si>
    <t>US81369Y4070</t>
  </si>
  <si>
    <t>DAIWA ETF TOPIX</t>
  </si>
  <si>
    <t>JP3027620008</t>
  </si>
  <si>
    <t>DBX HARVEST CSI 300 1D</t>
  </si>
  <si>
    <t>LU0875160326</t>
  </si>
  <si>
    <t>DBX MSCI NORDIC 1D</t>
  </si>
  <si>
    <t>IE00B9MRHC27</t>
  </si>
  <si>
    <t>DBX S&amp;P GLOBAL INFRASTRUC 1C</t>
  </si>
  <si>
    <t>LU0322253229</t>
  </si>
  <si>
    <t>DBX STXX EUROPE TECHNOLOGY 1C</t>
  </si>
  <si>
    <t>LU0292104469</t>
  </si>
  <si>
    <t>ENERGY SELECT SECTOR SPDR</t>
  </si>
  <si>
    <t>US81369Y5069</t>
  </si>
  <si>
    <t>HEALTH CARE SELECT SECTOR</t>
  </si>
  <si>
    <t>US81369Y2090</t>
  </si>
  <si>
    <t>HORIZONS S&amp;P/TSX 60 INDEX</t>
  </si>
  <si>
    <t>CA44049A1241</t>
  </si>
  <si>
    <t>INDUSTRIAL SELECT SECT SPDR</t>
  </si>
  <si>
    <t>US81369Y7040</t>
  </si>
  <si>
    <t>ISHARE EUR 600 AUTO&amp;PARTS DE</t>
  </si>
  <si>
    <t>DE000A0Q4R28</t>
  </si>
  <si>
    <t>ISHARES CHINA LARGE CAP</t>
  </si>
  <si>
    <t>IE00B02KXK85</t>
  </si>
  <si>
    <t>ISHARES CORE EURO STOXX 50</t>
  </si>
  <si>
    <t>IE00B53L3W79</t>
  </si>
  <si>
    <t>ISHARES CORE MSCI EMERGING</t>
  </si>
  <si>
    <t>US46434G1031</t>
  </si>
  <si>
    <t>ISHARES CRNCY HEDGD MSCI EM</t>
  </si>
  <si>
    <t>US46434G5099</t>
  </si>
  <si>
    <t>ISHARES DJ CONSRU</t>
  </si>
  <si>
    <t>US4642887529</t>
  </si>
  <si>
    <t>ISHARES DJ EURO STOXX 50 DE</t>
  </si>
  <si>
    <t>DE0005933956</t>
  </si>
  <si>
    <t>ISHARES DJ US TRANSPORT AVG</t>
  </si>
  <si>
    <t>US4642871929</t>
  </si>
  <si>
    <t>Ishares FTSE 100</t>
  </si>
  <si>
    <t>IE0005042456</t>
  </si>
  <si>
    <t>ISHARES FTSE CHINA 25 INDEX</t>
  </si>
  <si>
    <t>US4642871846</t>
  </si>
  <si>
    <t>ISHARES MSCI BRAZIL</t>
  </si>
  <si>
    <t>US4642864007</t>
  </si>
  <si>
    <t>ISHARES MSCI EMU SML C ACC</t>
  </si>
  <si>
    <t>IE00B3VWMM18</t>
  </si>
  <si>
    <t>ISHARES NASDAQ BIOTECH INDX</t>
  </si>
  <si>
    <t>US4642875565</t>
  </si>
  <si>
    <t>ISHARES RESIDENTIAL REAL EST</t>
  </si>
  <si>
    <t>US4642885622</t>
  </si>
  <si>
    <t>ISHARES S&amp;P LATIN AMERICA 40</t>
  </si>
  <si>
    <t>US4642873909</t>
  </si>
  <si>
    <t>ISHARES ST 600 UTIL DE</t>
  </si>
  <si>
    <t>DE000A0Q4R02</t>
  </si>
  <si>
    <t>ISHR EUR600 IND GDS&amp;SERV (DE)</t>
  </si>
  <si>
    <t>DE000A0H08J9</t>
  </si>
  <si>
    <t>Lyxor ETF STOXX Europe 600 Banks</t>
  </si>
  <si>
    <t>FR0010345371</t>
  </si>
  <si>
    <t>LYXOR ETF STOXX OIL &amp; GAS</t>
  </si>
  <si>
    <t>FR0010344960</t>
  </si>
  <si>
    <t>LYXOR STOXX BASIC RSRCES</t>
  </si>
  <si>
    <t>FR0010345389</t>
  </si>
  <si>
    <t>LYXOR UCITS ETS EU STOX BANK</t>
  </si>
  <si>
    <t>FR0011645647</t>
  </si>
  <si>
    <t>MARKET VECTORS OIL SERVICE</t>
  </si>
  <si>
    <t>US92189F7188</t>
  </si>
  <si>
    <t>MARKET VECTORS SEMICONDUCTOR</t>
  </si>
  <si>
    <t>US92189F6768</t>
  </si>
  <si>
    <t>SOURCE MORNINGSTAR US ENERGY</t>
  </si>
  <si>
    <t>IE00B94ZB998</t>
  </si>
  <si>
    <t>SOURCE S&amp;P 500 UCITS ETF</t>
  </si>
  <si>
    <t>IE00B3YCGJ38</t>
  </si>
  <si>
    <t>SPDR FT EP EU EX UK REAL EST</t>
  </si>
  <si>
    <t>IE00BSJCQV56</t>
  </si>
  <si>
    <t>SPDR KBW REGIONAL BANKING ET</t>
  </si>
  <si>
    <t>US78464A6982</t>
  </si>
  <si>
    <t>SPDR MSCI EUROPE CONSUMER ST</t>
  </si>
  <si>
    <t>IE00BKWQ0D84</t>
  </si>
  <si>
    <t>SPDR S AND P HOMEBUILDERS ETF</t>
  </si>
  <si>
    <t>US78464A8889</t>
  </si>
  <si>
    <t>VANGUARD AUST SHARES IDX ETF</t>
  </si>
  <si>
    <t>AU000000VAS1</t>
  </si>
  <si>
    <t>Vanguard info tech ETF</t>
  </si>
  <si>
    <t>US92204A7028</t>
  </si>
  <si>
    <t>VANGUARD REIT ETF</t>
  </si>
  <si>
    <t>US9229085538</t>
  </si>
  <si>
    <t>VANGUARD S&amp;P 500 ETF</t>
  </si>
  <si>
    <t>US9229083632</t>
  </si>
  <si>
    <t>VANGUARD S&amp;P 500 UCITS ETF</t>
  </si>
  <si>
    <t>IE00B3XXRP09</t>
  </si>
  <si>
    <t>WISDOMTREE INDIA EARNINGS</t>
  </si>
  <si>
    <t>US97717W4226</t>
  </si>
  <si>
    <t>WISDOMTREE JPN S/C DVD FUND</t>
  </si>
  <si>
    <t>US97717W8367</t>
  </si>
  <si>
    <t>XTRACKERS MSCI EMERGING MARKET</t>
  </si>
  <si>
    <t>US2330511013</t>
  </si>
  <si>
    <t>ISHARES USD CORP BND</t>
  </si>
  <si>
    <t>IE0032895942</t>
  </si>
  <si>
    <t>VANGUARD S.T CORP BOND</t>
  </si>
  <si>
    <t>US92206C4096</t>
  </si>
  <si>
    <t>ISHARES JP MORGAN USD EM CORP</t>
  </si>
  <si>
    <t>IE00B6TLBW47</t>
  </si>
  <si>
    <t>SPDR EMERGING MKTS LOCAL BD</t>
  </si>
  <si>
    <t>IE00B4613386</t>
  </si>
  <si>
    <t>DB X TR II TRX CROSSOVER 5 Y</t>
  </si>
  <si>
    <t>LU0290359032</t>
  </si>
  <si>
    <t>ISHARES MARKIT IBOXX $ HIGH</t>
  </si>
  <si>
    <t>IE00B4PY7Y77</t>
  </si>
  <si>
    <t>SPDR BARCLAYS CAPITAL HIGH</t>
  </si>
  <si>
    <t>US78464A4177</t>
  </si>
  <si>
    <t>AMUNDI ETF EUR HY LIQ BD IBX</t>
  </si>
  <si>
    <t>FR0011494822</t>
  </si>
  <si>
    <t>UBS LUX BD USD</t>
  </si>
  <si>
    <t>LU0396367608</t>
  </si>
  <si>
    <t>BBB+</t>
  </si>
  <si>
    <t>S&amp;P</t>
  </si>
  <si>
    <t>NEUBER BERMAN H/Y BD I2A</t>
  </si>
  <si>
    <t>IE00B8QBJF01</t>
  </si>
  <si>
    <t>BB</t>
  </si>
  <si>
    <t>FITCH</t>
  </si>
  <si>
    <t>NOMURA US HIGH YLD BD I USD</t>
  </si>
  <si>
    <t>IE00B3RW8498</t>
  </si>
  <si>
    <t>NR</t>
  </si>
  <si>
    <t>ABERDEEN GL LATIN AM EQ I2</t>
  </si>
  <si>
    <t>LU0396315128</t>
  </si>
  <si>
    <t>ABERDEEN GL NOR AM SM CP I2A</t>
  </si>
  <si>
    <t>LU0566484704</t>
  </si>
  <si>
    <t>AMUNDI IND MSCI EMU IEC</t>
  </si>
  <si>
    <t>LU0389810994</t>
  </si>
  <si>
    <t>BRANDES EURPN VALUE I EUR</t>
  </si>
  <si>
    <t>IE0031574977</t>
  </si>
  <si>
    <t>COMGEST GROWTH EUROPE EUR IA</t>
  </si>
  <si>
    <t>IE00B5WN3467</t>
  </si>
  <si>
    <t>Constellation Fund SPC</t>
  </si>
  <si>
    <t>KYG238261377</t>
  </si>
  <si>
    <t>CS INDEX LUX EQ EMU QB EUR</t>
  </si>
  <si>
    <t>LU1390074414</t>
  </si>
  <si>
    <t>KOTAK FUNDS IND MIDCP  JA USD</t>
  </si>
  <si>
    <t>LU0675383409</t>
  </si>
  <si>
    <t>MATTHEWS ASIA TIGER</t>
  </si>
  <si>
    <t>LU0491816475</t>
  </si>
  <si>
    <t>PineBridge India</t>
  </si>
  <si>
    <t>IE00B0JY6L58</t>
  </si>
  <si>
    <t>Schroders Asia ex Japan</t>
  </si>
  <si>
    <t>LU0106259988</t>
  </si>
  <si>
    <t>SEB Fund 1  NORDIC FD  C</t>
  </si>
  <si>
    <t>LU0030165871</t>
  </si>
  <si>
    <t>Tokio Marine Japan</t>
  </si>
  <si>
    <t>IE00BYYTL417</t>
  </si>
  <si>
    <t>VANGUARD EMR MK ST IN USD IN</t>
  </si>
  <si>
    <t>IE0031787223</t>
  </si>
  <si>
    <t>SPX 03/18 P2325</t>
  </si>
  <si>
    <t>BBG00G8LGMN74</t>
  </si>
  <si>
    <t>ל.ר.</t>
  </si>
  <si>
    <t>SPX 03/18 P2575</t>
  </si>
  <si>
    <t>BBG00G8LGMK1</t>
  </si>
  <si>
    <t>EMINI RUSSELL 2000 MAR18</t>
  </si>
  <si>
    <t>RTYH8</t>
  </si>
  <si>
    <t>EURO STOXX 50 MAR18</t>
  </si>
  <si>
    <t>VGH8</t>
  </si>
  <si>
    <t>EURO STOXX BANK MAR18</t>
  </si>
  <si>
    <t>CAH8</t>
  </si>
  <si>
    <t>FTSE 100 IDX FUT MAR18</t>
  </si>
  <si>
    <t>Z H8</t>
  </si>
  <si>
    <t>S&amp;P500 EMINI FUT MAR 18</t>
  </si>
  <si>
    <t>ESH8</t>
  </si>
  <si>
    <t>SPI 200 FUTURES MAR18</t>
  </si>
  <si>
    <t>XPH8</t>
  </si>
  <si>
    <t>STOXX 600 BANK MAR18</t>
  </si>
  <si>
    <t>BJH8</t>
  </si>
  <si>
    <t>TOPIX INDX FUTR MAR18</t>
  </si>
  <si>
    <t>TPH8</t>
  </si>
  <si>
    <t>ערד 8786_1/2027</t>
  </si>
  <si>
    <t>71116487</t>
  </si>
  <si>
    <t>ערד 8790 2027 4.8%</t>
  </si>
  <si>
    <t>ערד 8792</t>
  </si>
  <si>
    <t>8287928</t>
  </si>
  <si>
    <t>ערד 8805</t>
  </si>
  <si>
    <t>ערד 8829</t>
  </si>
  <si>
    <t>9882900</t>
  </si>
  <si>
    <t>ערד 8832</t>
  </si>
  <si>
    <t>8831000</t>
  </si>
  <si>
    <t>ערד 8833</t>
  </si>
  <si>
    <t>8833000</t>
  </si>
  <si>
    <t>ערד 8834</t>
  </si>
  <si>
    <t>8834000</t>
  </si>
  <si>
    <t>ערד 8837</t>
  </si>
  <si>
    <t>8837000</t>
  </si>
  <si>
    <t>ערד 8838</t>
  </si>
  <si>
    <t>8838000</t>
  </si>
  <si>
    <t>ערד 8839</t>
  </si>
  <si>
    <t>8839000</t>
  </si>
  <si>
    <t>ערד 8840</t>
  </si>
  <si>
    <t>8840000</t>
  </si>
  <si>
    <t>ערד 8841</t>
  </si>
  <si>
    <t>8841000</t>
  </si>
  <si>
    <t>ערד 8842</t>
  </si>
  <si>
    <t>8842000</t>
  </si>
  <si>
    <t>ערד 8843</t>
  </si>
  <si>
    <t>8843000</t>
  </si>
  <si>
    <t>ערד 8845</t>
  </si>
  <si>
    <t>8845000</t>
  </si>
  <si>
    <t>ערד 8846</t>
  </si>
  <si>
    <t>8846000</t>
  </si>
  <si>
    <t>ערד 8847</t>
  </si>
  <si>
    <t>8847000</t>
  </si>
  <si>
    <t>ערד 8848</t>
  </si>
  <si>
    <t>8848000</t>
  </si>
  <si>
    <t>ערד 8849</t>
  </si>
  <si>
    <t>8849000</t>
  </si>
  <si>
    <t>ערד 8850</t>
  </si>
  <si>
    <t>8850000</t>
  </si>
  <si>
    <t>ערד 8851</t>
  </si>
  <si>
    <t>8851000</t>
  </si>
  <si>
    <t>ערד 8853</t>
  </si>
  <si>
    <t>8853000</t>
  </si>
  <si>
    <t>ערד 8854</t>
  </si>
  <si>
    <t>8854000</t>
  </si>
  <si>
    <t>ערד 8855</t>
  </si>
  <si>
    <t>88550000</t>
  </si>
  <si>
    <t>ערד 8856</t>
  </si>
  <si>
    <t>88560000</t>
  </si>
  <si>
    <t>ערד 8857</t>
  </si>
  <si>
    <t>88570000</t>
  </si>
  <si>
    <t>ערד סדרה 8776 2026 4.8%</t>
  </si>
  <si>
    <t>8287765</t>
  </si>
  <si>
    <t>ערד סדרה 8788 4.8% 2027</t>
  </si>
  <si>
    <t>71116727</t>
  </si>
  <si>
    <t>מקורות אג סדרה 6 ל.ס 4.9%</t>
  </si>
  <si>
    <t>1100908</t>
  </si>
  <si>
    <t>מרווח הוגן</t>
  </si>
  <si>
    <t>520010869</t>
  </si>
  <si>
    <t>מקורות אגח 8 רמ</t>
  </si>
  <si>
    <t>1124346</t>
  </si>
  <si>
    <t>רפאל אגח ג רצף מוסדי</t>
  </si>
  <si>
    <t>1140276</t>
  </si>
  <si>
    <t>520042185</t>
  </si>
  <si>
    <t>חשמל צמוד 2020   אגח ל.ס</t>
  </si>
  <si>
    <t>6000111</t>
  </si>
  <si>
    <t>אגח ל.ס חשמל 2022</t>
  </si>
  <si>
    <t>6000129</t>
  </si>
  <si>
    <t>נתיבי גז  סדרה א ל.ס 5.6%</t>
  </si>
  <si>
    <t>1103084</t>
  </si>
  <si>
    <t>513436394</t>
  </si>
  <si>
    <t>רפאל אגח ד רצף מוסדי</t>
  </si>
  <si>
    <t>1140284</t>
  </si>
  <si>
    <t>רפאל אגח ה רצף מוסדי</t>
  </si>
  <si>
    <t>1140292</t>
  </si>
  <si>
    <t>מתמ אגח א'  רמ</t>
  </si>
  <si>
    <t>1138999</t>
  </si>
  <si>
    <t>510687403</t>
  </si>
  <si>
    <t>אורמת אגח 2*</t>
  </si>
  <si>
    <t>1139161</t>
  </si>
  <si>
    <t>אורמת אגח 3*</t>
  </si>
  <si>
    <t>1139179</t>
  </si>
  <si>
    <t>240 West 35th Street  mkf*</t>
  </si>
  <si>
    <t>494382</t>
  </si>
  <si>
    <t>Eschborn Plaza*</t>
  </si>
  <si>
    <t>Sacramento 353*</t>
  </si>
  <si>
    <t>white oak 2*</t>
  </si>
  <si>
    <t>white oak 3 mkf*</t>
  </si>
  <si>
    <t>494381</t>
  </si>
  <si>
    <t>סה"כ קרנות השקעה</t>
  </si>
  <si>
    <t>סה"כ קרנות השקעה בחו"ל</t>
  </si>
  <si>
    <t>Horsley Bridge XII Ventures</t>
  </si>
  <si>
    <t>MAGMA GROWTH EQUITY I</t>
  </si>
  <si>
    <t>Strategic Investors Fund VIII LP</t>
  </si>
  <si>
    <t>Waterton Residential P V XIII</t>
  </si>
  <si>
    <t>Apollo Natural Resources Partners II LP</t>
  </si>
  <si>
    <t>Ares PCS LP*</t>
  </si>
  <si>
    <t>CRECH V</t>
  </si>
  <si>
    <t>Crescent MPVIIC LP</t>
  </si>
  <si>
    <t>harbourvest part' co inv fund IV</t>
  </si>
  <si>
    <t>HIG harbourvest Tranche B</t>
  </si>
  <si>
    <t>Kartesia Credit Opportunities IV SCS</t>
  </si>
  <si>
    <t>Permira CSIII LP</t>
  </si>
  <si>
    <t>Senior Loan Fund I A SLP</t>
  </si>
  <si>
    <t>Warburg Pincus China LP</t>
  </si>
  <si>
    <t>REDHILL WARRANT</t>
  </si>
  <si>
    <t>52290</t>
  </si>
  <si>
    <t>₪ / מט"ח</t>
  </si>
  <si>
    <t>+ILS/-USD 3.4664 22-02-18 (10) --81</t>
  </si>
  <si>
    <t>10000894</t>
  </si>
  <si>
    <t>+ILS/-USD 3.485 22-02-18 (10) --90</t>
  </si>
  <si>
    <t>10000881</t>
  </si>
  <si>
    <t>+ILS/-USD 3.4892 22-02-18 (10) --118</t>
  </si>
  <si>
    <t>10000850</t>
  </si>
  <si>
    <t>+ILS/-USD 3.49 22-02-18 (10) --119</t>
  </si>
  <si>
    <t>10000855</t>
  </si>
  <si>
    <t>+ILS/-USD 3.5015 27-02-18 (10) --105</t>
  </si>
  <si>
    <t>10000876</t>
  </si>
  <si>
    <t>+USD/-ILS 3.4686 22-02-18 (10) --74</t>
  </si>
  <si>
    <t>10000886</t>
  </si>
  <si>
    <t>+USD/-ILS 3.4806 22-02-18 (10) --74</t>
  </si>
  <si>
    <t>10000885</t>
  </si>
  <si>
    <t>+EUR/-USD 1.2003 17-04-18 (10) +99.1</t>
  </si>
  <si>
    <t>10000887</t>
  </si>
  <si>
    <t>+GBP/-USD 1.3151 12-02-18 (10) +41</t>
  </si>
  <si>
    <t>10000828</t>
  </si>
  <si>
    <t>+JPY/-USD 111.93 10-01-18 (10) --27</t>
  </si>
  <si>
    <t>10000864</t>
  </si>
  <si>
    <t>+USD/-EUR 1.1894 17-04-18 (10) +100.6</t>
  </si>
  <si>
    <t>10000869</t>
  </si>
  <si>
    <t>+USD/-EUR 1.1909 14-03-18 (10) +69</t>
  </si>
  <si>
    <t>10000878</t>
  </si>
  <si>
    <t>+USD/-EUR 1.1916 07-03-18 (10) +73.15</t>
  </si>
  <si>
    <t>10000847</t>
  </si>
  <si>
    <t>+USD/-EUR 1.1916 14-03-18 (10) +68</t>
  </si>
  <si>
    <t>10000883</t>
  </si>
  <si>
    <t>+USD/-EUR 1.1947 10-04-18 (10) +96.5</t>
  </si>
  <si>
    <t>10000861</t>
  </si>
  <si>
    <t>+USD/-EUR 1.1959 14-03-18 (10) +78.2</t>
  </si>
  <si>
    <t>10000852</t>
  </si>
  <si>
    <t>+USD/-EUR 1.1983 17-04-18 (10) +95</t>
  </si>
  <si>
    <t>10000884</t>
  </si>
  <si>
    <t>+USD/-EUR 1.2001 14-03-18 (10) +54</t>
  </si>
  <si>
    <t>10000891</t>
  </si>
  <si>
    <t>+USD/-GBP 1.3439 12-02-18 (10) +30.5</t>
  </si>
  <si>
    <t>10000888</t>
  </si>
  <si>
    <t>+USD/-JPY 111.085 26-02-18 (10) -0.5</t>
  </si>
  <si>
    <t>10000859</t>
  </si>
  <si>
    <t>+USD/-JPY 112.179 10-01-18 (10) --62.1</t>
  </si>
  <si>
    <t>10000779</t>
  </si>
  <si>
    <t>+USD/-JPY 112.507 26-02-18 (10) --53.3</t>
  </si>
  <si>
    <t>10000873</t>
  </si>
  <si>
    <t>+USD/-JPY 112.54 10-01-18 (10) --46</t>
  </si>
  <si>
    <t>10000797</t>
  </si>
  <si>
    <t>+USD/-JPY 112.678 26-02-18 (10) -0.572</t>
  </si>
  <si>
    <t>10000833</t>
  </si>
  <si>
    <t>+USD/-JPY 113.21 10-01-18 (10) --37</t>
  </si>
  <si>
    <t>10000829</t>
  </si>
  <si>
    <t/>
  </si>
  <si>
    <t>דולר ניו-זילנד</t>
  </si>
  <si>
    <t>כתר נורבגי</t>
  </si>
  <si>
    <t>בנק לאומי לישראל בע"מ</t>
  </si>
  <si>
    <t>30010000</t>
  </si>
  <si>
    <t>32010000</t>
  </si>
  <si>
    <t>30310000</t>
  </si>
  <si>
    <t>32610000</t>
  </si>
  <si>
    <t>30710000</t>
  </si>
  <si>
    <t>30210000</t>
  </si>
  <si>
    <t>31010000</t>
  </si>
  <si>
    <t>30810000</t>
  </si>
  <si>
    <t>31110000</t>
  </si>
  <si>
    <t>31210000</t>
  </si>
  <si>
    <t>31710000</t>
  </si>
  <si>
    <t>דירוג פנימי</t>
  </si>
  <si>
    <t>לא</t>
  </si>
  <si>
    <t>455531</t>
  </si>
  <si>
    <t>AA</t>
  </si>
  <si>
    <t>כן</t>
  </si>
  <si>
    <t>90136004</t>
  </si>
  <si>
    <t>A+</t>
  </si>
  <si>
    <t>482154</t>
  </si>
  <si>
    <t>482153</t>
  </si>
  <si>
    <t>90136001</t>
  </si>
  <si>
    <t>90136005</t>
  </si>
  <si>
    <t>90136035</t>
  </si>
  <si>
    <t>90136025</t>
  </si>
  <si>
    <t>90136003</t>
  </si>
  <si>
    <t>90136002</t>
  </si>
  <si>
    <t>470540</t>
  </si>
  <si>
    <t>484097</t>
  </si>
  <si>
    <t>465782</t>
  </si>
  <si>
    <t>467404</t>
  </si>
  <si>
    <t>485289</t>
  </si>
  <si>
    <t>458870</t>
  </si>
  <si>
    <t>458869</t>
  </si>
  <si>
    <t>91102700</t>
  </si>
  <si>
    <t>A</t>
  </si>
  <si>
    <t>91040000</t>
  </si>
  <si>
    <t>91050010</t>
  </si>
  <si>
    <t>91050008</t>
  </si>
  <si>
    <t>91050009</t>
  </si>
  <si>
    <t>90840003</t>
  </si>
  <si>
    <t>90840002</t>
  </si>
  <si>
    <t>90840000</t>
  </si>
  <si>
    <t>לאומי 0.33 7.12.17</t>
  </si>
  <si>
    <t>491455</t>
  </si>
  <si>
    <t>לאומי 082018</t>
  </si>
  <si>
    <t>475052</t>
  </si>
  <si>
    <t>לאומי 09082018</t>
  </si>
  <si>
    <t>482571</t>
  </si>
  <si>
    <t>לאומי 0918</t>
  </si>
  <si>
    <t>478076</t>
  </si>
  <si>
    <t>פקדון לאומי 2/11/17 0.34%</t>
  </si>
  <si>
    <t>486978</t>
  </si>
  <si>
    <t>פקדון לאומי 4/11/18</t>
  </si>
  <si>
    <t>485398</t>
  </si>
  <si>
    <t>סה"כ יתרות התחייבות להשקעה</t>
  </si>
  <si>
    <t>סה"כ בישראל</t>
  </si>
  <si>
    <t>ICG SDP III</t>
  </si>
  <si>
    <t>סה"כ בחו"ל</t>
  </si>
  <si>
    <t>apollo natural pesources partners II</t>
  </si>
  <si>
    <t>Bluebay SLFI</t>
  </si>
  <si>
    <t>Warburg Pincus China I</t>
  </si>
  <si>
    <t>Permira</t>
  </si>
  <si>
    <t>Crescent mezzanine VII</t>
  </si>
  <si>
    <t>ARES private credit solutions</t>
  </si>
  <si>
    <t>Cheyne Real Estate Credit Holdings</t>
  </si>
  <si>
    <t>Migdal-HarbourVest 2016 Fund L.P. (Tranche B)</t>
  </si>
  <si>
    <t>waterton</t>
  </si>
  <si>
    <t>Apollo Fund IX</t>
  </si>
  <si>
    <t>infrared infrastructure fund v</t>
  </si>
  <si>
    <t>Tene growth capital IV</t>
  </si>
  <si>
    <t>Copenhagen Infrastructure III</t>
  </si>
  <si>
    <t>SVB</t>
  </si>
  <si>
    <t>מובטחות משכנתא - גורם 01</t>
  </si>
  <si>
    <t>בבטחונות אחרים - גורם 94</t>
  </si>
  <si>
    <t>בבטחונות אחרים - גורם 40</t>
  </si>
  <si>
    <t>בבטחונות אחרים - גורם 103</t>
  </si>
  <si>
    <t>בבטחונות אחרים - גורם 96</t>
  </si>
  <si>
    <t>בבטחונות אחרים-גורם 104</t>
  </si>
  <si>
    <t>בבטחונות אחרים - גורם 41</t>
  </si>
  <si>
    <t>בבטחונות אחרים - גורם 38</t>
  </si>
  <si>
    <t>בבטחונות אחרים - גורם 98</t>
  </si>
  <si>
    <t>בבטחונות אחרים - גורם 105</t>
  </si>
  <si>
    <t>גורם 105</t>
  </si>
  <si>
    <t>גורם 38</t>
  </si>
  <si>
    <t>גורם 98</t>
  </si>
  <si>
    <t>גורם 104</t>
  </si>
  <si>
    <t>סה"כ השקעות אחרות</t>
  </si>
  <si>
    <t>יתרות מזומנים לקבל/לשלם</t>
  </si>
  <si>
    <t>חייבים שונים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</si>
</sst>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#,##0.0000"/>
    <numFmt numFmtId="169" formatCode="0.0000"/>
  </numFmts>
  <fonts count="31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b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</font>
    <font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7">
    <xf numFmtId="0" fontId="0" fillId="0" borderId="0"/>
    <xf numFmtId="164" fontId="24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16" fillId="0" borderId="0"/>
    <xf numFmtId="0" fontId="24" fillId="0" borderId="0"/>
    <xf numFmtId="0" fontId="1" fillId="0" borderId="0"/>
    <xf numFmtId="9" fontId="24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" fillId="0" borderId="0"/>
    <xf numFmtId="0" fontId="1" fillId="0" borderId="0"/>
  </cellStyleXfs>
  <cellXfs count="17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0" applyFont="1" applyAlignment="1">
      <alignment horizontal="center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3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49" fontId="5" fillId="2" borderId="3" xfId="7" applyNumberFormat="1" applyFont="1" applyFill="1" applyBorder="1" applyAlignment="1">
      <alignment horizontal="center" wrapText="1"/>
    </xf>
    <xf numFmtId="0" fontId="14" fillId="2" borderId="1" xfId="7" applyNumberFormat="1" applyFont="1" applyFill="1" applyBorder="1" applyAlignment="1">
      <alignment horizontal="right" vertical="center" wrapText="1" indent="1"/>
    </xf>
    <xf numFmtId="49" fontId="14" fillId="2" borderId="1" xfId="7" applyNumberFormat="1" applyFont="1" applyFill="1" applyBorder="1" applyAlignment="1">
      <alignment horizontal="right" vertical="center" wrapText="1" indent="3" readingOrder="2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49" fontId="14" fillId="2" borderId="7" xfId="7" applyNumberFormat="1" applyFont="1" applyFill="1" applyBorder="1" applyAlignment="1">
      <alignment horizontal="center" vertical="center" wrapText="1" readingOrder="2"/>
    </xf>
    <xf numFmtId="0" fontId="5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 wrapText="1"/>
    </xf>
    <xf numFmtId="49" fontId="17" fillId="2" borderId="2" xfId="0" applyNumberFormat="1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0" xfId="11" applyFont="1" applyFill="1" applyBorder="1" applyAlignment="1" applyProtection="1">
      <alignment horizontal="center" readingOrder="2"/>
    </xf>
    <xf numFmtId="49" fontId="5" fillId="2" borderId="6" xfId="0" applyNumberFormat="1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right" vertical="center" wrapText="1" indent="2" readingOrder="2"/>
    </xf>
    <xf numFmtId="0" fontId="22" fillId="3" borderId="0" xfId="0" applyFont="1" applyFill="1" applyAlignment="1">
      <alignment horizontal="right" indent="2" readingOrder="2"/>
    </xf>
    <xf numFmtId="3" fontId="5" fillId="4" borderId="2" xfId="0" applyNumberFormat="1" applyFont="1" applyFill="1" applyBorder="1" applyAlignment="1">
      <alignment horizontal="center" vertical="center" wrapText="1"/>
    </xf>
    <xf numFmtId="3" fontId="5" fillId="4" borderId="0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5" borderId="0" xfId="0" applyFont="1" applyFill="1"/>
    <xf numFmtId="0" fontId="21" fillId="6" borderId="0" xfId="0" applyFont="1" applyFill="1" applyAlignment="1">
      <alignment horizontal="center"/>
    </xf>
    <xf numFmtId="0" fontId="2" fillId="0" borderId="0" xfId="11" applyFill="1" applyBorder="1" applyAlignment="1" applyProtection="1">
      <alignment horizontal="center" readingOrder="2"/>
    </xf>
    <xf numFmtId="0" fontId="14" fillId="2" borderId="5" xfId="7" applyNumberFormat="1" applyFont="1" applyFill="1" applyBorder="1" applyAlignment="1">
      <alignment horizontal="right" vertical="center" wrapText="1" indent="1"/>
    </xf>
    <xf numFmtId="0" fontId="23" fillId="0" borderId="0" xfId="7" applyFont="1" applyAlignment="1">
      <alignment horizontal="right"/>
    </xf>
    <xf numFmtId="0" fontId="9" fillId="2" borderId="10" xfId="0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wrapText="1"/>
    </xf>
    <xf numFmtId="49" fontId="14" fillId="2" borderId="13" xfId="7" applyNumberFormat="1" applyFont="1" applyFill="1" applyBorder="1" applyAlignment="1">
      <alignment horizontal="center" vertical="center" wrapText="1" readingOrder="2"/>
    </xf>
    <xf numFmtId="3" fontId="5" fillId="2" borderId="14" xfId="0" applyNumberFormat="1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3" fontId="5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right" vertical="center" wrapText="1" readingOrder="2"/>
    </xf>
    <xf numFmtId="0" fontId="14" fillId="2" borderId="1" xfId="7" applyNumberFormat="1" applyFont="1" applyFill="1" applyBorder="1" applyAlignment="1">
      <alignment horizontal="right" vertical="center" wrapText="1" readingOrder="2"/>
    </xf>
    <xf numFmtId="0" fontId="14" fillId="2" borderId="5" xfId="7" applyNumberFormat="1" applyFont="1" applyFill="1" applyBorder="1" applyAlignment="1">
      <alignment horizontal="right" vertical="center" wrapText="1" indent="1" readingOrder="2"/>
    </xf>
    <xf numFmtId="0" fontId="9" fillId="2" borderId="26" xfId="0" applyFont="1" applyFill="1" applyBorder="1" applyAlignment="1">
      <alignment horizontal="center" vertical="center" wrapText="1"/>
    </xf>
    <xf numFmtId="3" fontId="5" fillId="7" borderId="2" xfId="0" applyNumberFormat="1" applyFont="1" applyFill="1" applyBorder="1" applyAlignment="1">
      <alignment horizontal="center" vertical="center" wrapText="1"/>
    </xf>
    <xf numFmtId="3" fontId="5" fillId="7" borderId="3" xfId="0" applyNumberFormat="1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 vertical="center" wrapText="1"/>
    </xf>
    <xf numFmtId="0" fontId="5" fillId="2" borderId="17" xfId="7" applyFont="1" applyFill="1" applyBorder="1" applyAlignment="1">
      <alignment horizontal="center" vertical="center" wrapText="1"/>
    </xf>
    <xf numFmtId="0" fontId="5" fillId="2" borderId="1" xfId="7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23" fillId="0" borderId="0" xfId="7" applyFont="1" applyFill="1" applyBorder="1" applyAlignment="1">
      <alignment horizontal="right"/>
    </xf>
    <xf numFmtId="0" fontId="27" fillId="0" borderId="28" xfId="0" applyFont="1" applyFill="1" applyBorder="1" applyAlignment="1">
      <alignment horizontal="right"/>
    </xf>
    <xf numFmtId="0" fontId="27" fillId="0" borderId="28" xfId="0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horizontal="right" indent="1"/>
    </xf>
    <xf numFmtId="0" fontId="27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2"/>
    </xf>
    <xf numFmtId="0" fontId="28" fillId="0" borderId="0" xfId="0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horizontal="right" indent="3"/>
    </xf>
    <xf numFmtId="0" fontId="28" fillId="0" borderId="0" xfId="0" applyFont="1" applyFill="1" applyBorder="1" applyAlignment="1">
      <alignment horizontal="right" indent="4"/>
    </xf>
    <xf numFmtId="0" fontId="28" fillId="0" borderId="0" xfId="0" applyFont="1" applyFill="1" applyBorder="1" applyAlignment="1">
      <alignment horizontal="right" indent="3"/>
    </xf>
    <xf numFmtId="4" fontId="27" fillId="0" borderId="28" xfId="0" applyNumberFormat="1" applyFont="1" applyFill="1" applyBorder="1" applyAlignment="1">
      <alignment horizontal="right"/>
    </xf>
    <xf numFmtId="10" fontId="27" fillId="0" borderId="28" xfId="0" applyNumberFormat="1" applyFont="1" applyFill="1" applyBorder="1" applyAlignment="1">
      <alignment horizontal="right"/>
    </xf>
    <xf numFmtId="2" fontId="27" fillId="0" borderId="28" xfId="0" applyNumberFormat="1" applyFont="1" applyFill="1" applyBorder="1" applyAlignment="1">
      <alignment horizontal="right"/>
    </xf>
    <xf numFmtId="4" fontId="27" fillId="0" borderId="0" xfId="0" applyNumberFormat="1" applyFont="1" applyFill="1" applyBorder="1" applyAlignment="1">
      <alignment horizontal="right"/>
    </xf>
    <xf numFmtId="10" fontId="27" fillId="0" borderId="0" xfId="0" applyNumberFormat="1" applyFont="1" applyFill="1" applyBorder="1" applyAlignment="1">
      <alignment horizontal="right"/>
    </xf>
    <xf numFmtId="2" fontId="27" fillId="0" borderId="0" xfId="0" applyNumberFormat="1" applyFont="1" applyFill="1" applyBorder="1" applyAlignment="1">
      <alignment horizontal="right"/>
    </xf>
    <xf numFmtId="4" fontId="28" fillId="0" borderId="0" xfId="0" applyNumberFormat="1" applyFont="1" applyFill="1" applyBorder="1" applyAlignment="1">
      <alignment horizontal="right"/>
    </xf>
    <xf numFmtId="10" fontId="28" fillId="0" borderId="0" xfId="0" applyNumberFormat="1" applyFont="1" applyFill="1" applyBorder="1" applyAlignment="1">
      <alignment horizontal="right"/>
    </xf>
    <xf numFmtId="2" fontId="28" fillId="0" borderId="0" xfId="0" applyNumberFormat="1" applyFont="1" applyFill="1" applyBorder="1" applyAlignment="1">
      <alignment horizontal="right"/>
    </xf>
    <xf numFmtId="49" fontId="28" fillId="0" borderId="0" xfId="0" applyNumberFormat="1" applyFont="1" applyFill="1" applyBorder="1" applyAlignment="1">
      <alignment horizontal="right"/>
    </xf>
    <xf numFmtId="167" fontId="28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center"/>
    </xf>
    <xf numFmtId="0" fontId="28" fillId="0" borderId="0" xfId="0" applyFont="1" applyFill="1" applyBorder="1" applyAlignment="1">
      <alignment horizontal="right"/>
    </xf>
    <xf numFmtId="0" fontId="27" fillId="0" borderId="0" xfId="0" applyFont="1" applyFill="1" applyBorder="1" applyAlignment="1">
      <alignment horizontal="right" indent="2"/>
    </xf>
    <xf numFmtId="167" fontId="27" fillId="0" borderId="28" xfId="0" applyNumberFormat="1" applyFont="1" applyFill="1" applyBorder="1" applyAlignment="1">
      <alignment horizontal="right"/>
    </xf>
    <xf numFmtId="167" fontId="27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1"/>
    </xf>
    <xf numFmtId="0" fontId="27" fillId="0" borderId="0" xfId="0" applyFont="1" applyFill="1" applyBorder="1" applyAlignment="1">
      <alignment horizontal="right"/>
    </xf>
    <xf numFmtId="14" fontId="28" fillId="0" borderId="0" xfId="0" applyNumberFormat="1" applyFont="1" applyFill="1" applyBorder="1" applyAlignment="1">
      <alignment horizontal="right"/>
    </xf>
    <xf numFmtId="168" fontId="28" fillId="0" borderId="0" xfId="0" applyNumberFormat="1" applyFont="1" applyFill="1" applyBorder="1" applyAlignment="1">
      <alignment horizontal="right"/>
    </xf>
    <xf numFmtId="0" fontId="28" fillId="0" borderId="30" xfId="0" applyFont="1" applyFill="1" applyBorder="1" applyAlignment="1">
      <alignment horizontal="right" indent="2"/>
    </xf>
    <xf numFmtId="0" fontId="28" fillId="0" borderId="25" xfId="0" applyNumberFormat="1" applyFont="1" applyFill="1" applyBorder="1" applyAlignment="1">
      <alignment horizontal="right"/>
    </xf>
    <xf numFmtId="2" fontId="28" fillId="0" borderId="25" xfId="0" applyNumberFormat="1" applyFont="1" applyFill="1" applyBorder="1" applyAlignment="1">
      <alignment horizontal="right"/>
    </xf>
    <xf numFmtId="10" fontId="28" fillId="0" borderId="25" xfId="0" applyNumberFormat="1" applyFont="1" applyFill="1" applyBorder="1" applyAlignment="1">
      <alignment horizontal="right"/>
    </xf>
    <xf numFmtId="4" fontId="28" fillId="0" borderId="25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164" fontId="5" fillId="0" borderId="31" xfId="13" applyFont="1" applyBorder="1" applyAlignment="1">
      <alignment horizontal="right"/>
    </xf>
    <xf numFmtId="10" fontId="5" fillId="0" borderId="31" xfId="14" applyNumberFormat="1" applyFont="1" applyBorder="1" applyAlignment="1">
      <alignment horizontal="center"/>
    </xf>
    <xf numFmtId="2" fontId="5" fillId="0" borderId="31" xfId="7" applyNumberFormat="1" applyFont="1" applyBorder="1" applyAlignment="1">
      <alignment horizontal="right"/>
    </xf>
    <xf numFmtId="169" fontId="5" fillId="0" borderId="31" xfId="7" applyNumberFormat="1" applyFont="1" applyBorder="1" applyAlignment="1">
      <alignment horizontal="center"/>
    </xf>
    <xf numFmtId="0" fontId="29" fillId="0" borderId="0" xfId="0" applyFont="1" applyFill="1" applyBorder="1" applyAlignment="1">
      <alignment horizontal="right"/>
    </xf>
    <xf numFmtId="0" fontId="29" fillId="0" borderId="0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0" fontId="29" fillId="0" borderId="0" xfId="0" applyFont="1" applyFill="1" applyBorder="1" applyAlignment="1">
      <alignment horizontal="right" indent="2"/>
    </xf>
    <xf numFmtId="2" fontId="29" fillId="0" borderId="0" xfId="0" applyNumberFormat="1" applyFont="1" applyFill="1" applyBorder="1" applyAlignment="1">
      <alignment horizontal="right"/>
    </xf>
    <xf numFmtId="0" fontId="27" fillId="0" borderId="29" xfId="0" applyFont="1" applyFill="1" applyBorder="1" applyAlignment="1"/>
    <xf numFmtId="0" fontId="28" fillId="0" borderId="29" xfId="0" applyFont="1" applyFill="1" applyBorder="1" applyAlignment="1"/>
    <xf numFmtId="0" fontId="4" fillId="0" borderId="0" xfId="0" applyFont="1" applyFill="1" applyAlignment="1">
      <alignment horizontal="center"/>
    </xf>
    <xf numFmtId="164" fontId="29" fillId="0" borderId="0" xfId="0" applyNumberFormat="1" applyFont="1" applyFill="1" applyBorder="1" applyAlignment="1">
      <alignment horizontal="right"/>
    </xf>
    <xf numFmtId="14" fontId="0" fillId="0" borderId="0" xfId="0" applyNumberFormat="1"/>
    <xf numFmtId="0" fontId="30" fillId="0" borderId="32" xfId="0" applyFont="1" applyBorder="1" applyAlignment="1">
      <alignment horizontal="right"/>
    </xf>
    <xf numFmtId="164" fontId="0" fillId="0" borderId="0" xfId="0" applyNumberFormat="1"/>
    <xf numFmtId="164" fontId="5" fillId="0" borderId="31" xfId="13" applyFont="1" applyFill="1" applyBorder="1" applyAlignment="1">
      <alignment horizontal="right"/>
    </xf>
    <xf numFmtId="0" fontId="8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right"/>
    </xf>
    <xf numFmtId="0" fontId="5" fillId="0" borderId="0" xfId="0" applyFont="1" applyFill="1" applyAlignment="1">
      <alignment horizontal="right" readingOrder="2"/>
    </xf>
    <xf numFmtId="0" fontId="5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right"/>
    </xf>
    <xf numFmtId="0" fontId="28" fillId="0" borderId="0" xfId="15" applyFont="1" applyFill="1" applyBorder="1" applyAlignment="1">
      <alignment horizontal="right" indent="3"/>
    </xf>
    <xf numFmtId="0" fontId="28" fillId="0" borderId="0" xfId="16" applyFont="1" applyFill="1" applyBorder="1" applyAlignment="1">
      <alignment horizontal="right" indent="3"/>
    </xf>
    <xf numFmtId="0" fontId="29" fillId="0" borderId="0" xfId="16" applyFont="1" applyFill="1" applyBorder="1" applyAlignment="1">
      <alignment horizontal="right"/>
    </xf>
    <xf numFmtId="0" fontId="29" fillId="0" borderId="0" xfId="16" applyNumberFormat="1" applyFont="1" applyFill="1" applyBorder="1" applyAlignment="1">
      <alignment horizontal="right"/>
    </xf>
    <xf numFmtId="10" fontId="29" fillId="0" borderId="0" xfId="16" applyNumberFormat="1" applyFont="1" applyFill="1" applyBorder="1" applyAlignment="1">
      <alignment horizontal="right"/>
    </xf>
    <xf numFmtId="4" fontId="29" fillId="0" borderId="0" xfId="16" applyNumberFormat="1" applyFont="1" applyFill="1" applyBorder="1" applyAlignment="1">
      <alignment horizontal="right"/>
    </xf>
    <xf numFmtId="0" fontId="6" fillId="0" borderId="0" xfId="16" applyFont="1" applyAlignment="1">
      <alignment horizontal="center" vertical="center" wrapText="1"/>
    </xf>
    <xf numFmtId="0" fontId="8" fillId="0" borderId="0" xfId="16" applyFont="1" applyAlignment="1">
      <alignment horizontal="center" wrapText="1"/>
    </xf>
    <xf numFmtId="0" fontId="6" fillId="0" borderId="0" xfId="16" applyFont="1" applyAlignment="1">
      <alignment horizontal="center"/>
    </xf>
    <xf numFmtId="0" fontId="29" fillId="0" borderId="0" xfId="16" applyFont="1" applyFill="1" applyBorder="1" applyAlignment="1">
      <alignment horizontal="right" indent="1"/>
    </xf>
    <xf numFmtId="0" fontId="28" fillId="0" borderId="0" xfId="16" applyNumberFormat="1" applyFont="1" applyFill="1" applyBorder="1" applyAlignment="1">
      <alignment horizontal="right"/>
    </xf>
    <xf numFmtId="10" fontId="28" fillId="0" borderId="0" xfId="16" applyNumberFormat="1" applyFont="1" applyFill="1" applyBorder="1" applyAlignment="1">
      <alignment horizontal="right"/>
    </xf>
    <xf numFmtId="4" fontId="28" fillId="0" borderId="0" xfId="16" applyNumberFormat="1" applyFont="1" applyFill="1" applyBorder="1" applyAlignment="1">
      <alignment horizontal="right"/>
    </xf>
    <xf numFmtId="0" fontId="1" fillId="0" borderId="0" xfId="16"/>
    <xf numFmtId="0" fontId="28" fillId="0" borderId="0" xfId="16" applyFont="1" applyFill="1" applyBorder="1" applyAlignment="1"/>
    <xf numFmtId="0" fontId="7" fillId="2" borderId="17" xfId="7" applyFont="1" applyFill="1" applyBorder="1" applyAlignment="1">
      <alignment horizontal="center" vertical="center" wrapText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25" xfId="0" applyFont="1" applyFill="1" applyBorder="1" applyAlignment="1">
      <alignment horizontal="center" vertical="center" wrapText="1" readingOrder="2"/>
    </xf>
    <xf numFmtId="0" fontId="20" fillId="2" borderId="19" xfId="0" applyFont="1" applyFill="1" applyBorder="1" applyAlignment="1">
      <alignment horizontal="center" vertical="center" wrapText="1" readingOrder="2"/>
    </xf>
    <xf numFmtId="0" fontId="16" fillId="0" borderId="20" xfId="0" applyFont="1" applyBorder="1" applyAlignment="1">
      <alignment horizontal="center" readingOrder="2"/>
    </xf>
    <xf numFmtId="0" fontId="16" fillId="0" borderId="16" xfId="0" applyFont="1" applyBorder="1" applyAlignment="1">
      <alignment horizontal="center" readingOrder="2"/>
    </xf>
    <xf numFmtId="0" fontId="20" fillId="2" borderId="21" xfId="0" applyFont="1" applyFill="1" applyBorder="1" applyAlignment="1">
      <alignment horizontal="center" vertical="center" wrapText="1" readingOrder="2"/>
    </xf>
    <xf numFmtId="0" fontId="16" fillId="0" borderId="22" xfId="0" applyFont="1" applyBorder="1" applyAlignment="1">
      <alignment horizontal="center" readingOrder="2"/>
    </xf>
    <xf numFmtId="0" fontId="16" fillId="0" borderId="23" xfId="0" applyFont="1" applyBorder="1" applyAlignment="1">
      <alignment horizontal="center" readingOrder="2"/>
    </xf>
    <xf numFmtId="0" fontId="5" fillId="0" borderId="0" xfId="0" applyFont="1" applyAlignment="1">
      <alignment horizontal="right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</cellXfs>
  <cellStyles count="17">
    <cellStyle name="Comma" xfId="13" builtinId="3"/>
    <cellStyle name="Comma 2" xfId="1"/>
    <cellStyle name="Currency [0] _1" xfId="2"/>
    <cellStyle name="Hyperlink 2" xfId="3"/>
    <cellStyle name="Normal" xfId="0" builtinId="0"/>
    <cellStyle name="Normal 10" xfId="16"/>
    <cellStyle name="Normal 11" xfId="4"/>
    <cellStyle name="Normal 15" xfId="15"/>
    <cellStyle name="Normal 2" xfId="5"/>
    <cellStyle name="Normal 3" xfId="6"/>
    <cellStyle name="Normal 4" xfId="12"/>
    <cellStyle name="Normal_2007-16618" xfId="7"/>
    <cellStyle name="Percent" xfId="14" builtinId="5"/>
    <cellStyle name="Percent 2" xfId="8"/>
    <cellStyle name="Text" xfId="9"/>
    <cellStyle name="Total" xfId="10"/>
    <cellStyle name="היפר-קישור" xfId="11" builtinId="8"/>
  </cellStyles>
  <dxfs count="51"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198120</xdr:colOff>
      <xdr:row>50</xdr:row>
      <xdr:rowOff>0</xdr:rowOff>
    </xdr:from>
    <xdr:to>
      <xdr:col>25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512237744_p8802_04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סכום נכסי הקרן"/>
      <sheetName val="Sheet1"/>
      <sheetName val="מזומנים"/>
      <sheetName val="תעודות התחייבות ממשלתיות"/>
      <sheetName val="תעודות חוב מסחריות "/>
      <sheetName val="אג&quot;ח קונצרני"/>
      <sheetName val="מניות"/>
      <sheetName val="תעודות סל"/>
      <sheetName val="קרנות נאמנות"/>
      <sheetName val="כתבי אופציה"/>
      <sheetName val="אופציות"/>
      <sheetName val="חוזים עתידיים"/>
      <sheetName val="מוצרים מובנים"/>
      <sheetName val="לא סחיר- תעודות התחייבות ממשלתי"/>
      <sheetName val="לא סחיר - תעודות חוב מסחריות"/>
      <sheetName val="לא סחיר - אג&quot;ח קונצרני"/>
      <sheetName val="לא סחיר - מניות"/>
      <sheetName val="לא סחיר - קרנות השקעה"/>
      <sheetName val="לא סחיר - כתבי אופציה"/>
      <sheetName val="לא סחיר - אופציות"/>
      <sheetName val="לא סחיר - חוזים עתידיים"/>
      <sheetName val="לא סחיר - מוצרים מובנים"/>
      <sheetName val="הלוואות"/>
      <sheetName val="פקדונות מעל 3 חודשים"/>
      <sheetName val="זכויות מקרקעין"/>
      <sheetName val="השקעה בחברות מוחזקות"/>
      <sheetName val="השקעות אחרות "/>
      <sheetName val="יתרת התחייבות להשקעה"/>
      <sheetName val="עלות מתואמת אג&quot;ח קונצרני סחיר"/>
      <sheetName val="עלות מתואמת אג&quot;ח קונצרני ל.סחיר"/>
      <sheetName val="עלות מתואמת מסגרות אשראי ללווים"/>
    </sheetNames>
    <sheetDataSet>
      <sheetData sheetId="0">
        <row r="42">
          <cell r="C42">
            <v>654907.29612212081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T66"/>
  <sheetViews>
    <sheetView rightToLeft="1"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F13" sqref="F13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20" width="6.7109375" style="9" customWidth="1"/>
    <col min="21" max="23" width="7.7109375" style="9" customWidth="1"/>
    <col min="24" max="24" width="7.140625" style="9" customWidth="1"/>
    <col min="25" max="25" width="6" style="9" customWidth="1"/>
    <col min="26" max="26" width="8.140625" style="9" customWidth="1"/>
    <col min="27" max="27" width="6.28515625" style="9" customWidth="1"/>
    <col min="28" max="28" width="8" style="9" customWidth="1"/>
    <col min="29" max="29" width="8.7109375" style="9" customWidth="1"/>
    <col min="30" max="30" width="10" style="9" customWidth="1"/>
    <col min="31" max="31" width="9.5703125" style="9" customWidth="1"/>
    <col min="32" max="32" width="6.140625" style="9" customWidth="1"/>
    <col min="33" max="34" width="5.7109375" style="9" customWidth="1"/>
    <col min="35" max="35" width="6.85546875" style="9" customWidth="1"/>
    <col min="36" max="36" width="6.42578125" style="9" customWidth="1"/>
    <col min="37" max="37" width="6.7109375" style="9" customWidth="1"/>
    <col min="38" max="38" width="7.28515625" style="9" customWidth="1"/>
    <col min="39" max="50" width="5.7109375" style="9" customWidth="1"/>
    <col min="51" max="16384" width="9.140625" style="9"/>
  </cols>
  <sheetData>
    <row r="1" spans="1:20">
      <c r="B1" s="57" t="s">
        <v>185</v>
      </c>
      <c r="C1" s="78" t="s" vm="1">
        <v>260</v>
      </c>
    </row>
    <row r="2" spans="1:20">
      <c r="B2" s="57" t="s">
        <v>184</v>
      </c>
      <c r="C2" s="78" t="s">
        <v>261</v>
      </c>
    </row>
    <row r="3" spans="1:20">
      <c r="B3" s="57" t="s">
        <v>186</v>
      </c>
      <c r="C3" s="78" t="s">
        <v>262</v>
      </c>
    </row>
    <row r="4" spans="1:20">
      <c r="B4" s="57" t="s">
        <v>187</v>
      </c>
      <c r="C4" s="78">
        <v>8801</v>
      </c>
    </row>
    <row r="6" spans="1:20" ht="26.25" customHeight="1">
      <c r="B6" s="156" t="s">
        <v>201</v>
      </c>
      <c r="C6" s="157"/>
      <c r="D6" s="158"/>
    </row>
    <row r="7" spans="1:20" s="10" customFormat="1">
      <c r="B7" s="23"/>
      <c r="C7" s="24" t="s">
        <v>116</v>
      </c>
      <c r="D7" s="25" t="s">
        <v>114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s="10" customFormat="1">
      <c r="B8" s="23"/>
      <c r="C8" s="26" t="s">
        <v>247</v>
      </c>
      <c r="D8" s="27" t="s">
        <v>20</v>
      </c>
    </row>
    <row r="9" spans="1:20" s="11" customFormat="1" ht="18" customHeight="1">
      <c r="B9" s="37"/>
      <c r="C9" s="20" t="s">
        <v>1</v>
      </c>
      <c r="D9" s="28" t="s">
        <v>2</v>
      </c>
    </row>
    <row r="10" spans="1:20" s="11" customFormat="1" ht="18" customHeight="1">
      <c r="B10" s="67" t="s">
        <v>200</v>
      </c>
      <c r="C10" s="115">
        <f>C11+C12+C23+C33+C34+C37</f>
        <v>2877985.3973880964</v>
      </c>
      <c r="D10" s="116">
        <f>C10/$C$42</f>
        <v>1</v>
      </c>
    </row>
    <row r="11" spans="1:20">
      <c r="A11" s="45" t="s">
        <v>147</v>
      </c>
      <c r="B11" s="29" t="s">
        <v>202</v>
      </c>
      <c r="C11" s="115">
        <f>מזומנים!J10</f>
        <v>223176.93754000001</v>
      </c>
      <c r="D11" s="116">
        <f t="shared" ref="D11:D13" si="0">C11/$C$42</f>
        <v>7.7546236941488059E-2</v>
      </c>
    </row>
    <row r="12" spans="1:20">
      <c r="B12" s="29" t="s">
        <v>203</v>
      </c>
      <c r="C12" s="115">
        <f>C13+C15+C16+C17+C18+C20+C21</f>
        <v>1677228.0122499994</v>
      </c>
      <c r="D12" s="116">
        <f t="shared" si="0"/>
        <v>0.58277849977006857</v>
      </c>
    </row>
    <row r="13" spans="1:20">
      <c r="A13" s="55" t="s">
        <v>147</v>
      </c>
      <c r="B13" s="30" t="s">
        <v>73</v>
      </c>
      <c r="C13" s="115">
        <f>'תעודות התחייבות ממשלתיות'!O11</f>
        <v>385893.28823000001</v>
      </c>
      <c r="D13" s="116">
        <f t="shared" si="0"/>
        <v>0.13408451918491868</v>
      </c>
    </row>
    <row r="14" spans="1:20">
      <c r="A14" s="55" t="s">
        <v>147</v>
      </c>
      <c r="B14" s="30" t="s">
        <v>74</v>
      </c>
      <c r="C14" s="115" t="s" vm="2">
        <v>1445</v>
      </c>
      <c r="D14" s="116" t="s" vm="3">
        <v>1445</v>
      </c>
    </row>
    <row r="15" spans="1:20">
      <c r="A15" s="55" t="s">
        <v>147</v>
      </c>
      <c r="B15" s="30" t="s">
        <v>75</v>
      </c>
      <c r="C15" s="115">
        <f>'אג"ח קונצרני'!R11</f>
        <v>236378.49427000002</v>
      </c>
      <c r="D15" s="116">
        <f t="shared" ref="D15:D18" si="1">C15/$C$42</f>
        <v>8.213331953821737E-2</v>
      </c>
    </row>
    <row r="16" spans="1:20">
      <c r="A16" s="55" t="s">
        <v>147</v>
      </c>
      <c r="B16" s="30" t="s">
        <v>76</v>
      </c>
      <c r="C16" s="115">
        <f>מניות!L11</f>
        <v>490285.79741</v>
      </c>
      <c r="D16" s="116">
        <f t="shared" si="1"/>
        <v>0.17035729154670376</v>
      </c>
    </row>
    <row r="17" spans="1:4">
      <c r="A17" s="55" t="s">
        <v>147</v>
      </c>
      <c r="B17" s="30" t="s">
        <v>77</v>
      </c>
      <c r="C17" s="115">
        <f>'תעודות סל'!K11</f>
        <v>452727.53372999991</v>
      </c>
      <c r="D17" s="116">
        <f t="shared" si="1"/>
        <v>0.1573070989661278</v>
      </c>
    </row>
    <row r="18" spans="1:4">
      <c r="A18" s="55" t="s">
        <v>147</v>
      </c>
      <c r="B18" s="30" t="s">
        <v>78</v>
      </c>
      <c r="C18" s="115">
        <f>'קרנות נאמנות'!L11</f>
        <v>109315.72089000001</v>
      </c>
      <c r="D18" s="116">
        <f t="shared" si="1"/>
        <v>3.7983417493781944E-2</v>
      </c>
    </row>
    <row r="19" spans="1:4">
      <c r="A19" s="55" t="s">
        <v>147</v>
      </c>
      <c r="B19" s="30" t="s">
        <v>79</v>
      </c>
      <c r="C19" s="115" t="s" vm="4">
        <v>1445</v>
      </c>
      <c r="D19" s="116" t="s" vm="5">
        <v>1445</v>
      </c>
    </row>
    <row r="20" spans="1:4">
      <c r="A20" s="55" t="s">
        <v>147</v>
      </c>
      <c r="B20" s="30" t="s">
        <v>80</v>
      </c>
      <c r="C20" s="115">
        <f>אופציות!I11</f>
        <v>485.83071000000001</v>
      </c>
      <c r="D20" s="116">
        <f t="shared" ref="D20:D21" si="2">C20/$C$42</f>
        <v>1.6880930335536575E-4</v>
      </c>
    </row>
    <row r="21" spans="1:4">
      <c r="A21" s="55" t="s">
        <v>147</v>
      </c>
      <c r="B21" s="30" t="s">
        <v>81</v>
      </c>
      <c r="C21" s="115">
        <f>'חוזים עתידיים'!I11</f>
        <v>2141.34701</v>
      </c>
      <c r="D21" s="116">
        <f t="shared" si="2"/>
        <v>7.4404373696383946E-4</v>
      </c>
    </row>
    <row r="22" spans="1:4">
      <c r="A22" s="55" t="s">
        <v>147</v>
      </c>
      <c r="B22" s="30" t="s">
        <v>82</v>
      </c>
      <c r="C22" s="115" t="s" vm="6">
        <v>1445</v>
      </c>
      <c r="D22" s="116" t="s" vm="7">
        <v>1445</v>
      </c>
    </row>
    <row r="23" spans="1:4">
      <c r="B23" s="29" t="s">
        <v>204</v>
      </c>
      <c r="C23" s="115">
        <f>C24+C26+C27+C28+C29+C31</f>
        <v>742686.22245</v>
      </c>
      <c r="D23" s="116">
        <f t="shared" ref="D23:D24" si="3">C23/$C$42</f>
        <v>0.25805767573526323</v>
      </c>
    </row>
    <row r="24" spans="1:4">
      <c r="A24" s="55" t="s">
        <v>147</v>
      </c>
      <c r="B24" s="30" t="s">
        <v>83</v>
      </c>
      <c r="C24" s="115">
        <f>'לא סחיר- תעודות התחייבות ממשלתי'!M11</f>
        <v>715320.38173000002</v>
      </c>
      <c r="D24" s="116">
        <f t="shared" si="3"/>
        <v>0.24854899624549381</v>
      </c>
    </row>
    <row r="25" spans="1:4">
      <c r="A25" s="55" t="s">
        <v>147</v>
      </c>
      <c r="B25" s="30" t="s">
        <v>84</v>
      </c>
      <c r="C25" s="115" t="s" vm="8">
        <v>1445</v>
      </c>
      <c r="D25" s="116" t="s" vm="9">
        <v>1445</v>
      </c>
    </row>
    <row r="26" spans="1:4">
      <c r="A26" s="55" t="s">
        <v>147</v>
      </c>
      <c r="B26" s="30" t="s">
        <v>75</v>
      </c>
      <c r="C26" s="115">
        <f>'לא סחיר - אג"ח קונצרני'!P11</f>
        <v>18402.931869999997</v>
      </c>
      <c r="D26" s="116">
        <f t="shared" ref="D26:D29" si="4">C26/$C$42</f>
        <v>6.3943798626294283E-3</v>
      </c>
    </row>
    <row r="27" spans="1:4">
      <c r="A27" s="55" t="s">
        <v>147</v>
      </c>
      <c r="B27" s="30" t="s">
        <v>85</v>
      </c>
      <c r="C27" s="115">
        <f>'לא סחיר - מניות'!J11</f>
        <v>6101.6389400000007</v>
      </c>
      <c r="D27" s="116">
        <f t="shared" si="4"/>
        <v>2.1201076786343384E-3</v>
      </c>
    </row>
    <row r="28" spans="1:4">
      <c r="A28" s="55" t="s">
        <v>147</v>
      </c>
      <c r="B28" s="30" t="s">
        <v>86</v>
      </c>
      <c r="C28" s="115">
        <f>'לא סחיר - קרנות השקעה'!H11</f>
        <v>2721.0772599999996</v>
      </c>
      <c r="D28" s="116">
        <f t="shared" si="4"/>
        <v>9.4547987021390098E-4</v>
      </c>
    </row>
    <row r="29" spans="1:4">
      <c r="A29" s="55" t="s">
        <v>147</v>
      </c>
      <c r="B29" s="30" t="s">
        <v>87</v>
      </c>
      <c r="C29" s="115">
        <f>'לא סחיר - כתבי אופציה'!I11</f>
        <v>2.2312600000000002</v>
      </c>
      <c r="D29" s="116">
        <f t="shared" si="4"/>
        <v>7.752853791492378E-7</v>
      </c>
    </row>
    <row r="30" spans="1:4">
      <c r="A30" s="55" t="s">
        <v>147</v>
      </c>
      <c r="B30" s="30" t="s">
        <v>227</v>
      </c>
      <c r="C30" s="115" t="s" vm="10">
        <v>1445</v>
      </c>
      <c r="D30" s="116" t="s" vm="11">
        <v>1445</v>
      </c>
    </row>
    <row r="31" spans="1:4">
      <c r="A31" s="55" t="s">
        <v>147</v>
      </c>
      <c r="B31" s="30" t="s">
        <v>110</v>
      </c>
      <c r="C31" s="115">
        <f>'לא סחיר - חוזים עתידיים'!I11</f>
        <v>137.96139000000002</v>
      </c>
      <c r="D31" s="116">
        <f>C31/$C$42</f>
        <v>4.7936792912572213E-5</v>
      </c>
    </row>
    <row r="32" spans="1:4">
      <c r="A32" s="55" t="s">
        <v>147</v>
      </c>
      <c r="B32" s="30" t="s">
        <v>88</v>
      </c>
      <c r="C32" s="115" t="s" vm="12">
        <v>1445</v>
      </c>
      <c r="D32" s="116" t="s" vm="13">
        <v>1445</v>
      </c>
    </row>
    <row r="33" spans="1:4">
      <c r="A33" s="55" t="s">
        <v>147</v>
      </c>
      <c r="B33" s="29" t="s">
        <v>205</v>
      </c>
      <c r="C33" s="115">
        <f>הלוואות!O10</f>
        <v>35369.727918097407</v>
      </c>
      <c r="D33" s="116">
        <f>C33/$C$42</f>
        <v>1.2289752390751203E-2</v>
      </c>
    </row>
    <row r="34" spans="1:4">
      <c r="A34" s="55" t="s">
        <v>147</v>
      </c>
      <c r="B34" s="29" t="s">
        <v>206</v>
      </c>
      <c r="C34" s="115">
        <f>'פקדונות מעל 3 חודשים'!M10</f>
        <v>50114.150320000001</v>
      </c>
      <c r="D34" s="116">
        <f>C34/$C$42</f>
        <v>1.7412927239130849E-2</v>
      </c>
    </row>
    <row r="35" spans="1:4">
      <c r="A35" s="55" t="s">
        <v>147</v>
      </c>
      <c r="B35" s="29" t="s">
        <v>207</v>
      </c>
      <c r="C35" s="115" t="s" vm="14">
        <v>1445</v>
      </c>
      <c r="D35" s="116" t="s" vm="15">
        <v>1445</v>
      </c>
    </row>
    <row r="36" spans="1:4">
      <c r="A36" s="55" t="s">
        <v>147</v>
      </c>
      <c r="B36" s="56" t="s">
        <v>208</v>
      </c>
      <c r="C36" s="115" t="s" vm="16">
        <v>1445</v>
      </c>
      <c r="D36" s="116" t="s" vm="17">
        <v>1445</v>
      </c>
    </row>
    <row r="37" spans="1:4">
      <c r="A37" s="55" t="s">
        <v>147</v>
      </c>
      <c r="B37" s="29" t="s">
        <v>209</v>
      </c>
      <c r="C37" s="115">
        <f>'השקעות אחרות '!I10</f>
        <v>149410.34691000002</v>
      </c>
      <c r="D37" s="116">
        <f>C37/$C$42</f>
        <v>5.1914907923298274E-2</v>
      </c>
    </row>
    <row r="38" spans="1:4">
      <c r="A38" s="55"/>
      <c r="B38" s="68" t="s">
        <v>211</v>
      </c>
      <c r="C38" s="115">
        <v>0</v>
      </c>
      <c r="D38" s="116">
        <f>C38/$C$42</f>
        <v>0</v>
      </c>
    </row>
    <row r="39" spans="1:4">
      <c r="A39" s="55" t="s">
        <v>147</v>
      </c>
      <c r="B39" s="69" t="s">
        <v>212</v>
      </c>
      <c r="C39" s="115" t="s" vm="18">
        <v>1445</v>
      </c>
      <c r="D39" s="116" t="s" vm="19">
        <v>1445</v>
      </c>
    </row>
    <row r="40" spans="1:4">
      <c r="A40" s="55" t="s">
        <v>147</v>
      </c>
      <c r="B40" s="69" t="s">
        <v>245</v>
      </c>
      <c r="C40" s="115" t="s" vm="20">
        <v>1445</v>
      </c>
      <c r="D40" s="116" t="s" vm="21">
        <v>1445</v>
      </c>
    </row>
    <row r="41" spans="1:4">
      <c r="A41" s="55" t="s">
        <v>147</v>
      </c>
      <c r="B41" s="69" t="s">
        <v>213</v>
      </c>
      <c r="C41" s="115" t="s" vm="22">
        <v>1445</v>
      </c>
      <c r="D41" s="116" t="s" vm="23">
        <v>1445</v>
      </c>
    </row>
    <row r="42" spans="1:4">
      <c r="B42" s="69" t="s">
        <v>89</v>
      </c>
      <c r="C42" s="115">
        <f>C38+C10</f>
        <v>2877985.3973880964</v>
      </c>
      <c r="D42" s="116">
        <f>C42/$C$42</f>
        <v>1</v>
      </c>
    </row>
    <row r="43" spans="1:4">
      <c r="A43" s="55" t="s">
        <v>147</v>
      </c>
      <c r="B43" s="69" t="s">
        <v>210</v>
      </c>
      <c r="C43" s="133">
        <f>'יתרת התחייבות להשקעה'!C10</f>
        <v>69914.181539513258</v>
      </c>
      <c r="D43" s="116"/>
    </row>
    <row r="44" spans="1:4">
      <c r="B44" s="6" t="s">
        <v>115</v>
      </c>
    </row>
    <row r="45" spans="1:4">
      <c r="C45" s="75" t="s">
        <v>192</v>
      </c>
      <c r="D45" s="36" t="s">
        <v>109</v>
      </c>
    </row>
    <row r="46" spans="1:4">
      <c r="C46" s="76" t="s">
        <v>1</v>
      </c>
      <c r="D46" s="25" t="s">
        <v>2</v>
      </c>
    </row>
    <row r="47" spans="1:4">
      <c r="C47" s="117" t="s">
        <v>173</v>
      </c>
      <c r="D47" s="118" vm="24">
        <v>2.7078000000000002</v>
      </c>
    </row>
    <row r="48" spans="1:4">
      <c r="C48" s="117" t="s">
        <v>182</v>
      </c>
      <c r="D48" s="118">
        <v>1.0466415094339623</v>
      </c>
    </row>
    <row r="49" spans="2:4">
      <c r="C49" s="117" t="s">
        <v>178</v>
      </c>
      <c r="D49" s="118" vm="25">
        <v>2.7648000000000001</v>
      </c>
    </row>
    <row r="50" spans="2:4">
      <c r="B50" s="12"/>
      <c r="C50" s="117" t="s">
        <v>925</v>
      </c>
      <c r="D50" s="118" vm="26">
        <v>3.5546000000000002</v>
      </c>
    </row>
    <row r="51" spans="2:4">
      <c r="C51" s="117" t="s">
        <v>171</v>
      </c>
      <c r="D51" s="118" vm="27">
        <v>4.1525999999999996</v>
      </c>
    </row>
    <row r="52" spans="2:4">
      <c r="C52" s="117" t="s">
        <v>172</v>
      </c>
      <c r="D52" s="118" vm="28">
        <v>4.6818999999999997</v>
      </c>
    </row>
    <row r="53" spans="2:4">
      <c r="C53" s="117" t="s">
        <v>174</v>
      </c>
      <c r="D53" s="118">
        <v>0.44374760015359022</v>
      </c>
    </row>
    <row r="54" spans="2:4">
      <c r="C54" s="117" t="s">
        <v>179</v>
      </c>
      <c r="D54" s="118" vm="29">
        <v>3.0802999999999998</v>
      </c>
    </row>
    <row r="55" spans="2:4">
      <c r="C55" s="117" t="s">
        <v>180</v>
      </c>
      <c r="D55" s="118">
        <v>0.1764978389578126</v>
      </c>
    </row>
    <row r="56" spans="2:4">
      <c r="C56" s="117" t="s">
        <v>177</v>
      </c>
      <c r="D56" s="118" vm="30">
        <v>0.55769999999999997</v>
      </c>
    </row>
    <row r="57" spans="2:4">
      <c r="C57" s="117" t="s">
        <v>1446</v>
      </c>
      <c r="D57" s="118">
        <v>2.4577562999999998</v>
      </c>
    </row>
    <row r="58" spans="2:4">
      <c r="C58" s="117" t="s">
        <v>176</v>
      </c>
      <c r="D58" s="118" vm="31">
        <v>0.42209999999999998</v>
      </c>
    </row>
    <row r="59" spans="2:4">
      <c r="C59" s="117" t="s">
        <v>169</v>
      </c>
      <c r="D59" s="118" vm="32">
        <v>3.4670000000000001</v>
      </c>
    </row>
    <row r="60" spans="2:4">
      <c r="C60" s="117" t="s">
        <v>183</v>
      </c>
      <c r="D60" s="118" vm="33">
        <v>0.28129999999999999</v>
      </c>
    </row>
    <row r="61" spans="2:4">
      <c r="C61" s="117" t="s">
        <v>1447</v>
      </c>
      <c r="D61" s="118" vm="34">
        <v>0.42209999999999998</v>
      </c>
    </row>
    <row r="62" spans="2:4">
      <c r="C62" s="117" t="s">
        <v>170</v>
      </c>
      <c r="D62" s="118">
        <v>1</v>
      </c>
    </row>
    <row r="63" spans="2:4">
      <c r="C63"/>
      <c r="D63"/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3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4" customFormat="1">
      <c r="C5" s="54">
        <v>1</v>
      </c>
      <c r="D5" s="54">
        <f>C5+1</f>
        <v>2</v>
      </c>
      <c r="E5" s="54">
        <f t="shared" ref="E5:Y5" si="0">D5+1</f>
        <v>3</v>
      </c>
      <c r="F5" s="54">
        <f t="shared" si="0"/>
        <v>4</v>
      </c>
      <c r="G5" s="54">
        <f t="shared" si="0"/>
        <v>5</v>
      </c>
      <c r="H5" s="54">
        <f t="shared" si="0"/>
        <v>6</v>
      </c>
      <c r="I5" s="54">
        <f t="shared" si="0"/>
        <v>7</v>
      </c>
      <c r="J5" s="54">
        <f t="shared" si="0"/>
        <v>8</v>
      </c>
      <c r="K5" s="54">
        <f t="shared" si="0"/>
        <v>9</v>
      </c>
      <c r="L5" s="54">
        <f t="shared" si="0"/>
        <v>10</v>
      </c>
      <c r="M5" s="54">
        <f t="shared" si="0"/>
        <v>11</v>
      </c>
      <c r="N5" s="54">
        <f t="shared" si="0"/>
        <v>12</v>
      </c>
      <c r="O5" s="54">
        <f t="shared" si="0"/>
        <v>13</v>
      </c>
      <c r="P5" s="54">
        <f t="shared" si="0"/>
        <v>14</v>
      </c>
      <c r="Q5" s="54">
        <f t="shared" si="0"/>
        <v>15</v>
      </c>
      <c r="R5" s="54">
        <f t="shared" si="0"/>
        <v>16</v>
      </c>
      <c r="S5" s="54">
        <f t="shared" si="0"/>
        <v>17</v>
      </c>
      <c r="T5" s="54">
        <f t="shared" si="0"/>
        <v>18</v>
      </c>
      <c r="U5" s="54">
        <f t="shared" si="0"/>
        <v>19</v>
      </c>
      <c r="V5" s="54">
        <f t="shared" si="0"/>
        <v>20</v>
      </c>
      <c r="W5" s="54">
        <f t="shared" si="0"/>
        <v>21</v>
      </c>
      <c r="X5" s="54">
        <f t="shared" si="0"/>
        <v>22</v>
      </c>
      <c r="Y5" s="54">
        <f t="shared" si="0"/>
        <v>23</v>
      </c>
    </row>
    <row r="6" spans="2:25" ht="31.5">
      <c r="B6" s="53" t="s">
        <v>90</v>
      </c>
      <c r="C6" s="14" t="s">
        <v>46</v>
      </c>
      <c r="E6" s="14" t="s">
        <v>123</v>
      </c>
      <c r="I6" s="14" t="s">
        <v>15</v>
      </c>
      <c r="J6" s="14" t="s">
        <v>67</v>
      </c>
      <c r="M6" s="14" t="s">
        <v>107</v>
      </c>
      <c r="Q6" s="14" t="s">
        <v>17</v>
      </c>
      <c r="R6" s="14" t="s">
        <v>19</v>
      </c>
      <c r="U6" s="14" t="s">
        <v>63</v>
      </c>
      <c r="W6" s="15" t="s">
        <v>59</v>
      </c>
    </row>
    <row r="7" spans="2:25" ht="18">
      <c r="B7" s="53" t="str">
        <f>'תעודות התחייבות ממשלתיות'!B6:R6</f>
        <v>1.ב. ניירות ערך סחירים</v>
      </c>
      <c r="C7" s="14"/>
      <c r="E7" s="47"/>
      <c r="I7" s="14"/>
      <c r="J7" s="14"/>
      <c r="K7" s="14"/>
      <c r="L7" s="14"/>
      <c r="M7" s="14"/>
      <c r="Q7" s="14"/>
      <c r="R7" s="52"/>
    </row>
    <row r="8" spans="2:25" ht="37.5">
      <c r="B8" s="48" t="s">
        <v>92</v>
      </c>
      <c r="C8" s="31" t="s">
        <v>46</v>
      </c>
      <c r="D8" s="31" t="s">
        <v>125</v>
      </c>
      <c r="I8" s="31" t="s">
        <v>15</v>
      </c>
      <c r="J8" s="31" t="s">
        <v>67</v>
      </c>
      <c r="K8" s="31" t="s">
        <v>108</v>
      </c>
      <c r="L8" s="31" t="s">
        <v>18</v>
      </c>
      <c r="M8" s="31" t="s">
        <v>107</v>
      </c>
      <c r="Q8" s="31" t="s">
        <v>17</v>
      </c>
      <c r="R8" s="31" t="s">
        <v>19</v>
      </c>
      <c r="S8" s="31" t="s">
        <v>0</v>
      </c>
      <c r="T8" s="31" t="s">
        <v>111</v>
      </c>
      <c r="U8" s="31" t="s">
        <v>63</v>
      </c>
      <c r="V8" s="31" t="s">
        <v>60</v>
      </c>
      <c r="W8" s="32" t="s">
        <v>117</v>
      </c>
    </row>
    <row r="9" spans="2:25" ht="31.5">
      <c r="B9" s="49" t="str">
        <f>'תעודות חוב מסחריות '!B7:T7</f>
        <v>2. תעודות חוב מסחריות</v>
      </c>
      <c r="C9" s="14" t="s">
        <v>46</v>
      </c>
      <c r="D9" s="14" t="s">
        <v>125</v>
      </c>
      <c r="E9" s="42" t="s">
        <v>123</v>
      </c>
      <c r="G9" s="14" t="s">
        <v>66</v>
      </c>
      <c r="I9" s="14" t="s">
        <v>15</v>
      </c>
      <c r="J9" s="14" t="s">
        <v>67</v>
      </c>
      <c r="K9" s="14" t="s">
        <v>108</v>
      </c>
      <c r="L9" s="14" t="s">
        <v>18</v>
      </c>
      <c r="M9" s="14" t="s">
        <v>107</v>
      </c>
      <c r="Q9" s="14" t="s">
        <v>17</v>
      </c>
      <c r="R9" s="14" t="s">
        <v>19</v>
      </c>
      <c r="S9" s="14" t="s">
        <v>0</v>
      </c>
      <c r="T9" s="14" t="s">
        <v>111</v>
      </c>
      <c r="U9" s="14" t="s">
        <v>63</v>
      </c>
      <c r="V9" s="14" t="s">
        <v>60</v>
      </c>
      <c r="W9" s="39" t="s">
        <v>117</v>
      </c>
    </row>
    <row r="10" spans="2:25" ht="31.5">
      <c r="B10" s="49" t="str">
        <f>'אג"ח קונצרני'!B7:U7</f>
        <v>3. אג"ח קונצרני</v>
      </c>
      <c r="C10" s="31" t="s">
        <v>46</v>
      </c>
      <c r="D10" s="14" t="s">
        <v>125</v>
      </c>
      <c r="E10" s="42" t="s">
        <v>123</v>
      </c>
      <c r="G10" s="31" t="s">
        <v>66</v>
      </c>
      <c r="I10" s="31" t="s">
        <v>15</v>
      </c>
      <c r="J10" s="31" t="s">
        <v>67</v>
      </c>
      <c r="K10" s="31" t="s">
        <v>108</v>
      </c>
      <c r="L10" s="31" t="s">
        <v>18</v>
      </c>
      <c r="M10" s="31" t="s">
        <v>107</v>
      </c>
      <c r="Q10" s="31" t="s">
        <v>17</v>
      </c>
      <c r="R10" s="31" t="s">
        <v>19</v>
      </c>
      <c r="S10" s="31" t="s">
        <v>0</v>
      </c>
      <c r="T10" s="31" t="s">
        <v>111</v>
      </c>
      <c r="U10" s="31" t="s">
        <v>63</v>
      </c>
      <c r="V10" s="14" t="s">
        <v>60</v>
      </c>
      <c r="W10" s="32" t="s">
        <v>117</v>
      </c>
    </row>
    <row r="11" spans="2:25" ht="31.5">
      <c r="B11" s="49" t="str">
        <f>מניות!B7</f>
        <v>4. מניות</v>
      </c>
      <c r="C11" s="31" t="s">
        <v>46</v>
      </c>
      <c r="D11" s="14" t="s">
        <v>125</v>
      </c>
      <c r="E11" s="42" t="s">
        <v>123</v>
      </c>
      <c r="H11" s="31" t="s">
        <v>107</v>
      </c>
      <c r="S11" s="31" t="s">
        <v>0</v>
      </c>
      <c r="T11" s="14" t="s">
        <v>111</v>
      </c>
      <c r="U11" s="14" t="s">
        <v>63</v>
      </c>
      <c r="V11" s="14" t="s">
        <v>60</v>
      </c>
      <c r="W11" s="15" t="s">
        <v>117</v>
      </c>
    </row>
    <row r="12" spans="2:25" ht="31.5">
      <c r="B12" s="49" t="str">
        <f>'תעודות סל'!B7:N7</f>
        <v>5. תעודות סל</v>
      </c>
      <c r="C12" s="31" t="s">
        <v>46</v>
      </c>
      <c r="D12" s="14" t="s">
        <v>125</v>
      </c>
      <c r="E12" s="42" t="s">
        <v>123</v>
      </c>
      <c r="H12" s="31" t="s">
        <v>107</v>
      </c>
      <c r="S12" s="31" t="s">
        <v>0</v>
      </c>
      <c r="T12" s="31" t="s">
        <v>111</v>
      </c>
      <c r="U12" s="31" t="s">
        <v>63</v>
      </c>
      <c r="V12" s="31" t="s">
        <v>60</v>
      </c>
      <c r="W12" s="32" t="s">
        <v>117</v>
      </c>
    </row>
    <row r="13" spans="2:25" ht="31.5">
      <c r="B13" s="49" t="str">
        <f>'קרנות נאמנות'!B7:O7</f>
        <v>6. קרנות נאמנות</v>
      </c>
      <c r="C13" s="31" t="s">
        <v>46</v>
      </c>
      <c r="D13" s="31" t="s">
        <v>125</v>
      </c>
      <c r="G13" s="31" t="s">
        <v>66</v>
      </c>
      <c r="H13" s="31" t="s">
        <v>107</v>
      </c>
      <c r="S13" s="31" t="s">
        <v>0</v>
      </c>
      <c r="T13" s="31" t="s">
        <v>111</v>
      </c>
      <c r="U13" s="31" t="s">
        <v>63</v>
      </c>
      <c r="V13" s="31" t="s">
        <v>60</v>
      </c>
      <c r="W13" s="32" t="s">
        <v>117</v>
      </c>
    </row>
    <row r="14" spans="2:25" ht="31.5">
      <c r="B14" s="49" t="str">
        <f>'כתבי אופציה'!B7:L7</f>
        <v>7. כתבי אופציה</v>
      </c>
      <c r="C14" s="31" t="s">
        <v>46</v>
      </c>
      <c r="D14" s="31" t="s">
        <v>125</v>
      </c>
      <c r="G14" s="31" t="s">
        <v>66</v>
      </c>
      <c r="H14" s="31" t="s">
        <v>107</v>
      </c>
      <c r="S14" s="31" t="s">
        <v>0</v>
      </c>
      <c r="T14" s="31" t="s">
        <v>111</v>
      </c>
      <c r="U14" s="31" t="s">
        <v>63</v>
      </c>
      <c r="V14" s="31" t="s">
        <v>60</v>
      </c>
      <c r="W14" s="32" t="s">
        <v>117</v>
      </c>
    </row>
    <row r="15" spans="2:25" ht="31.5">
      <c r="B15" s="49" t="str">
        <f>אופציות!B7</f>
        <v>8. אופציות</v>
      </c>
      <c r="C15" s="31" t="s">
        <v>46</v>
      </c>
      <c r="D15" s="31" t="s">
        <v>125</v>
      </c>
      <c r="G15" s="31" t="s">
        <v>66</v>
      </c>
      <c r="H15" s="31" t="s">
        <v>107</v>
      </c>
      <c r="S15" s="31" t="s">
        <v>0</v>
      </c>
      <c r="T15" s="31" t="s">
        <v>111</v>
      </c>
      <c r="U15" s="31" t="s">
        <v>63</v>
      </c>
      <c r="V15" s="31" t="s">
        <v>60</v>
      </c>
      <c r="W15" s="32" t="s">
        <v>117</v>
      </c>
    </row>
    <row r="16" spans="2:25" ht="31.5">
      <c r="B16" s="49" t="str">
        <f>'חוזים עתידיים'!B7:I7</f>
        <v>9. חוזים עתידיים</v>
      </c>
      <c r="C16" s="31" t="s">
        <v>46</v>
      </c>
      <c r="D16" s="31" t="s">
        <v>125</v>
      </c>
      <c r="G16" s="31" t="s">
        <v>66</v>
      </c>
      <c r="H16" s="31" t="s">
        <v>107</v>
      </c>
      <c r="S16" s="31" t="s">
        <v>0</v>
      </c>
      <c r="T16" s="32" t="s">
        <v>111</v>
      </c>
    </row>
    <row r="17" spans="2:25" ht="31.5">
      <c r="B17" s="49" t="str">
        <f>'מוצרים מובנים'!B7:Q7</f>
        <v>10. מוצרים מובנים</v>
      </c>
      <c r="C17" s="31" t="s">
        <v>46</v>
      </c>
      <c r="F17" s="14" t="s">
        <v>52</v>
      </c>
      <c r="I17" s="31" t="s">
        <v>15</v>
      </c>
      <c r="J17" s="31" t="s">
        <v>67</v>
      </c>
      <c r="K17" s="31" t="s">
        <v>108</v>
      </c>
      <c r="L17" s="31" t="s">
        <v>18</v>
      </c>
      <c r="M17" s="31" t="s">
        <v>107</v>
      </c>
      <c r="Q17" s="31" t="s">
        <v>17</v>
      </c>
      <c r="R17" s="31" t="s">
        <v>19</v>
      </c>
      <c r="S17" s="31" t="s">
        <v>0</v>
      </c>
      <c r="T17" s="31" t="s">
        <v>111</v>
      </c>
      <c r="U17" s="31" t="s">
        <v>63</v>
      </c>
      <c r="V17" s="31" t="s">
        <v>60</v>
      </c>
      <c r="W17" s="32" t="s">
        <v>117</v>
      </c>
    </row>
    <row r="18" spans="2:25" ht="18">
      <c r="B18" s="53" t="str">
        <f>'לא סחיר- תעודות התחייבות ממשלתי'!B6:P6</f>
        <v>1.ג. ניירות ערך לא סחירים</v>
      </c>
    </row>
    <row r="19" spans="2:25" ht="31.5">
      <c r="B19" s="49" t="str">
        <f>'לא סחיר- תעודות התחייבות ממשלתי'!B7:P7</f>
        <v>1. תעודות התחייבות ממשלתיות</v>
      </c>
      <c r="C19" s="31" t="s">
        <v>46</v>
      </c>
      <c r="I19" s="31" t="s">
        <v>15</v>
      </c>
      <c r="J19" s="31" t="s">
        <v>67</v>
      </c>
      <c r="K19" s="31" t="s">
        <v>108</v>
      </c>
      <c r="L19" s="31" t="s">
        <v>18</v>
      </c>
      <c r="M19" s="31" t="s">
        <v>107</v>
      </c>
      <c r="Q19" s="31" t="s">
        <v>17</v>
      </c>
      <c r="R19" s="31" t="s">
        <v>19</v>
      </c>
      <c r="S19" s="31" t="s">
        <v>0</v>
      </c>
      <c r="T19" s="31" t="s">
        <v>111</v>
      </c>
      <c r="U19" s="31" t="s">
        <v>116</v>
      </c>
      <c r="V19" s="31" t="s">
        <v>60</v>
      </c>
      <c r="W19" s="32" t="s">
        <v>117</v>
      </c>
    </row>
    <row r="20" spans="2:25" ht="31.5">
      <c r="B20" s="49" t="str">
        <f>'לא סחיר - תעודות חוב מסחריות'!B7:S7</f>
        <v>2. תעודות חוב מסחריות</v>
      </c>
      <c r="C20" s="31" t="s">
        <v>46</v>
      </c>
      <c r="D20" s="42" t="s">
        <v>124</v>
      </c>
      <c r="E20" s="42" t="s">
        <v>123</v>
      </c>
      <c r="G20" s="31" t="s">
        <v>66</v>
      </c>
      <c r="I20" s="31" t="s">
        <v>15</v>
      </c>
      <c r="J20" s="31" t="s">
        <v>67</v>
      </c>
      <c r="K20" s="31" t="s">
        <v>108</v>
      </c>
      <c r="L20" s="31" t="s">
        <v>18</v>
      </c>
      <c r="M20" s="31" t="s">
        <v>107</v>
      </c>
      <c r="Q20" s="31" t="s">
        <v>17</v>
      </c>
      <c r="R20" s="31" t="s">
        <v>19</v>
      </c>
      <c r="S20" s="31" t="s">
        <v>0</v>
      </c>
      <c r="T20" s="31" t="s">
        <v>111</v>
      </c>
      <c r="U20" s="31" t="s">
        <v>116</v>
      </c>
      <c r="V20" s="31" t="s">
        <v>60</v>
      </c>
      <c r="W20" s="32" t="s">
        <v>117</v>
      </c>
    </row>
    <row r="21" spans="2:25" ht="31.5">
      <c r="B21" s="49" t="str">
        <f>'לא סחיר - אג"ח קונצרני'!B7:S7</f>
        <v>3. אג"ח קונצרני</v>
      </c>
      <c r="C21" s="31" t="s">
        <v>46</v>
      </c>
      <c r="D21" s="42" t="s">
        <v>124</v>
      </c>
      <c r="E21" s="42" t="s">
        <v>123</v>
      </c>
      <c r="G21" s="31" t="s">
        <v>66</v>
      </c>
      <c r="I21" s="31" t="s">
        <v>15</v>
      </c>
      <c r="J21" s="31" t="s">
        <v>67</v>
      </c>
      <c r="K21" s="31" t="s">
        <v>108</v>
      </c>
      <c r="L21" s="31" t="s">
        <v>18</v>
      </c>
      <c r="M21" s="31" t="s">
        <v>107</v>
      </c>
      <c r="Q21" s="31" t="s">
        <v>17</v>
      </c>
      <c r="R21" s="31" t="s">
        <v>19</v>
      </c>
      <c r="S21" s="31" t="s">
        <v>0</v>
      </c>
      <c r="T21" s="31" t="s">
        <v>111</v>
      </c>
      <c r="U21" s="31" t="s">
        <v>116</v>
      </c>
      <c r="V21" s="31" t="s">
        <v>60</v>
      </c>
      <c r="W21" s="32" t="s">
        <v>117</v>
      </c>
    </row>
    <row r="22" spans="2:25" ht="31.5">
      <c r="B22" s="49" t="str">
        <f>'לא סחיר - מניות'!B7:M7</f>
        <v>4. מניות</v>
      </c>
      <c r="C22" s="31" t="s">
        <v>46</v>
      </c>
      <c r="D22" s="42" t="s">
        <v>124</v>
      </c>
      <c r="E22" s="42" t="s">
        <v>123</v>
      </c>
      <c r="G22" s="31" t="s">
        <v>66</v>
      </c>
      <c r="H22" s="31" t="s">
        <v>107</v>
      </c>
      <c r="S22" s="31" t="s">
        <v>0</v>
      </c>
      <c r="T22" s="31" t="s">
        <v>111</v>
      </c>
      <c r="U22" s="31" t="s">
        <v>116</v>
      </c>
      <c r="V22" s="31" t="s">
        <v>60</v>
      </c>
      <c r="W22" s="32" t="s">
        <v>117</v>
      </c>
    </row>
    <row r="23" spans="2:25" ht="31.5">
      <c r="B23" s="49" t="str">
        <f>'לא סחיר - קרנות השקעה'!B7:K7</f>
        <v>5. קרנות השקעה</v>
      </c>
      <c r="C23" s="31" t="s">
        <v>46</v>
      </c>
      <c r="G23" s="31" t="s">
        <v>66</v>
      </c>
      <c r="H23" s="31" t="s">
        <v>107</v>
      </c>
      <c r="K23" s="31" t="s">
        <v>108</v>
      </c>
      <c r="S23" s="31" t="s">
        <v>0</v>
      </c>
      <c r="T23" s="31" t="s">
        <v>111</v>
      </c>
      <c r="U23" s="31" t="s">
        <v>116</v>
      </c>
      <c r="V23" s="31" t="s">
        <v>60</v>
      </c>
      <c r="W23" s="32" t="s">
        <v>117</v>
      </c>
    </row>
    <row r="24" spans="2:25" ht="31.5">
      <c r="B24" s="49" t="str">
        <f>'לא סחיר - כתבי אופציה'!B7:L7</f>
        <v>6. כתבי אופציה</v>
      </c>
      <c r="C24" s="31" t="s">
        <v>46</v>
      </c>
      <c r="G24" s="31" t="s">
        <v>66</v>
      </c>
      <c r="H24" s="31" t="s">
        <v>107</v>
      </c>
      <c r="K24" s="31" t="s">
        <v>108</v>
      </c>
      <c r="S24" s="31" t="s">
        <v>0</v>
      </c>
      <c r="T24" s="31" t="s">
        <v>111</v>
      </c>
      <c r="U24" s="31" t="s">
        <v>116</v>
      </c>
      <c r="V24" s="31" t="s">
        <v>60</v>
      </c>
      <c r="W24" s="32" t="s">
        <v>117</v>
      </c>
    </row>
    <row r="25" spans="2:25" ht="31.5">
      <c r="B25" s="49" t="str">
        <f>'לא סחיר - אופציות'!B7:L7</f>
        <v>7. אופציות</v>
      </c>
      <c r="C25" s="31" t="s">
        <v>46</v>
      </c>
      <c r="G25" s="31" t="s">
        <v>66</v>
      </c>
      <c r="H25" s="31" t="s">
        <v>107</v>
      </c>
      <c r="K25" s="31" t="s">
        <v>108</v>
      </c>
      <c r="S25" s="31" t="s">
        <v>0</v>
      </c>
      <c r="T25" s="31" t="s">
        <v>111</v>
      </c>
      <c r="U25" s="31" t="s">
        <v>116</v>
      </c>
      <c r="V25" s="31" t="s">
        <v>60</v>
      </c>
      <c r="W25" s="32" t="s">
        <v>117</v>
      </c>
    </row>
    <row r="26" spans="2:25" ht="31.5">
      <c r="B26" s="49" t="str">
        <f>'לא סחיר - חוזים עתידיים'!B7:K7</f>
        <v>8. חוזים עתידיים</v>
      </c>
      <c r="C26" s="31" t="s">
        <v>46</v>
      </c>
      <c r="G26" s="31" t="s">
        <v>66</v>
      </c>
      <c r="H26" s="31" t="s">
        <v>107</v>
      </c>
      <c r="K26" s="31" t="s">
        <v>108</v>
      </c>
      <c r="S26" s="31" t="s">
        <v>0</v>
      </c>
      <c r="T26" s="31" t="s">
        <v>111</v>
      </c>
      <c r="U26" s="31" t="s">
        <v>116</v>
      </c>
      <c r="V26" s="32" t="s">
        <v>117</v>
      </c>
    </row>
    <row r="27" spans="2:25" ht="31.5">
      <c r="B27" s="49" t="str">
        <f>'לא סחיר - מוצרים מובנים'!B7:Q7</f>
        <v>9. מוצרים מובנים</v>
      </c>
      <c r="C27" s="31" t="s">
        <v>46</v>
      </c>
      <c r="F27" s="31" t="s">
        <v>52</v>
      </c>
      <c r="I27" s="31" t="s">
        <v>15</v>
      </c>
      <c r="J27" s="31" t="s">
        <v>67</v>
      </c>
      <c r="K27" s="31" t="s">
        <v>108</v>
      </c>
      <c r="L27" s="31" t="s">
        <v>18</v>
      </c>
      <c r="M27" s="31" t="s">
        <v>107</v>
      </c>
      <c r="Q27" s="31" t="s">
        <v>17</v>
      </c>
      <c r="R27" s="31" t="s">
        <v>19</v>
      </c>
      <c r="S27" s="31" t="s">
        <v>0</v>
      </c>
      <c r="T27" s="31" t="s">
        <v>111</v>
      </c>
      <c r="U27" s="31" t="s">
        <v>116</v>
      </c>
      <c r="V27" s="31" t="s">
        <v>60</v>
      </c>
      <c r="W27" s="32" t="s">
        <v>117</v>
      </c>
    </row>
    <row r="28" spans="2:25" ht="31.5">
      <c r="B28" s="53" t="str">
        <f>הלוואות!B6</f>
        <v>1.ד. הלוואות:</v>
      </c>
      <c r="C28" s="31" t="s">
        <v>46</v>
      </c>
      <c r="I28" s="31" t="s">
        <v>15</v>
      </c>
      <c r="J28" s="31" t="s">
        <v>67</v>
      </c>
      <c r="L28" s="31" t="s">
        <v>18</v>
      </c>
      <c r="M28" s="31" t="s">
        <v>107</v>
      </c>
      <c r="Q28" s="14" t="s">
        <v>37</v>
      </c>
      <c r="R28" s="31" t="s">
        <v>19</v>
      </c>
      <c r="S28" s="31" t="s">
        <v>0</v>
      </c>
      <c r="T28" s="31" t="s">
        <v>111</v>
      </c>
      <c r="U28" s="31" t="s">
        <v>116</v>
      </c>
      <c r="V28" s="32" t="s">
        <v>117</v>
      </c>
    </row>
    <row r="29" spans="2:25" ht="47.25">
      <c r="B29" s="53" t="str">
        <f>'פקדונות מעל 3 חודשים'!B6:O6</f>
        <v>1.ה. פקדונות מעל 3 חודשים:</v>
      </c>
      <c r="C29" s="31" t="s">
        <v>46</v>
      </c>
      <c r="E29" s="31" t="s">
        <v>123</v>
      </c>
      <c r="I29" s="31" t="s">
        <v>15</v>
      </c>
      <c r="J29" s="31" t="s">
        <v>67</v>
      </c>
      <c r="L29" s="31" t="s">
        <v>18</v>
      </c>
      <c r="M29" s="31" t="s">
        <v>107</v>
      </c>
      <c r="O29" s="50" t="s">
        <v>54</v>
      </c>
      <c r="P29" s="51"/>
      <c r="R29" s="31" t="s">
        <v>19</v>
      </c>
      <c r="S29" s="31" t="s">
        <v>0</v>
      </c>
      <c r="T29" s="31" t="s">
        <v>111</v>
      </c>
      <c r="U29" s="31" t="s">
        <v>116</v>
      </c>
      <c r="V29" s="32" t="s">
        <v>117</v>
      </c>
    </row>
    <row r="30" spans="2:25" ht="63">
      <c r="B30" s="53" t="str">
        <f>'זכויות מקרקעין'!B6</f>
        <v>1. ו. זכויות במקרקעין:</v>
      </c>
      <c r="C30" s="14" t="s">
        <v>56</v>
      </c>
      <c r="N30" s="50" t="s">
        <v>91</v>
      </c>
      <c r="P30" s="51" t="s">
        <v>57</v>
      </c>
      <c r="U30" s="31" t="s">
        <v>116</v>
      </c>
      <c r="V30" s="15" t="s">
        <v>59</v>
      </c>
    </row>
    <row r="31" spans="2:25" ht="31.5">
      <c r="B31" s="53" t="str">
        <f>'השקעות אחרות '!B6:K6</f>
        <v xml:space="preserve">1. ח. השקעות אחרות </v>
      </c>
      <c r="C31" s="14" t="s">
        <v>15</v>
      </c>
      <c r="J31" s="14" t="s">
        <v>16</v>
      </c>
      <c r="Q31" s="14" t="s">
        <v>58</v>
      </c>
      <c r="R31" s="14" t="s">
        <v>55</v>
      </c>
      <c r="U31" s="31" t="s">
        <v>116</v>
      </c>
      <c r="V31" s="15" t="s">
        <v>59</v>
      </c>
    </row>
    <row r="32" spans="2:25" ht="47.25">
      <c r="B32" s="53" t="str">
        <f>'יתרת התחייבות להשקעה'!B6:D6</f>
        <v>1. ט. יתרות התחייבות להשקעה:</v>
      </c>
      <c r="X32" s="14" t="s">
        <v>113</v>
      </c>
      <c r="Y32" s="15" t="s">
        <v>112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L515"/>
  <sheetViews>
    <sheetView rightToLeft="1" workbookViewId="0">
      <pane ySplit="9" topLeftCell="A10" activePane="bottomLeft" state="frozen"/>
      <selection pane="bottomLeft" activeCell="C18" sqref="C18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41.7109375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1.2851562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36" width="5.7109375" style="1" customWidth="1"/>
    <col min="37" max="37" width="3.42578125" style="1" customWidth="1"/>
    <col min="38" max="38" width="5.7109375" style="1" hidden="1" customWidth="1"/>
    <col min="39" max="39" width="10.140625" style="1" customWidth="1"/>
    <col min="40" max="40" width="13.85546875" style="1" customWidth="1"/>
    <col min="41" max="41" width="5.7109375" style="1" customWidth="1"/>
    <col min="42" max="16384" width="9.140625" style="1"/>
  </cols>
  <sheetData>
    <row r="1" spans="2:13">
      <c r="B1" s="57" t="s">
        <v>185</v>
      </c>
      <c r="C1" s="78" t="s" vm="1">
        <v>260</v>
      </c>
    </row>
    <row r="2" spans="2:13">
      <c r="B2" s="57" t="s">
        <v>184</v>
      </c>
      <c r="C2" s="78" t="s">
        <v>261</v>
      </c>
    </row>
    <row r="3" spans="2:13">
      <c r="B3" s="57" t="s">
        <v>186</v>
      </c>
      <c r="C3" s="78" t="s">
        <v>262</v>
      </c>
    </row>
    <row r="4" spans="2:13">
      <c r="B4" s="57" t="s">
        <v>187</v>
      </c>
      <c r="C4" s="78">
        <v>8801</v>
      </c>
    </row>
    <row r="6" spans="2:13" ht="26.25" customHeight="1">
      <c r="B6" s="159" t="s">
        <v>214</v>
      </c>
      <c r="C6" s="160"/>
      <c r="D6" s="160"/>
      <c r="E6" s="160"/>
      <c r="F6" s="160"/>
      <c r="G6" s="160"/>
      <c r="H6" s="160"/>
      <c r="I6" s="160"/>
      <c r="J6" s="160"/>
      <c r="K6" s="160"/>
      <c r="L6" s="160"/>
    </row>
    <row r="7" spans="2:13" s="3" customFormat="1" ht="63">
      <c r="B7" s="13" t="s">
        <v>121</v>
      </c>
      <c r="C7" s="14" t="s">
        <v>46</v>
      </c>
      <c r="D7" s="14" t="s">
        <v>123</v>
      </c>
      <c r="E7" s="14" t="s">
        <v>15</v>
      </c>
      <c r="F7" s="14" t="s">
        <v>67</v>
      </c>
      <c r="G7" s="14" t="s">
        <v>107</v>
      </c>
      <c r="H7" s="14" t="s">
        <v>17</v>
      </c>
      <c r="I7" s="14" t="s">
        <v>19</v>
      </c>
      <c r="J7" s="14" t="s">
        <v>63</v>
      </c>
      <c r="K7" s="14" t="s">
        <v>188</v>
      </c>
      <c r="L7" s="14" t="s">
        <v>189</v>
      </c>
      <c r="M7" s="1"/>
    </row>
    <row r="8" spans="2:13" s="3" customFormat="1" ht="28.5" customHeight="1">
      <c r="B8" s="16"/>
      <c r="C8" s="17"/>
      <c r="D8" s="17"/>
      <c r="E8" s="17"/>
      <c r="F8" s="17"/>
      <c r="G8" s="17"/>
      <c r="H8" s="17" t="s">
        <v>20</v>
      </c>
      <c r="I8" s="17" t="s">
        <v>20</v>
      </c>
      <c r="J8" s="17" t="s">
        <v>247</v>
      </c>
      <c r="K8" s="17" t="s">
        <v>20</v>
      </c>
      <c r="L8" s="17" t="s">
        <v>20</v>
      </c>
    </row>
    <row r="9" spans="2:13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</row>
    <row r="10" spans="2:13" s="134" customFormat="1" ht="18" customHeight="1">
      <c r="B10" s="119" t="s">
        <v>45</v>
      </c>
      <c r="C10" s="120"/>
      <c r="D10" s="120"/>
      <c r="E10" s="120"/>
      <c r="F10" s="120"/>
      <c r="G10" s="120"/>
      <c r="H10" s="120"/>
      <c r="I10" s="120"/>
      <c r="J10" s="121">
        <f>J11</f>
        <v>223176.93754000001</v>
      </c>
      <c r="K10" s="122">
        <f>J10/$J$10</f>
        <v>1</v>
      </c>
      <c r="L10" s="122">
        <f>J10/'סכום נכסי הקרן'!$C$42</f>
        <v>7.7546236941488059E-2</v>
      </c>
    </row>
    <row r="11" spans="2:13" s="135" customFormat="1">
      <c r="B11" s="123" t="s">
        <v>239</v>
      </c>
      <c r="C11" s="120"/>
      <c r="D11" s="120"/>
      <c r="E11" s="120"/>
      <c r="F11" s="120"/>
      <c r="G11" s="120"/>
      <c r="H11" s="120"/>
      <c r="I11" s="120"/>
      <c r="J11" s="121">
        <f>J12+J15</f>
        <v>223176.93754000001</v>
      </c>
      <c r="K11" s="122">
        <f t="shared" ref="K11:K13" si="0">J11/$J$10</f>
        <v>1</v>
      </c>
      <c r="L11" s="122">
        <f>J11/'סכום נכסי הקרן'!$C$42</f>
        <v>7.7546236941488059E-2</v>
      </c>
    </row>
    <row r="12" spans="2:13" s="128" customFormat="1">
      <c r="B12" s="102" t="s">
        <v>43</v>
      </c>
      <c r="C12" s="82"/>
      <c r="D12" s="82"/>
      <c r="E12" s="82"/>
      <c r="F12" s="82"/>
      <c r="G12" s="82"/>
      <c r="H12" s="82"/>
      <c r="I12" s="82"/>
      <c r="J12" s="91">
        <f>J13</f>
        <v>221461.89431</v>
      </c>
      <c r="K12" s="92">
        <f t="shared" si="0"/>
        <v>0.99231532053040816</v>
      </c>
      <c r="L12" s="92">
        <f>J12/'סכום נכסי הקרן'!$C$42</f>
        <v>7.6950318966519715E-2</v>
      </c>
    </row>
    <row r="13" spans="2:13" s="128" customFormat="1">
      <c r="B13" s="87" t="s">
        <v>1448</v>
      </c>
      <c r="C13" s="84" t="s">
        <v>1449</v>
      </c>
      <c r="D13" s="84">
        <v>10</v>
      </c>
      <c r="E13" s="84" t="s">
        <v>335</v>
      </c>
      <c r="F13" s="84" t="s">
        <v>336</v>
      </c>
      <c r="G13" s="97" t="s">
        <v>170</v>
      </c>
      <c r="H13" s="98">
        <v>0</v>
      </c>
      <c r="I13" s="98">
        <v>0</v>
      </c>
      <c r="J13" s="94">
        <v>221461.89431</v>
      </c>
      <c r="K13" s="95">
        <f t="shared" si="0"/>
        <v>0.99231532053040816</v>
      </c>
      <c r="L13" s="95">
        <f>J13/'סכום נכסי הקרן'!$C$42</f>
        <v>7.6950318966519715E-2</v>
      </c>
    </row>
    <row r="14" spans="2:13" s="128" customFormat="1">
      <c r="B14" s="83"/>
      <c r="C14" s="84"/>
      <c r="D14" s="84"/>
      <c r="E14" s="84"/>
      <c r="F14" s="84"/>
      <c r="G14" s="84"/>
      <c r="H14" s="84"/>
      <c r="I14" s="84"/>
      <c r="J14" s="84"/>
      <c r="K14" s="95"/>
      <c r="L14" s="84"/>
    </row>
    <row r="15" spans="2:13" s="128" customFormat="1">
      <c r="B15" s="102" t="s">
        <v>44</v>
      </c>
      <c r="C15" s="82"/>
      <c r="D15" s="82"/>
      <c r="E15" s="82"/>
      <c r="F15" s="82"/>
      <c r="G15" s="82"/>
      <c r="H15" s="82"/>
      <c r="I15" s="82"/>
      <c r="J15" s="91">
        <f>SUM(J16:J25)</f>
        <v>1715.0432300000002</v>
      </c>
      <c r="K15" s="92">
        <f t="shared" ref="K15:K25" si="1">J15/$J$10</f>
        <v>7.6846794695917577E-3</v>
      </c>
      <c r="L15" s="92">
        <f>J15/'סכום נכסי הקרן'!$C$42</f>
        <v>5.9591797496835134E-4</v>
      </c>
    </row>
    <row r="16" spans="2:13" s="128" customFormat="1">
      <c r="B16" s="87" t="s">
        <v>1448</v>
      </c>
      <c r="C16" s="84" t="s">
        <v>1450</v>
      </c>
      <c r="D16" s="84">
        <v>10</v>
      </c>
      <c r="E16" s="84" t="s">
        <v>335</v>
      </c>
      <c r="F16" s="84" t="s">
        <v>336</v>
      </c>
      <c r="G16" s="97" t="s">
        <v>171</v>
      </c>
      <c r="H16" s="98">
        <v>0</v>
      </c>
      <c r="I16" s="98">
        <v>0</v>
      </c>
      <c r="J16" s="94">
        <v>4.0937999999999999</v>
      </c>
      <c r="K16" s="95">
        <f t="shared" si="1"/>
        <v>1.8343293196530524E-5</v>
      </c>
      <c r="L16" s="95">
        <f>J16/'סכום נכסי הקרן'!$C$42</f>
        <v>1.4224533605053419E-6</v>
      </c>
    </row>
    <row r="17" spans="2:12" s="128" customFormat="1">
      <c r="B17" s="87" t="s">
        <v>1448</v>
      </c>
      <c r="C17" s="84" t="s">
        <v>1451</v>
      </c>
      <c r="D17" s="84">
        <v>10</v>
      </c>
      <c r="E17" s="84" t="s">
        <v>335</v>
      </c>
      <c r="F17" s="84" t="s">
        <v>336</v>
      </c>
      <c r="G17" s="97" t="s">
        <v>169</v>
      </c>
      <c r="H17" s="98">
        <v>0</v>
      </c>
      <c r="I17" s="98">
        <v>0</v>
      </c>
      <c r="J17" s="94">
        <v>1335.9474700000001</v>
      </c>
      <c r="K17" s="95">
        <f t="shared" si="1"/>
        <v>5.9860462497858145E-3</v>
      </c>
      <c r="L17" s="95">
        <f>J17/'סכום נכסי הקרן'!$C$42</f>
        <v>4.6419536082859686E-4</v>
      </c>
    </row>
    <row r="18" spans="2:12" s="128" customFormat="1">
      <c r="B18" s="87" t="s">
        <v>1448</v>
      </c>
      <c r="C18" s="84" t="s">
        <v>1452</v>
      </c>
      <c r="D18" s="84">
        <v>10</v>
      </c>
      <c r="E18" s="84" t="s">
        <v>335</v>
      </c>
      <c r="F18" s="84" t="s">
        <v>336</v>
      </c>
      <c r="G18" s="97" t="s">
        <v>174</v>
      </c>
      <c r="H18" s="98">
        <v>0</v>
      </c>
      <c r="I18" s="98">
        <v>0</v>
      </c>
      <c r="J18" s="94">
        <v>0.17076</v>
      </c>
      <c r="K18" s="95">
        <f t="shared" si="1"/>
        <v>7.6513282188664618E-7</v>
      </c>
      <c r="L18" s="95">
        <f>J18/'סכום נכסי הקרן'!$C$42</f>
        <v>5.9333171097731255E-8</v>
      </c>
    </row>
    <row r="19" spans="2:12" s="128" customFormat="1">
      <c r="B19" s="87" t="s">
        <v>1448</v>
      </c>
      <c r="C19" s="84" t="s">
        <v>1453</v>
      </c>
      <c r="D19" s="84">
        <v>10</v>
      </c>
      <c r="E19" s="84" t="s">
        <v>335</v>
      </c>
      <c r="F19" s="84" t="s">
        <v>336</v>
      </c>
      <c r="G19" s="97" t="s">
        <v>925</v>
      </c>
      <c r="H19" s="98">
        <v>0</v>
      </c>
      <c r="I19" s="98">
        <v>0</v>
      </c>
      <c r="J19" s="94">
        <v>1.4000000000000001E-4</v>
      </c>
      <c r="K19" s="95">
        <f t="shared" si="1"/>
        <v>6.2730496055358676E-10</v>
      </c>
      <c r="L19" s="95">
        <f>J19/'סכום נכסי הקרן'!$C$42</f>
        <v>4.8645139105659269E-11</v>
      </c>
    </row>
    <row r="20" spans="2:12" s="128" customFormat="1">
      <c r="B20" s="87" t="s">
        <v>1448</v>
      </c>
      <c r="C20" s="84" t="s">
        <v>1454</v>
      </c>
      <c r="D20" s="84">
        <v>10</v>
      </c>
      <c r="E20" s="84" t="s">
        <v>335</v>
      </c>
      <c r="F20" s="84" t="s">
        <v>336</v>
      </c>
      <c r="G20" s="97" t="s">
        <v>172</v>
      </c>
      <c r="H20" s="98">
        <v>0</v>
      </c>
      <c r="I20" s="98">
        <v>0</v>
      </c>
      <c r="J20" s="94">
        <v>166.49689000000001</v>
      </c>
      <c r="K20" s="95">
        <f t="shared" si="1"/>
        <v>7.4603089295532054E-4</v>
      </c>
      <c r="L20" s="95">
        <f>J20/'סכום נכסי הקרן'!$C$42</f>
        <v>5.7851888390783205E-5</v>
      </c>
    </row>
    <row r="21" spans="2:12" s="128" customFormat="1">
      <c r="B21" s="87" t="s">
        <v>1448</v>
      </c>
      <c r="C21" s="84" t="s">
        <v>1455</v>
      </c>
      <c r="D21" s="84">
        <v>10</v>
      </c>
      <c r="E21" s="84" t="s">
        <v>335</v>
      </c>
      <c r="F21" s="84" t="s">
        <v>336</v>
      </c>
      <c r="G21" s="97" t="s">
        <v>177</v>
      </c>
      <c r="H21" s="98">
        <v>0</v>
      </c>
      <c r="I21" s="98">
        <v>0</v>
      </c>
      <c r="J21" s="94">
        <v>4.7097899999999999</v>
      </c>
      <c r="K21" s="95">
        <f t="shared" si="1"/>
        <v>2.1103390215469123E-5</v>
      </c>
      <c r="L21" s="95">
        <f>J21/'סכום נכסי הקרן'!$C$42</f>
        <v>1.6364884979174496E-6</v>
      </c>
    </row>
    <row r="22" spans="2:12" s="128" customFormat="1">
      <c r="B22" s="87" t="s">
        <v>1448</v>
      </c>
      <c r="C22" s="84" t="s">
        <v>1456</v>
      </c>
      <c r="D22" s="84">
        <v>10</v>
      </c>
      <c r="E22" s="84" t="s">
        <v>335</v>
      </c>
      <c r="F22" s="84" t="s">
        <v>336</v>
      </c>
      <c r="G22" s="97" t="s">
        <v>176</v>
      </c>
      <c r="H22" s="98">
        <v>0</v>
      </c>
      <c r="I22" s="98">
        <v>0</v>
      </c>
      <c r="J22" s="94">
        <v>-7.5170000000000001E-2</v>
      </c>
      <c r="K22" s="95">
        <f t="shared" si="1"/>
        <v>-3.3681795632009366E-7</v>
      </c>
      <c r="L22" s="95">
        <f>J22/'סכום נכסי הקרן'!$C$42</f>
        <v>-2.6118965046945761E-8</v>
      </c>
    </row>
    <row r="23" spans="2:12" s="128" customFormat="1">
      <c r="B23" s="87" t="s">
        <v>1448</v>
      </c>
      <c r="C23" s="84" t="s">
        <v>1457</v>
      </c>
      <c r="D23" s="84">
        <v>10</v>
      </c>
      <c r="E23" s="84" t="s">
        <v>335</v>
      </c>
      <c r="F23" s="84" t="s">
        <v>336</v>
      </c>
      <c r="G23" s="97" t="s">
        <v>178</v>
      </c>
      <c r="H23" s="98">
        <v>0</v>
      </c>
      <c r="I23" s="98">
        <v>0</v>
      </c>
      <c r="J23" s="94">
        <v>3.2065600000000001</v>
      </c>
      <c r="K23" s="95">
        <f t="shared" si="1"/>
        <v>1.4367792816519351E-5</v>
      </c>
      <c r="L23" s="95">
        <f>J23/'סכום נכסי הקרן'!$C$42</f>
        <v>1.1141682660760197E-6</v>
      </c>
    </row>
    <row r="24" spans="2:12" s="128" customFormat="1">
      <c r="B24" s="87" t="s">
        <v>1448</v>
      </c>
      <c r="C24" s="84" t="s">
        <v>1458</v>
      </c>
      <c r="D24" s="84">
        <v>10</v>
      </c>
      <c r="E24" s="84" t="s">
        <v>335</v>
      </c>
      <c r="F24" s="84" t="s">
        <v>336</v>
      </c>
      <c r="G24" s="97" t="s">
        <v>173</v>
      </c>
      <c r="H24" s="98">
        <v>0</v>
      </c>
      <c r="I24" s="98">
        <v>0</v>
      </c>
      <c r="J24" s="94">
        <v>181.57616000000002</v>
      </c>
      <c r="K24" s="95">
        <f t="shared" si="1"/>
        <v>8.1359732775908408E-4</v>
      </c>
      <c r="L24" s="95">
        <f>J24/'סכום נכסי הקרן'!$C$42</f>
        <v>6.3091411153367452E-5</v>
      </c>
    </row>
    <row r="25" spans="2:12" s="128" customFormat="1">
      <c r="B25" s="87" t="s">
        <v>1448</v>
      </c>
      <c r="C25" s="84" t="s">
        <v>1459</v>
      </c>
      <c r="D25" s="84">
        <v>10</v>
      </c>
      <c r="E25" s="84" t="s">
        <v>335</v>
      </c>
      <c r="F25" s="84" t="s">
        <v>336</v>
      </c>
      <c r="G25" s="97" t="s">
        <v>179</v>
      </c>
      <c r="H25" s="98">
        <v>0</v>
      </c>
      <c r="I25" s="98">
        <v>0</v>
      </c>
      <c r="J25" s="94">
        <v>18.916830000000001</v>
      </c>
      <c r="K25" s="95">
        <f t="shared" si="1"/>
        <v>8.476158069249219E-5</v>
      </c>
      <c r="L25" s="95">
        <f>J25/'סכום נכסי הקרן'!$C$42</f>
        <v>6.5729416199150595E-6</v>
      </c>
    </row>
    <row r="26" spans="2:12" s="128" customFormat="1">
      <c r="B26" s="83"/>
      <c r="C26" s="84"/>
      <c r="D26" s="84"/>
      <c r="E26" s="84"/>
      <c r="F26" s="84"/>
      <c r="G26" s="84"/>
      <c r="H26" s="84"/>
      <c r="I26" s="84"/>
      <c r="J26" s="84"/>
      <c r="K26" s="95"/>
      <c r="L26" s="84"/>
    </row>
    <row r="27" spans="2:12" s="135" customFormat="1">
      <c r="B27" s="123"/>
      <c r="C27" s="120"/>
      <c r="D27" s="120"/>
      <c r="E27" s="120"/>
      <c r="F27" s="120"/>
      <c r="G27" s="120"/>
      <c r="H27" s="120"/>
      <c r="I27" s="120"/>
      <c r="J27" s="121"/>
      <c r="K27" s="122"/>
      <c r="L27" s="122"/>
    </row>
    <row r="28" spans="2:12" s="128" customFormat="1">
      <c r="B28" s="83"/>
      <c r="C28" s="84"/>
      <c r="D28" s="84"/>
      <c r="E28" s="84"/>
      <c r="F28" s="84"/>
      <c r="G28" s="84"/>
      <c r="H28" s="84"/>
      <c r="I28" s="84"/>
      <c r="J28" s="94"/>
      <c r="K28" s="95"/>
      <c r="L28" s="95"/>
    </row>
    <row r="29" spans="2:12" s="128" customFormat="1">
      <c r="B29" s="87"/>
      <c r="C29" s="84"/>
      <c r="D29" s="84"/>
      <c r="E29" s="84"/>
      <c r="F29" s="84"/>
      <c r="G29" s="97"/>
      <c r="H29" s="84"/>
      <c r="I29" s="84"/>
      <c r="J29" s="94"/>
      <c r="K29" s="95"/>
      <c r="L29" s="95"/>
    </row>
    <row r="30" spans="2:12" s="128" customFormat="1">
      <c r="B30" s="83"/>
      <c r="C30" s="84"/>
      <c r="D30" s="84"/>
      <c r="E30" s="84"/>
      <c r="F30" s="84"/>
      <c r="G30" s="84"/>
      <c r="H30" s="84"/>
      <c r="I30" s="84"/>
      <c r="J30" s="84"/>
      <c r="K30" s="95"/>
      <c r="L30" s="84"/>
    </row>
    <row r="31" spans="2:12" s="128" customFormat="1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12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99" t="s">
        <v>259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14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</row>
    <row r="115" spans="2:12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</row>
    <row r="116" spans="2:12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</row>
    <row r="117" spans="2:12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</row>
    <row r="118" spans="2:12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</row>
    <row r="119" spans="2:12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</row>
    <row r="120" spans="2:12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</row>
    <row r="121" spans="2:12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</row>
    <row r="122" spans="2:12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</row>
    <row r="123" spans="2:12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</row>
    <row r="124" spans="2:12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</row>
    <row r="125" spans="2:12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</row>
    <row r="126" spans="2:12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</row>
    <row r="127" spans="2:12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</row>
    <row r="128" spans="2:12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</row>
    <row r="129" spans="2:12"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</row>
    <row r="130" spans="2:12">
      <c r="D130" s="1"/>
    </row>
    <row r="131" spans="2:12">
      <c r="D131" s="1"/>
    </row>
    <row r="132" spans="2:12">
      <c r="D132" s="1"/>
    </row>
    <row r="133" spans="2:12">
      <c r="D133" s="1"/>
    </row>
    <row r="134" spans="2:12">
      <c r="D134" s="1"/>
    </row>
    <row r="135" spans="2:12">
      <c r="D135" s="1"/>
    </row>
    <row r="136" spans="2:12">
      <c r="D136" s="1"/>
    </row>
    <row r="137" spans="2:12">
      <c r="D137" s="1"/>
    </row>
    <row r="138" spans="2:12">
      <c r="D138" s="1"/>
    </row>
    <row r="139" spans="2:12">
      <c r="D139" s="1"/>
    </row>
    <row r="140" spans="2:12">
      <c r="D140" s="1"/>
    </row>
    <row r="141" spans="2:12">
      <c r="D141" s="1"/>
    </row>
    <row r="142" spans="2:12">
      <c r="D142" s="1"/>
    </row>
    <row r="143" spans="2:12">
      <c r="D143" s="1"/>
    </row>
    <row r="144" spans="2:12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E515" s="2"/>
    </row>
  </sheetData>
  <sheetProtection sheet="1" objects="1" scenarios="1"/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  <ignoredErrors>
    <ignoredError sqref="J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BA878"/>
  <sheetViews>
    <sheetView rightToLeft="1" workbookViewId="0">
      <pane ySplit="10" topLeftCell="A11" activePane="bottomLeft" state="frozen"/>
      <selection pane="bottomLeft" activeCell="C13" sqref="C13"/>
    </sheetView>
  </sheetViews>
  <sheetFormatPr defaultColWidth="9.140625" defaultRowHeight="18"/>
  <cols>
    <col min="1" max="1" width="6.28515625" style="1" customWidth="1"/>
    <col min="2" max="2" width="32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4.28515625" style="1" bestFit="1" customWidth="1"/>
    <col min="13" max="13" width="7.28515625" style="1" bestFit="1" customWidth="1"/>
    <col min="14" max="14" width="8.28515625" style="1" bestFit="1" customWidth="1"/>
    <col min="15" max="16" width="11.28515625" style="1" bestFit="1" customWidth="1"/>
    <col min="17" max="17" width="11.85546875" style="1" bestFit="1" customWidth="1"/>
    <col min="18" max="18" width="9" style="1" bestFit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57" t="s">
        <v>185</v>
      </c>
      <c r="C1" s="78" t="s" vm="1">
        <v>260</v>
      </c>
    </row>
    <row r="2" spans="2:53">
      <c r="B2" s="57" t="s">
        <v>184</v>
      </c>
      <c r="C2" s="78" t="s">
        <v>261</v>
      </c>
    </row>
    <row r="3" spans="2:53">
      <c r="B3" s="57" t="s">
        <v>186</v>
      </c>
      <c r="C3" s="78" t="s">
        <v>262</v>
      </c>
    </row>
    <row r="4" spans="2:53">
      <c r="B4" s="57" t="s">
        <v>187</v>
      </c>
      <c r="C4" s="78">
        <v>8801</v>
      </c>
    </row>
    <row r="6" spans="2:53" ht="21.75" customHeight="1">
      <c r="B6" s="161" t="s">
        <v>215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3"/>
    </row>
    <row r="7" spans="2:53" ht="27.75" customHeight="1">
      <c r="B7" s="164" t="s">
        <v>92</v>
      </c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6"/>
      <c r="AU7" s="3"/>
      <c r="AV7" s="3"/>
    </row>
    <row r="8" spans="2:53" s="3" customFormat="1" ht="66" customHeight="1">
      <c r="B8" s="23" t="s">
        <v>121</v>
      </c>
      <c r="C8" s="31" t="s">
        <v>46</v>
      </c>
      <c r="D8" s="31" t="s">
        <v>125</v>
      </c>
      <c r="E8" s="31" t="s">
        <v>15</v>
      </c>
      <c r="F8" s="31" t="s">
        <v>67</v>
      </c>
      <c r="G8" s="31" t="s">
        <v>108</v>
      </c>
      <c r="H8" s="31" t="s">
        <v>18</v>
      </c>
      <c r="I8" s="31" t="s">
        <v>107</v>
      </c>
      <c r="J8" s="31" t="s">
        <v>17</v>
      </c>
      <c r="K8" s="31" t="s">
        <v>19</v>
      </c>
      <c r="L8" s="31" t="s">
        <v>244</v>
      </c>
      <c r="M8" s="31" t="s">
        <v>243</v>
      </c>
      <c r="N8" s="31" t="s">
        <v>258</v>
      </c>
      <c r="O8" s="31" t="s">
        <v>63</v>
      </c>
      <c r="P8" s="31" t="s">
        <v>246</v>
      </c>
      <c r="Q8" s="31" t="s">
        <v>188</v>
      </c>
      <c r="R8" s="72" t="s">
        <v>190</v>
      </c>
      <c r="AM8" s="1"/>
      <c r="AU8" s="1"/>
      <c r="AV8" s="1"/>
      <c r="AW8" s="1"/>
    </row>
    <row r="9" spans="2:53" s="3" customFormat="1" ht="21.75" customHeight="1">
      <c r="B9" s="16"/>
      <c r="C9" s="33"/>
      <c r="D9" s="33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251</v>
      </c>
      <c r="M9" s="33"/>
      <c r="N9" s="17" t="s">
        <v>247</v>
      </c>
      <c r="O9" s="33" t="s">
        <v>252</v>
      </c>
      <c r="P9" s="33" t="s">
        <v>20</v>
      </c>
      <c r="Q9" s="33" t="s">
        <v>20</v>
      </c>
      <c r="R9" s="34" t="s">
        <v>20</v>
      </c>
      <c r="AU9" s="1"/>
      <c r="AV9" s="1"/>
    </row>
    <row r="10" spans="2:53" s="4" customFormat="1" ht="18" customHeight="1">
      <c r="B10" s="19"/>
      <c r="C10" s="35" t="s">
        <v>1</v>
      </c>
      <c r="D10" s="35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119</v>
      </c>
      <c r="R10" s="21" t="s">
        <v>120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79" t="s">
        <v>28</v>
      </c>
      <c r="C11" s="80"/>
      <c r="D11" s="80"/>
      <c r="E11" s="80"/>
      <c r="F11" s="80"/>
      <c r="G11" s="80"/>
      <c r="H11" s="88">
        <v>3.5970273899998069</v>
      </c>
      <c r="I11" s="80"/>
      <c r="J11" s="80"/>
      <c r="K11" s="89">
        <v>2.2530027966146159E-3</v>
      </c>
      <c r="L11" s="88"/>
      <c r="M11" s="90"/>
      <c r="N11" s="80"/>
      <c r="O11" s="88">
        <v>385893.28823000001</v>
      </c>
      <c r="P11" s="80"/>
      <c r="Q11" s="89">
        <v>1</v>
      </c>
      <c r="R11" s="89">
        <f>O11/'סכום נכסי הקרן'!$C$42</f>
        <v>0.13408451918491868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ht="22.5" customHeight="1">
      <c r="B12" s="81" t="s">
        <v>239</v>
      </c>
      <c r="C12" s="82"/>
      <c r="D12" s="82"/>
      <c r="E12" s="82"/>
      <c r="F12" s="82"/>
      <c r="G12" s="82"/>
      <c r="H12" s="91">
        <v>3.5970273899998082</v>
      </c>
      <c r="I12" s="82"/>
      <c r="J12" s="82"/>
      <c r="K12" s="92">
        <v>2.2530027966146159E-3</v>
      </c>
      <c r="L12" s="91"/>
      <c r="M12" s="93"/>
      <c r="N12" s="82"/>
      <c r="O12" s="91">
        <v>385893.28822999989</v>
      </c>
      <c r="P12" s="82"/>
      <c r="Q12" s="92">
        <v>0.99999999999999967</v>
      </c>
      <c r="R12" s="92">
        <f>O12/'סכום נכסי הקרן'!$C$42</f>
        <v>0.13408451918491862</v>
      </c>
      <c r="AW12" s="4"/>
    </row>
    <row r="13" spans="2:53" s="100" customFormat="1">
      <c r="B13" s="124" t="s">
        <v>27</v>
      </c>
      <c r="C13" s="120"/>
      <c r="D13" s="120"/>
      <c r="E13" s="120"/>
      <c r="F13" s="120"/>
      <c r="G13" s="120"/>
      <c r="H13" s="121">
        <v>5.2746349523910387</v>
      </c>
      <c r="I13" s="120"/>
      <c r="J13" s="120"/>
      <c r="K13" s="122">
        <v>-1.5558079281978545E-3</v>
      </c>
      <c r="L13" s="121"/>
      <c r="M13" s="125"/>
      <c r="N13" s="120"/>
      <c r="O13" s="121">
        <v>102200.13235</v>
      </c>
      <c r="P13" s="120"/>
      <c r="Q13" s="122">
        <v>0.26484039880239302</v>
      </c>
      <c r="R13" s="122">
        <f>O13/'סכום נכסי הקרן'!$C$42</f>
        <v>3.5510997534160982E-2</v>
      </c>
    </row>
    <row r="14" spans="2:53">
      <c r="B14" s="85" t="s">
        <v>26</v>
      </c>
      <c r="C14" s="82"/>
      <c r="D14" s="82"/>
      <c r="E14" s="82"/>
      <c r="F14" s="82"/>
      <c r="G14" s="82"/>
      <c r="H14" s="91">
        <v>5.2746349523910387</v>
      </c>
      <c r="I14" s="82"/>
      <c r="J14" s="82"/>
      <c r="K14" s="92">
        <v>-1.5558079281978545E-3</v>
      </c>
      <c r="L14" s="91"/>
      <c r="M14" s="93"/>
      <c r="N14" s="82"/>
      <c r="O14" s="91">
        <v>102200.13235</v>
      </c>
      <c r="P14" s="82"/>
      <c r="Q14" s="92">
        <v>0.26484039880239302</v>
      </c>
      <c r="R14" s="92">
        <f>O14/'סכום נכסי הקרן'!$C$42</f>
        <v>3.5510997534160982E-2</v>
      </c>
    </row>
    <row r="15" spans="2:53">
      <c r="B15" s="86" t="s">
        <v>263</v>
      </c>
      <c r="C15" s="84" t="s">
        <v>264</v>
      </c>
      <c r="D15" s="97" t="s">
        <v>126</v>
      </c>
      <c r="E15" s="84" t="s">
        <v>265</v>
      </c>
      <c r="F15" s="84"/>
      <c r="G15" s="84"/>
      <c r="H15" s="94">
        <v>3.3700000000000006</v>
      </c>
      <c r="I15" s="97" t="s">
        <v>170</v>
      </c>
      <c r="J15" s="98">
        <v>0.04</v>
      </c>
      <c r="K15" s="95">
        <v>-4.8000000000000004E-3</v>
      </c>
      <c r="L15" s="94">
        <v>1752700</v>
      </c>
      <c r="M15" s="96">
        <v>152.55000000000001</v>
      </c>
      <c r="N15" s="84"/>
      <c r="O15" s="94">
        <v>2673.7438399999996</v>
      </c>
      <c r="P15" s="95">
        <v>1.127297245199918E-4</v>
      </c>
      <c r="Q15" s="95">
        <v>6.9287129928168011E-3</v>
      </c>
      <c r="R15" s="95">
        <f>O15/'סכום נכסי הקרן'!$C$42</f>
        <v>9.2903315021213961E-4</v>
      </c>
    </row>
    <row r="16" spans="2:53" ht="20.25">
      <c r="B16" s="86" t="s">
        <v>266</v>
      </c>
      <c r="C16" s="84" t="s">
        <v>267</v>
      </c>
      <c r="D16" s="97" t="s">
        <v>126</v>
      </c>
      <c r="E16" s="84" t="s">
        <v>265</v>
      </c>
      <c r="F16" s="84"/>
      <c r="G16" s="84"/>
      <c r="H16" s="94">
        <v>5.93</v>
      </c>
      <c r="I16" s="97" t="s">
        <v>170</v>
      </c>
      <c r="J16" s="98">
        <v>0.04</v>
      </c>
      <c r="K16" s="95">
        <v>-1.4000000000000002E-3</v>
      </c>
      <c r="L16" s="94">
        <v>4525775</v>
      </c>
      <c r="M16" s="96">
        <v>158.13999999999999</v>
      </c>
      <c r="N16" s="84"/>
      <c r="O16" s="94">
        <v>7157.0605700000006</v>
      </c>
      <c r="P16" s="95">
        <v>4.2807880673768623E-4</v>
      </c>
      <c r="Q16" s="95">
        <v>1.8546735038662429E-2</v>
      </c>
      <c r="R16" s="95">
        <f>O16/'סכום נכסי הקרן'!$C$42</f>
        <v>2.4868300501091358E-3</v>
      </c>
      <c r="AU16" s="4"/>
    </row>
    <row r="17" spans="2:48" ht="20.25">
      <c r="B17" s="86" t="s">
        <v>268</v>
      </c>
      <c r="C17" s="84" t="s">
        <v>269</v>
      </c>
      <c r="D17" s="97" t="s">
        <v>126</v>
      </c>
      <c r="E17" s="84" t="s">
        <v>265</v>
      </c>
      <c r="F17" s="84"/>
      <c r="G17" s="84"/>
      <c r="H17" s="94">
        <v>14.24</v>
      </c>
      <c r="I17" s="97" t="s">
        <v>170</v>
      </c>
      <c r="J17" s="98">
        <v>0.04</v>
      </c>
      <c r="K17" s="95">
        <v>8.8000000000000005E-3</v>
      </c>
      <c r="L17" s="94">
        <v>9936202</v>
      </c>
      <c r="M17" s="96">
        <v>183.07</v>
      </c>
      <c r="N17" s="84"/>
      <c r="O17" s="94">
        <v>18190.20578</v>
      </c>
      <c r="P17" s="95">
        <v>6.1252898372620758E-4</v>
      </c>
      <c r="Q17" s="95">
        <v>4.71379169703472E-2</v>
      </c>
      <c r="R17" s="95">
        <f>O17/'סכום נכסי הקרן'!$C$42</f>
        <v>6.3204649323476223E-3</v>
      </c>
      <c r="AV17" s="4"/>
    </row>
    <row r="18" spans="2:48">
      <c r="B18" s="86" t="s">
        <v>270</v>
      </c>
      <c r="C18" s="84" t="s">
        <v>271</v>
      </c>
      <c r="D18" s="97" t="s">
        <v>126</v>
      </c>
      <c r="E18" s="84" t="s">
        <v>265</v>
      </c>
      <c r="F18" s="84"/>
      <c r="G18" s="84"/>
      <c r="H18" s="94">
        <v>18.48</v>
      </c>
      <c r="I18" s="97" t="s">
        <v>170</v>
      </c>
      <c r="J18" s="98">
        <v>2.75E-2</v>
      </c>
      <c r="K18" s="95">
        <v>1.1700000000000002E-2</v>
      </c>
      <c r="L18" s="94">
        <v>1563500</v>
      </c>
      <c r="M18" s="96">
        <v>141.55000000000001</v>
      </c>
      <c r="N18" s="84"/>
      <c r="O18" s="94">
        <v>2213.1342599999998</v>
      </c>
      <c r="P18" s="95">
        <v>8.8457939084474188E-5</v>
      </c>
      <c r="Q18" s="95">
        <v>5.7350939430719722E-3</v>
      </c>
      <c r="R18" s="95">
        <f>O18/'סכום נכסי הקרן'!$C$42</f>
        <v>7.689873138371447E-4</v>
      </c>
      <c r="AU18" s="3"/>
    </row>
    <row r="19" spans="2:48">
      <c r="B19" s="86" t="s">
        <v>272</v>
      </c>
      <c r="C19" s="84" t="s">
        <v>273</v>
      </c>
      <c r="D19" s="97" t="s">
        <v>126</v>
      </c>
      <c r="E19" s="84" t="s">
        <v>265</v>
      </c>
      <c r="F19" s="84"/>
      <c r="G19" s="84"/>
      <c r="H19" s="94">
        <v>5.51</v>
      </c>
      <c r="I19" s="97" t="s">
        <v>170</v>
      </c>
      <c r="J19" s="98">
        <v>1.7500000000000002E-2</v>
      </c>
      <c r="K19" s="95">
        <v>-2.5999999999999999E-3</v>
      </c>
      <c r="L19" s="94">
        <v>22350</v>
      </c>
      <c r="M19" s="96">
        <v>113.12</v>
      </c>
      <c r="N19" s="84"/>
      <c r="O19" s="94">
        <v>25.282319999999999</v>
      </c>
      <c r="P19" s="95">
        <v>1.6121958468103769E-6</v>
      </c>
      <c r="Q19" s="95">
        <v>6.5516350688460897E-5</v>
      </c>
      <c r="R19" s="95">
        <f>O19/'סכום נכסי הקרן'!$C$42</f>
        <v>8.784728380812795E-6</v>
      </c>
      <c r="AV19" s="3"/>
    </row>
    <row r="20" spans="2:48">
      <c r="B20" s="86" t="s">
        <v>274</v>
      </c>
      <c r="C20" s="84" t="s">
        <v>275</v>
      </c>
      <c r="D20" s="97" t="s">
        <v>126</v>
      </c>
      <c r="E20" s="84" t="s">
        <v>265</v>
      </c>
      <c r="F20" s="84"/>
      <c r="G20" s="84"/>
      <c r="H20" s="94">
        <v>1.7999999999999998</v>
      </c>
      <c r="I20" s="97" t="s">
        <v>170</v>
      </c>
      <c r="J20" s="98">
        <v>0.03</v>
      </c>
      <c r="K20" s="95">
        <v>-4.9000000000000007E-3</v>
      </c>
      <c r="L20" s="94">
        <v>26980697</v>
      </c>
      <c r="M20" s="96">
        <v>116.8</v>
      </c>
      <c r="N20" s="84"/>
      <c r="O20" s="94">
        <v>31513.45494</v>
      </c>
      <c r="P20" s="95">
        <v>1.7599635466041376E-3</v>
      </c>
      <c r="Q20" s="95">
        <v>8.1663651328440209E-2</v>
      </c>
      <c r="R20" s="95">
        <f>O20/'סכום נכסי הקרן'!$C$42</f>
        <v>1.0949831423258749E-2</v>
      </c>
    </row>
    <row r="21" spans="2:48">
      <c r="B21" s="86" t="s">
        <v>276</v>
      </c>
      <c r="C21" s="84" t="s">
        <v>277</v>
      </c>
      <c r="D21" s="97" t="s">
        <v>126</v>
      </c>
      <c r="E21" s="84" t="s">
        <v>265</v>
      </c>
      <c r="F21" s="84"/>
      <c r="G21" s="84"/>
      <c r="H21" s="94">
        <v>2.8299999999999996</v>
      </c>
      <c r="I21" s="97" t="s">
        <v>170</v>
      </c>
      <c r="J21" s="98">
        <v>1E-3</v>
      </c>
      <c r="K21" s="95">
        <v>-5.0000000000000001E-3</v>
      </c>
      <c r="L21" s="94">
        <v>26088197</v>
      </c>
      <c r="M21" s="96">
        <v>101.73</v>
      </c>
      <c r="N21" s="84"/>
      <c r="O21" s="94">
        <v>26539.521820000002</v>
      </c>
      <c r="P21" s="95">
        <v>1.8681399473161014E-3</v>
      </c>
      <c r="Q21" s="95">
        <v>6.8774250886120422E-2</v>
      </c>
      <c r="R21" s="95">
        <f>O21/'סכום נכסי הקרן'!$C$42</f>
        <v>9.2215623623684243E-3</v>
      </c>
    </row>
    <row r="22" spans="2:48">
      <c r="B22" s="86" t="s">
        <v>278</v>
      </c>
      <c r="C22" s="84" t="s">
        <v>279</v>
      </c>
      <c r="D22" s="97" t="s">
        <v>126</v>
      </c>
      <c r="E22" s="84" t="s">
        <v>265</v>
      </c>
      <c r="F22" s="84"/>
      <c r="G22" s="84"/>
      <c r="H22" s="94">
        <v>0.33</v>
      </c>
      <c r="I22" s="97" t="s">
        <v>170</v>
      </c>
      <c r="J22" s="98">
        <v>3.5000000000000003E-2</v>
      </c>
      <c r="K22" s="95">
        <v>9.1999999999999998E-3</v>
      </c>
      <c r="L22" s="94">
        <v>1376250</v>
      </c>
      <c r="M22" s="96">
        <v>120.2</v>
      </c>
      <c r="N22" s="84"/>
      <c r="O22" s="94">
        <v>1654.2524699999999</v>
      </c>
      <c r="P22" s="95">
        <v>1.0767987597366398E-4</v>
      </c>
      <c r="Q22" s="95">
        <v>4.2868132731399902E-3</v>
      </c>
      <c r="R22" s="95">
        <f>O22/'סכום נכסי הקרן'!$C$42</f>
        <v>5.74795296564503E-4</v>
      </c>
    </row>
    <row r="23" spans="2:48">
      <c r="B23" s="86" t="s">
        <v>280</v>
      </c>
      <c r="C23" s="84" t="s">
        <v>281</v>
      </c>
      <c r="D23" s="97" t="s">
        <v>126</v>
      </c>
      <c r="E23" s="84" t="s">
        <v>265</v>
      </c>
      <c r="F23" s="84"/>
      <c r="G23" s="84"/>
      <c r="H23" s="94">
        <v>4.51</v>
      </c>
      <c r="I23" s="97" t="s">
        <v>170</v>
      </c>
      <c r="J23" s="98">
        <v>2.75E-2</v>
      </c>
      <c r="K23" s="95">
        <v>-4.1000000000000003E-3</v>
      </c>
      <c r="L23" s="94">
        <v>10273326</v>
      </c>
      <c r="M23" s="96">
        <v>119.08</v>
      </c>
      <c r="N23" s="84"/>
      <c r="O23" s="94">
        <v>12233.476349999999</v>
      </c>
      <c r="P23" s="95">
        <v>6.2629461407381329E-4</v>
      </c>
      <c r="Q23" s="95">
        <v>3.1701708019105546E-2</v>
      </c>
      <c r="R23" s="95">
        <f>O23/'סכום נכסי הקרן'!$C$42</f>
        <v>4.2507082770824479E-3</v>
      </c>
    </row>
    <row r="24" spans="2:48">
      <c r="B24" s="87"/>
      <c r="C24" s="84"/>
      <c r="D24" s="84"/>
      <c r="E24" s="84"/>
      <c r="F24" s="84"/>
      <c r="G24" s="84"/>
      <c r="H24" s="84"/>
      <c r="I24" s="84"/>
      <c r="J24" s="84"/>
      <c r="K24" s="95"/>
      <c r="L24" s="94"/>
      <c r="M24" s="96"/>
      <c r="N24" s="84"/>
      <c r="O24" s="84"/>
      <c r="P24" s="84"/>
      <c r="Q24" s="95"/>
      <c r="R24" s="84"/>
    </row>
    <row r="25" spans="2:48" s="100" customFormat="1">
      <c r="B25" s="124" t="s">
        <v>47</v>
      </c>
      <c r="C25" s="120"/>
      <c r="D25" s="120"/>
      <c r="E25" s="120"/>
      <c r="F25" s="120"/>
      <c r="G25" s="120"/>
      <c r="H25" s="121">
        <v>2.9926711996789255</v>
      </c>
      <c r="I25" s="120"/>
      <c r="J25" s="120"/>
      <c r="K25" s="122">
        <v>3.6251224692393173E-3</v>
      </c>
      <c r="L25" s="121"/>
      <c r="M25" s="125"/>
      <c r="N25" s="120"/>
      <c r="O25" s="121">
        <v>283693.15587999998</v>
      </c>
      <c r="P25" s="120"/>
      <c r="Q25" s="122">
        <v>0.73515960119760693</v>
      </c>
      <c r="R25" s="122">
        <f>O25/'סכום נכסי הקרן'!$C$42</f>
        <v>9.8573521650757681E-2</v>
      </c>
    </row>
    <row r="26" spans="2:48">
      <c r="B26" s="85" t="s">
        <v>23</v>
      </c>
      <c r="C26" s="82"/>
      <c r="D26" s="82"/>
      <c r="E26" s="82"/>
      <c r="F26" s="82"/>
      <c r="G26" s="82"/>
      <c r="H26" s="91">
        <v>0.50568211636047855</v>
      </c>
      <c r="I26" s="82"/>
      <c r="J26" s="82"/>
      <c r="K26" s="92">
        <v>9.6240903887170686E-4</v>
      </c>
      <c r="L26" s="91"/>
      <c r="M26" s="93"/>
      <c r="N26" s="82"/>
      <c r="O26" s="91">
        <v>143088.39796999999</v>
      </c>
      <c r="P26" s="82"/>
      <c r="Q26" s="92">
        <v>0.3707978405800012</v>
      </c>
      <c r="R26" s="92">
        <f>O26/'סכום נכסי הקרן'!$C$42</f>
        <v>4.9718250168975582E-2</v>
      </c>
    </row>
    <row r="27" spans="2:48">
      <c r="B27" s="86" t="s">
        <v>282</v>
      </c>
      <c r="C27" s="84" t="s">
        <v>283</v>
      </c>
      <c r="D27" s="97" t="s">
        <v>126</v>
      </c>
      <c r="E27" s="84" t="s">
        <v>265</v>
      </c>
      <c r="F27" s="84"/>
      <c r="G27" s="84"/>
      <c r="H27" s="94">
        <v>0.85</v>
      </c>
      <c r="I27" s="97" t="s">
        <v>170</v>
      </c>
      <c r="J27" s="98">
        <v>0</v>
      </c>
      <c r="K27" s="95">
        <v>1.1999999999999999E-3</v>
      </c>
      <c r="L27" s="94">
        <v>7000000</v>
      </c>
      <c r="M27" s="96">
        <v>99.9</v>
      </c>
      <c r="N27" s="84"/>
      <c r="O27" s="94">
        <v>6993</v>
      </c>
      <c r="P27" s="95">
        <v>8.7500000000000002E-4</v>
      </c>
      <c r="Q27" s="95">
        <v>1.8121590121650506E-2</v>
      </c>
      <c r="R27" s="95">
        <f>O27/'סכום נכסי הקרן'!$C$42</f>
        <v>2.4298246983276801E-3</v>
      </c>
    </row>
    <row r="28" spans="2:48">
      <c r="B28" s="86" t="s">
        <v>284</v>
      </c>
      <c r="C28" s="84" t="s">
        <v>285</v>
      </c>
      <c r="D28" s="97" t="s">
        <v>126</v>
      </c>
      <c r="E28" s="84" t="s">
        <v>265</v>
      </c>
      <c r="F28" s="84"/>
      <c r="G28" s="84"/>
      <c r="H28" s="94">
        <v>0.92999999999999994</v>
      </c>
      <c r="I28" s="97" t="s">
        <v>170</v>
      </c>
      <c r="J28" s="98">
        <v>0</v>
      </c>
      <c r="K28" s="95">
        <v>1.1999999999999999E-3</v>
      </c>
      <c r="L28" s="94">
        <v>12021303</v>
      </c>
      <c r="M28" s="96">
        <v>99.89</v>
      </c>
      <c r="N28" s="84"/>
      <c r="O28" s="94">
        <v>12008.07957</v>
      </c>
      <c r="P28" s="95">
        <v>1.5026628750000001E-3</v>
      </c>
      <c r="Q28" s="95">
        <v>3.1117617062162914E-2</v>
      </c>
      <c r="R28" s="95">
        <f>O28/'סכום נכסי הקרן'!$C$42</f>
        <v>4.1723907219605363E-3</v>
      </c>
    </row>
    <row r="29" spans="2:48">
      <c r="B29" s="86" t="s">
        <v>286</v>
      </c>
      <c r="C29" s="84" t="s">
        <v>287</v>
      </c>
      <c r="D29" s="97" t="s">
        <v>126</v>
      </c>
      <c r="E29" s="84" t="s">
        <v>265</v>
      </c>
      <c r="F29" s="84"/>
      <c r="G29" s="84"/>
      <c r="H29" s="94">
        <v>0.27</v>
      </c>
      <c r="I29" s="97" t="s">
        <v>170</v>
      </c>
      <c r="J29" s="98">
        <v>0</v>
      </c>
      <c r="K29" s="95">
        <v>1.1000000000000001E-3</v>
      </c>
      <c r="L29" s="94">
        <v>11400000</v>
      </c>
      <c r="M29" s="96">
        <v>99.97</v>
      </c>
      <c r="N29" s="84"/>
      <c r="O29" s="94">
        <v>11396.58</v>
      </c>
      <c r="P29" s="95">
        <v>1.6285714285714287E-3</v>
      </c>
      <c r="Q29" s="95">
        <v>2.9532983204432966E-2</v>
      </c>
      <c r="R29" s="95">
        <f>O29/'סכום נכסי הקרן'!$C$42</f>
        <v>3.9599158530626731E-3</v>
      </c>
    </row>
    <row r="30" spans="2:48">
      <c r="B30" s="86" t="s">
        <v>288</v>
      </c>
      <c r="C30" s="84" t="s">
        <v>289</v>
      </c>
      <c r="D30" s="97" t="s">
        <v>126</v>
      </c>
      <c r="E30" s="84" t="s">
        <v>265</v>
      </c>
      <c r="F30" s="84"/>
      <c r="G30" s="84"/>
      <c r="H30" s="94">
        <v>0.43000000000000005</v>
      </c>
      <c r="I30" s="97" t="s">
        <v>170</v>
      </c>
      <c r="J30" s="98">
        <v>0</v>
      </c>
      <c r="K30" s="95">
        <v>8.9999999999999998E-4</v>
      </c>
      <c r="L30" s="94">
        <v>80900000</v>
      </c>
      <c r="M30" s="96">
        <v>99.96</v>
      </c>
      <c r="N30" s="84"/>
      <c r="O30" s="94">
        <v>80867.64</v>
      </c>
      <c r="P30" s="95">
        <v>1.1557142857142858E-2</v>
      </c>
      <c r="Q30" s="95">
        <v>0.209559591904074</v>
      </c>
      <c r="R30" s="95">
        <f>O30/'סכום נכסי הקרן'!$C$42</f>
        <v>2.8098697121045537E-2</v>
      </c>
    </row>
    <row r="31" spans="2:48">
      <c r="B31" s="86" t="s">
        <v>290</v>
      </c>
      <c r="C31" s="84" t="s">
        <v>291</v>
      </c>
      <c r="D31" s="97" t="s">
        <v>126</v>
      </c>
      <c r="E31" s="84" t="s">
        <v>265</v>
      </c>
      <c r="F31" s="84"/>
      <c r="G31" s="84"/>
      <c r="H31" s="94">
        <v>0.5</v>
      </c>
      <c r="I31" s="97" t="s">
        <v>170</v>
      </c>
      <c r="J31" s="98">
        <v>0</v>
      </c>
      <c r="K31" s="95">
        <v>8.0000000000000004E-4</v>
      </c>
      <c r="L31" s="94">
        <v>21500000</v>
      </c>
      <c r="M31" s="96">
        <v>99.96</v>
      </c>
      <c r="N31" s="84"/>
      <c r="O31" s="94">
        <v>21491.4</v>
      </c>
      <c r="P31" s="95">
        <v>3.0714285714285713E-3</v>
      </c>
      <c r="Q31" s="95">
        <v>5.5692598590081473E-2</v>
      </c>
      <c r="R31" s="95">
        <f>O31/'סכום נכסי הקרן'!$C$42</f>
        <v>7.467515304109754E-3</v>
      </c>
    </row>
    <row r="32" spans="2:48">
      <c r="B32" s="86" t="s">
        <v>292</v>
      </c>
      <c r="C32" s="84" t="s">
        <v>293</v>
      </c>
      <c r="D32" s="97" t="s">
        <v>126</v>
      </c>
      <c r="E32" s="84" t="s">
        <v>265</v>
      </c>
      <c r="F32" s="84"/>
      <c r="G32" s="84"/>
      <c r="H32" s="94">
        <v>0.6</v>
      </c>
      <c r="I32" s="97" t="s">
        <v>170</v>
      </c>
      <c r="J32" s="98">
        <v>0</v>
      </c>
      <c r="K32" s="95">
        <v>1.1999999999999999E-3</v>
      </c>
      <c r="L32" s="94">
        <v>4700000</v>
      </c>
      <c r="M32" s="96">
        <v>99.93</v>
      </c>
      <c r="N32" s="84"/>
      <c r="O32" s="94">
        <v>4696.71</v>
      </c>
      <c r="P32" s="95">
        <v>6.7142857142857141E-4</v>
      </c>
      <c r="Q32" s="95">
        <v>1.2171007227264E-2</v>
      </c>
      <c r="R32" s="95">
        <f>O32/'סכום נכסי הקרן'!$C$42</f>
        <v>1.6319436520638637E-3</v>
      </c>
    </row>
    <row r="33" spans="2:18">
      <c r="B33" s="86" t="s">
        <v>294</v>
      </c>
      <c r="C33" s="84" t="s">
        <v>295</v>
      </c>
      <c r="D33" s="97" t="s">
        <v>126</v>
      </c>
      <c r="E33" s="84" t="s">
        <v>265</v>
      </c>
      <c r="F33" s="84"/>
      <c r="G33" s="84"/>
      <c r="H33" s="94">
        <v>0.68</v>
      </c>
      <c r="I33" s="97" t="s">
        <v>170</v>
      </c>
      <c r="J33" s="98">
        <v>0</v>
      </c>
      <c r="K33" s="95">
        <v>1.1999999999999999E-3</v>
      </c>
      <c r="L33" s="94">
        <v>5639500</v>
      </c>
      <c r="M33" s="96">
        <v>99.92</v>
      </c>
      <c r="N33" s="84"/>
      <c r="O33" s="94">
        <v>5634.9884000000002</v>
      </c>
      <c r="P33" s="95">
        <v>8.0564285714285709E-4</v>
      </c>
      <c r="Q33" s="95">
        <v>1.4602452470335365E-2</v>
      </c>
      <c r="R33" s="95">
        <f>O33/'סכום נכסי הקרן'!$C$42</f>
        <v>1.9579628184055453E-3</v>
      </c>
    </row>
    <row r="34" spans="2:18">
      <c r="B34" s="87"/>
      <c r="C34" s="84"/>
      <c r="D34" s="84"/>
      <c r="E34" s="84"/>
      <c r="F34" s="84"/>
      <c r="G34" s="84"/>
      <c r="H34" s="84"/>
      <c r="I34" s="84"/>
      <c r="J34" s="84"/>
      <c r="K34" s="95"/>
      <c r="L34" s="94"/>
      <c r="M34" s="96"/>
      <c r="N34" s="84"/>
      <c r="O34" s="84"/>
      <c r="P34" s="84"/>
      <c r="Q34" s="95"/>
      <c r="R34" s="84"/>
    </row>
    <row r="35" spans="2:18">
      <c r="B35" s="85" t="s">
        <v>24</v>
      </c>
      <c r="C35" s="82"/>
      <c r="D35" s="82"/>
      <c r="E35" s="82"/>
      <c r="F35" s="82"/>
      <c r="G35" s="82"/>
      <c r="H35" s="91">
        <v>6.150532917204238</v>
      </c>
      <c r="I35" s="82"/>
      <c r="J35" s="82"/>
      <c r="K35" s="92">
        <v>1.0173844335436617E-2</v>
      </c>
      <c r="L35" s="91"/>
      <c r="M35" s="93"/>
      <c r="N35" s="82"/>
      <c r="O35" s="91">
        <v>75047.349160000012</v>
      </c>
      <c r="P35" s="82"/>
      <c r="Q35" s="92">
        <v>0.19447694854767805</v>
      </c>
      <c r="R35" s="92">
        <f>O35/'סכום נכסי הקרן'!$C$42</f>
        <v>2.6076348138565582E-2</v>
      </c>
    </row>
    <row r="36" spans="2:18">
      <c r="B36" s="86" t="s">
        <v>296</v>
      </c>
      <c r="C36" s="84" t="s">
        <v>297</v>
      </c>
      <c r="D36" s="97" t="s">
        <v>126</v>
      </c>
      <c r="E36" s="84" t="s">
        <v>265</v>
      </c>
      <c r="F36" s="84"/>
      <c r="G36" s="84"/>
      <c r="H36" s="94">
        <v>1.1099999999999999</v>
      </c>
      <c r="I36" s="97" t="s">
        <v>170</v>
      </c>
      <c r="J36" s="98">
        <v>0.06</v>
      </c>
      <c r="K36" s="95">
        <v>1.2000000000000001E-3</v>
      </c>
      <c r="L36" s="94">
        <v>723169</v>
      </c>
      <c r="M36" s="96">
        <v>111.85</v>
      </c>
      <c r="N36" s="84"/>
      <c r="O36" s="94">
        <v>808.86450000000002</v>
      </c>
      <c r="P36" s="95">
        <v>3.9456420857838369E-5</v>
      </c>
      <c r="Q36" s="95">
        <v>2.0960833594957495E-3</v>
      </c>
      <c r="R36" s="95">
        <f>O36/'סכום נכסי הקרן'!$C$42</f>
        <v>2.810523294294966E-4</v>
      </c>
    </row>
    <row r="37" spans="2:18">
      <c r="B37" s="86" t="s">
        <v>298</v>
      </c>
      <c r="C37" s="84" t="s">
        <v>299</v>
      </c>
      <c r="D37" s="97" t="s">
        <v>126</v>
      </c>
      <c r="E37" s="84" t="s">
        <v>265</v>
      </c>
      <c r="F37" s="84"/>
      <c r="G37" s="84"/>
      <c r="H37" s="94">
        <v>7.3000000000000007</v>
      </c>
      <c r="I37" s="97" t="s">
        <v>170</v>
      </c>
      <c r="J37" s="98">
        <v>6.25E-2</v>
      </c>
      <c r="K37" s="95">
        <v>1.4499999999999999E-2</v>
      </c>
      <c r="L37" s="94">
        <v>1446728</v>
      </c>
      <c r="M37" s="96">
        <v>140.56</v>
      </c>
      <c r="N37" s="84"/>
      <c r="O37" s="94">
        <v>2033.5209299999999</v>
      </c>
      <c r="P37" s="95">
        <v>8.4309853548920422E-5</v>
      </c>
      <c r="Q37" s="95">
        <v>5.269645759653589E-3</v>
      </c>
      <c r="R37" s="95">
        <f>O37/'סכום נכסי הקרן'!$C$42</f>
        <v>7.0657791795799706E-4</v>
      </c>
    </row>
    <row r="38" spans="2:18">
      <c r="B38" s="86" t="s">
        <v>300</v>
      </c>
      <c r="C38" s="84" t="s">
        <v>301</v>
      </c>
      <c r="D38" s="97" t="s">
        <v>126</v>
      </c>
      <c r="E38" s="84" t="s">
        <v>265</v>
      </c>
      <c r="F38" s="84"/>
      <c r="G38" s="84"/>
      <c r="H38" s="94">
        <v>5.6</v>
      </c>
      <c r="I38" s="97" t="s">
        <v>170</v>
      </c>
      <c r="J38" s="98">
        <v>3.7499999999999999E-2</v>
      </c>
      <c r="K38" s="95">
        <v>1.0200000000000001E-2</v>
      </c>
      <c r="L38" s="94">
        <v>42700</v>
      </c>
      <c r="M38" s="96">
        <v>119.31</v>
      </c>
      <c r="N38" s="84"/>
      <c r="O38" s="94">
        <v>50.945370000000004</v>
      </c>
      <c r="P38" s="95">
        <v>2.7743879420811756E-6</v>
      </c>
      <c r="Q38" s="95">
        <v>1.32019321283545E-4</v>
      </c>
      <c r="R38" s="95">
        <f>O38/'סכום נכסי הקרן'!$C$42</f>
        <v>1.7701747217423433E-5</v>
      </c>
    </row>
    <row r="39" spans="2:18">
      <c r="B39" s="86" t="s">
        <v>302</v>
      </c>
      <c r="C39" s="84" t="s">
        <v>303</v>
      </c>
      <c r="D39" s="97" t="s">
        <v>126</v>
      </c>
      <c r="E39" s="84" t="s">
        <v>265</v>
      </c>
      <c r="F39" s="84"/>
      <c r="G39" s="84"/>
      <c r="H39" s="94">
        <v>18.59</v>
      </c>
      <c r="I39" s="97" t="s">
        <v>170</v>
      </c>
      <c r="J39" s="98">
        <v>3.7499999999999999E-2</v>
      </c>
      <c r="K39" s="95">
        <v>2.9700000000000001E-2</v>
      </c>
      <c r="L39" s="94">
        <v>2450000</v>
      </c>
      <c r="M39" s="96">
        <v>117.83</v>
      </c>
      <c r="N39" s="84"/>
      <c r="O39" s="94">
        <v>2886.8350599999999</v>
      </c>
      <c r="P39" s="95">
        <v>8.080288383843381E-4</v>
      </c>
      <c r="Q39" s="95">
        <v>7.4809154448920844E-3</v>
      </c>
      <c r="R39" s="95">
        <f>O39/'סכום נכסי הקרן'!$C$42</f>
        <v>1.0030749504913871E-3</v>
      </c>
    </row>
    <row r="40" spans="2:18">
      <c r="B40" s="86" t="s">
        <v>304</v>
      </c>
      <c r="C40" s="84" t="s">
        <v>305</v>
      </c>
      <c r="D40" s="97" t="s">
        <v>126</v>
      </c>
      <c r="E40" s="84" t="s">
        <v>265</v>
      </c>
      <c r="F40" s="84"/>
      <c r="G40" s="84"/>
      <c r="H40" s="94">
        <v>1.39</v>
      </c>
      <c r="I40" s="97" t="s">
        <v>170</v>
      </c>
      <c r="J40" s="98">
        <v>2.2499999999999999E-2</v>
      </c>
      <c r="K40" s="95">
        <v>1.1000000000000001E-3</v>
      </c>
      <c r="L40" s="94">
        <v>3135631</v>
      </c>
      <c r="M40" s="96">
        <v>104.34</v>
      </c>
      <c r="N40" s="84"/>
      <c r="O40" s="94">
        <v>3271.7174599999998</v>
      </c>
      <c r="P40" s="95">
        <v>1.6311268740529274E-4</v>
      </c>
      <c r="Q40" s="95">
        <v>8.4782958392631905E-3</v>
      </c>
      <c r="R40" s="95">
        <f>O40/'סכום נכסי הקרן'!$C$42</f>
        <v>1.1368082211151013E-3</v>
      </c>
    </row>
    <row r="41" spans="2:18">
      <c r="B41" s="86" t="s">
        <v>306</v>
      </c>
      <c r="C41" s="84" t="s">
        <v>307</v>
      </c>
      <c r="D41" s="97" t="s">
        <v>126</v>
      </c>
      <c r="E41" s="84" t="s">
        <v>265</v>
      </c>
      <c r="F41" s="84"/>
      <c r="G41" s="84"/>
      <c r="H41" s="94">
        <v>0.83000000000000007</v>
      </c>
      <c r="I41" s="97" t="s">
        <v>170</v>
      </c>
      <c r="J41" s="98">
        <v>5.0000000000000001E-3</v>
      </c>
      <c r="K41" s="95">
        <v>1.2000000000000001E-3</v>
      </c>
      <c r="L41" s="94">
        <v>16695500</v>
      </c>
      <c r="M41" s="96">
        <v>100.4</v>
      </c>
      <c r="N41" s="84"/>
      <c r="O41" s="94">
        <v>16762.282279999999</v>
      </c>
      <c r="P41" s="95">
        <v>1.0936967743626026E-3</v>
      </c>
      <c r="Q41" s="95">
        <v>4.3437610321974164E-2</v>
      </c>
      <c r="R41" s="95">
        <f>O41/'סכום נכסי הקרן'!$C$42</f>
        <v>5.8243110945637661E-3</v>
      </c>
    </row>
    <row r="42" spans="2:18">
      <c r="B42" s="86" t="s">
        <v>308</v>
      </c>
      <c r="C42" s="84" t="s">
        <v>309</v>
      </c>
      <c r="D42" s="97" t="s">
        <v>126</v>
      </c>
      <c r="E42" s="84" t="s">
        <v>265</v>
      </c>
      <c r="F42" s="84"/>
      <c r="G42" s="84"/>
      <c r="H42" s="94">
        <v>4.7899999999999991</v>
      </c>
      <c r="I42" s="97" t="s">
        <v>170</v>
      </c>
      <c r="J42" s="98">
        <v>1.2500000000000001E-2</v>
      </c>
      <c r="K42" s="95">
        <v>7.1999999999999998E-3</v>
      </c>
      <c r="L42" s="94">
        <v>2100020</v>
      </c>
      <c r="M42" s="96">
        <v>102.64</v>
      </c>
      <c r="N42" s="84"/>
      <c r="O42" s="94">
        <v>2155.4606200000003</v>
      </c>
      <c r="P42" s="95">
        <v>5.0048761328786719E-4</v>
      </c>
      <c r="Q42" s="95">
        <v>5.5856390503358621E-3</v>
      </c>
      <c r="R42" s="95">
        <f>O42/'סכום נכסי הקרן'!$C$42</f>
        <v>7.4894772640478975E-4</v>
      </c>
    </row>
    <row r="43" spans="2:18">
      <c r="B43" s="86" t="s">
        <v>310</v>
      </c>
      <c r="C43" s="84" t="s">
        <v>311</v>
      </c>
      <c r="D43" s="97" t="s">
        <v>126</v>
      </c>
      <c r="E43" s="84" t="s">
        <v>265</v>
      </c>
      <c r="F43" s="84"/>
      <c r="G43" s="84"/>
      <c r="H43" s="94">
        <v>7.9999999999999988E-2</v>
      </c>
      <c r="I43" s="97" t="s">
        <v>170</v>
      </c>
      <c r="J43" s="98">
        <v>0.04</v>
      </c>
      <c r="K43" s="95">
        <v>1.1999999999999999E-3</v>
      </c>
      <c r="L43" s="94">
        <v>858650</v>
      </c>
      <c r="M43" s="96">
        <v>103.99</v>
      </c>
      <c r="N43" s="84"/>
      <c r="O43" s="94">
        <v>892.91016999999999</v>
      </c>
      <c r="P43" s="95">
        <v>1.1709723635725656E-4</v>
      </c>
      <c r="Q43" s="95">
        <v>2.3138784664941047E-3</v>
      </c>
      <c r="R43" s="95">
        <f>O43/'סכום נכסי הקרן'!$C$42</f>
        <v>3.1025528163219901E-4</v>
      </c>
    </row>
    <row r="44" spans="2:18">
      <c r="B44" s="86" t="s">
        <v>312</v>
      </c>
      <c r="C44" s="84" t="s">
        <v>313</v>
      </c>
      <c r="D44" s="97" t="s">
        <v>126</v>
      </c>
      <c r="E44" s="84" t="s">
        <v>265</v>
      </c>
      <c r="F44" s="84"/>
      <c r="G44" s="84"/>
      <c r="H44" s="94">
        <v>3.0700000000000003</v>
      </c>
      <c r="I44" s="97" t="s">
        <v>170</v>
      </c>
      <c r="J44" s="98">
        <v>5.0000000000000001E-3</v>
      </c>
      <c r="K44" s="95">
        <v>3.4000000000000002E-3</v>
      </c>
      <c r="L44" s="94">
        <v>1836436</v>
      </c>
      <c r="M44" s="96">
        <v>100.56</v>
      </c>
      <c r="N44" s="84"/>
      <c r="O44" s="94">
        <v>1846.7200800000001</v>
      </c>
      <c r="P44" s="95">
        <v>1.1277576216104682E-3</v>
      </c>
      <c r="Q44" s="95">
        <v>4.7855719089348828E-3</v>
      </c>
      <c r="R44" s="95">
        <f>O44/'סכום נכסי הקרן'!$C$42</f>
        <v>6.4167110843438714E-4</v>
      </c>
    </row>
    <row r="45" spans="2:18">
      <c r="B45" s="86" t="s">
        <v>314</v>
      </c>
      <c r="C45" s="84" t="s">
        <v>315</v>
      </c>
      <c r="D45" s="97" t="s">
        <v>126</v>
      </c>
      <c r="E45" s="84" t="s">
        <v>265</v>
      </c>
      <c r="F45" s="84"/>
      <c r="G45" s="84"/>
      <c r="H45" s="94">
        <v>3.65</v>
      </c>
      <c r="I45" s="97" t="s">
        <v>170</v>
      </c>
      <c r="J45" s="98">
        <v>5.5E-2</v>
      </c>
      <c r="K45" s="95">
        <v>5.1000000000000004E-3</v>
      </c>
      <c r="L45" s="94">
        <v>1650000</v>
      </c>
      <c r="M45" s="96">
        <v>125.16</v>
      </c>
      <c r="N45" s="84"/>
      <c r="O45" s="94">
        <v>2065.1399499999998</v>
      </c>
      <c r="P45" s="95">
        <v>9.1884616983255654E-5</v>
      </c>
      <c r="Q45" s="95">
        <v>5.3515829712206236E-3</v>
      </c>
      <c r="R45" s="95">
        <f>O45/'סכום נכסי הקרן'!$C$42</f>
        <v>7.1756442957431575E-4</v>
      </c>
    </row>
    <row r="46" spans="2:18">
      <c r="B46" s="86" t="s">
        <v>316</v>
      </c>
      <c r="C46" s="84" t="s">
        <v>317</v>
      </c>
      <c r="D46" s="97" t="s">
        <v>126</v>
      </c>
      <c r="E46" s="84" t="s">
        <v>265</v>
      </c>
      <c r="F46" s="84"/>
      <c r="G46" s="84"/>
      <c r="H46" s="94">
        <v>15.28</v>
      </c>
      <c r="I46" s="97" t="s">
        <v>170</v>
      </c>
      <c r="J46" s="98">
        <v>5.5E-2</v>
      </c>
      <c r="K46" s="95">
        <v>2.7099999999999999E-2</v>
      </c>
      <c r="L46" s="94">
        <v>10298215</v>
      </c>
      <c r="M46" s="96">
        <v>153.97</v>
      </c>
      <c r="N46" s="84"/>
      <c r="O46" s="94">
        <v>15856.16114</v>
      </c>
      <c r="P46" s="95">
        <v>5.6324795748939518E-4</v>
      </c>
      <c r="Q46" s="95">
        <v>4.108949708021202E-2</v>
      </c>
      <c r="R46" s="95">
        <f>O46/'סכום נכסי הקרן'!$C$42</f>
        <v>5.5094654595503481E-3</v>
      </c>
    </row>
    <row r="47" spans="2:18">
      <c r="B47" s="86" t="s">
        <v>318</v>
      </c>
      <c r="C47" s="84" t="s">
        <v>319</v>
      </c>
      <c r="D47" s="97" t="s">
        <v>126</v>
      </c>
      <c r="E47" s="84" t="s">
        <v>265</v>
      </c>
      <c r="F47" s="84"/>
      <c r="G47" s="84"/>
      <c r="H47" s="94">
        <v>4.7300000000000004</v>
      </c>
      <c r="I47" s="97" t="s">
        <v>170</v>
      </c>
      <c r="J47" s="98">
        <v>4.2500000000000003E-2</v>
      </c>
      <c r="K47" s="95">
        <v>7.7000000000000002E-3</v>
      </c>
      <c r="L47" s="94">
        <v>8203030</v>
      </c>
      <c r="M47" s="96">
        <v>121.01</v>
      </c>
      <c r="N47" s="84"/>
      <c r="O47" s="94">
        <v>9926.4865000000009</v>
      </c>
      <c r="P47" s="95">
        <v>4.4459570774817489E-4</v>
      </c>
      <c r="Q47" s="95">
        <v>2.5723397640654531E-2</v>
      </c>
      <c r="R47" s="95">
        <f>O47/'סכום נכסי הקרן'!$C$42</f>
        <v>3.4491094044496341E-3</v>
      </c>
    </row>
    <row r="48" spans="2:18">
      <c r="B48" s="86" t="s">
        <v>320</v>
      </c>
      <c r="C48" s="84" t="s">
        <v>321</v>
      </c>
      <c r="D48" s="97" t="s">
        <v>126</v>
      </c>
      <c r="E48" s="84" t="s">
        <v>265</v>
      </c>
      <c r="F48" s="84"/>
      <c r="G48" s="84"/>
      <c r="H48" s="94">
        <v>3.2699999999999996</v>
      </c>
      <c r="I48" s="97" t="s">
        <v>170</v>
      </c>
      <c r="J48" s="98">
        <v>0.01</v>
      </c>
      <c r="K48" s="95">
        <v>3.8999999999999994E-3</v>
      </c>
      <c r="L48" s="94">
        <v>10916021</v>
      </c>
      <c r="M48" s="96">
        <v>102.7</v>
      </c>
      <c r="N48" s="84"/>
      <c r="O48" s="94">
        <v>11210.754060000001</v>
      </c>
      <c r="P48" s="95">
        <v>7.4954123646463037E-4</v>
      </c>
      <c r="Q48" s="95">
        <v>2.9051435725718482E-2</v>
      </c>
      <c r="R48" s="95">
        <f>O48/'סכום נכסי הקרן'!$C$42</f>
        <v>3.8953477909145313E-3</v>
      </c>
    </row>
    <row r="49" spans="2:18">
      <c r="B49" s="86" t="s">
        <v>322</v>
      </c>
      <c r="C49" s="84" t="s">
        <v>323</v>
      </c>
      <c r="D49" s="97" t="s">
        <v>126</v>
      </c>
      <c r="E49" s="84" t="s">
        <v>265</v>
      </c>
      <c r="F49" s="84"/>
      <c r="G49" s="84"/>
      <c r="H49" s="94">
        <v>7.21</v>
      </c>
      <c r="I49" s="97" t="s">
        <v>170</v>
      </c>
      <c r="J49" s="98">
        <v>1.7500000000000002E-2</v>
      </c>
      <c r="K49" s="95">
        <v>1.3500000000000002E-2</v>
      </c>
      <c r="L49" s="94">
        <v>2504736</v>
      </c>
      <c r="M49" s="96">
        <v>103.49</v>
      </c>
      <c r="N49" s="84"/>
      <c r="O49" s="94">
        <v>2592.15119</v>
      </c>
      <c r="P49" s="95">
        <v>1.5745960028329371E-4</v>
      </c>
      <c r="Q49" s="95">
        <v>6.7172746172642081E-3</v>
      </c>
      <c r="R49" s="95">
        <f>O49/'סכום נכסי הקרן'!$C$42</f>
        <v>9.0068253728892991E-4</v>
      </c>
    </row>
    <row r="50" spans="2:18">
      <c r="B50" s="86" t="s">
        <v>324</v>
      </c>
      <c r="C50" s="84" t="s">
        <v>325</v>
      </c>
      <c r="D50" s="97" t="s">
        <v>126</v>
      </c>
      <c r="E50" s="84" t="s">
        <v>265</v>
      </c>
      <c r="F50" s="84"/>
      <c r="G50" s="84"/>
      <c r="H50" s="94">
        <v>1.9499999999999997</v>
      </c>
      <c r="I50" s="97" t="s">
        <v>170</v>
      </c>
      <c r="J50" s="98">
        <v>0.05</v>
      </c>
      <c r="K50" s="95">
        <v>1.8E-3</v>
      </c>
      <c r="L50" s="94">
        <v>2345026</v>
      </c>
      <c r="M50" s="96">
        <v>114.6</v>
      </c>
      <c r="N50" s="84"/>
      <c r="O50" s="94">
        <v>2687.3998500000002</v>
      </c>
      <c r="P50" s="95">
        <v>1.2669536235282295E-4</v>
      </c>
      <c r="Q50" s="95">
        <v>6.9641010402810037E-3</v>
      </c>
      <c r="R50" s="95">
        <f>O50/'סכום נכסי הקרן'!$C$42</f>
        <v>9.3377813954127037E-4</v>
      </c>
    </row>
    <row r="51" spans="2:18">
      <c r="B51" s="87"/>
      <c r="C51" s="84"/>
      <c r="D51" s="84"/>
      <c r="E51" s="84"/>
      <c r="F51" s="84"/>
      <c r="G51" s="84"/>
      <c r="H51" s="84"/>
      <c r="I51" s="84"/>
      <c r="J51" s="84"/>
      <c r="K51" s="95"/>
      <c r="L51" s="94"/>
      <c r="M51" s="96"/>
      <c r="N51" s="84"/>
      <c r="O51" s="84"/>
      <c r="P51" s="84"/>
      <c r="Q51" s="95"/>
      <c r="R51" s="84"/>
    </row>
    <row r="52" spans="2:18">
      <c r="B52" s="85" t="s">
        <v>25</v>
      </c>
      <c r="C52" s="82"/>
      <c r="D52" s="82"/>
      <c r="E52" s="82"/>
      <c r="F52" s="82"/>
      <c r="G52" s="82"/>
      <c r="H52" s="91">
        <v>4.8058931535865499</v>
      </c>
      <c r="I52" s="82"/>
      <c r="J52" s="82"/>
      <c r="K52" s="92">
        <v>1.9401745808783207E-3</v>
      </c>
      <c r="L52" s="91"/>
      <c r="M52" s="93"/>
      <c r="N52" s="82"/>
      <c r="O52" s="91">
        <v>65557.408750000002</v>
      </c>
      <c r="P52" s="82"/>
      <c r="Q52" s="92">
        <v>0.16988481206992773</v>
      </c>
      <c r="R52" s="92">
        <f>O52/'סכום נכסי הקרן'!$C$42</f>
        <v>2.2778923343216528E-2</v>
      </c>
    </row>
    <row r="53" spans="2:18">
      <c r="B53" s="86" t="s">
        <v>326</v>
      </c>
      <c r="C53" s="84" t="s">
        <v>327</v>
      </c>
      <c r="D53" s="97" t="s">
        <v>126</v>
      </c>
      <c r="E53" s="84" t="s">
        <v>265</v>
      </c>
      <c r="F53" s="84"/>
      <c r="G53" s="84"/>
      <c r="H53" s="94">
        <v>3.9100000000000006</v>
      </c>
      <c r="I53" s="97" t="s">
        <v>170</v>
      </c>
      <c r="J53" s="98">
        <v>1.1000000000000001E-3</v>
      </c>
      <c r="K53" s="95">
        <v>1.9E-3</v>
      </c>
      <c r="L53" s="94">
        <v>52520000</v>
      </c>
      <c r="M53" s="96">
        <v>99.75</v>
      </c>
      <c r="N53" s="84"/>
      <c r="O53" s="94">
        <v>52388.701649999995</v>
      </c>
      <c r="P53" s="95">
        <v>3.746427090994492E-3</v>
      </c>
      <c r="Q53" s="95">
        <v>0.13575955645741963</v>
      </c>
      <c r="R53" s="95">
        <f>O53/'סכום נכסי הקרן'!$C$42</f>
        <v>1.8203254852350935E-2</v>
      </c>
    </row>
    <row r="54" spans="2:18">
      <c r="B54" s="86" t="s">
        <v>328</v>
      </c>
      <c r="C54" s="84" t="s">
        <v>329</v>
      </c>
      <c r="D54" s="97" t="s">
        <v>126</v>
      </c>
      <c r="E54" s="84" t="s">
        <v>265</v>
      </c>
      <c r="F54" s="84"/>
      <c r="G54" s="84"/>
      <c r="H54" s="94">
        <v>8.370000000000001</v>
      </c>
      <c r="I54" s="97" t="s">
        <v>170</v>
      </c>
      <c r="J54" s="98">
        <v>1.1000000000000001E-3</v>
      </c>
      <c r="K54" s="95">
        <v>2.0999999999999994E-3</v>
      </c>
      <c r="L54" s="94">
        <v>13269556</v>
      </c>
      <c r="M54" s="96">
        <v>99.24</v>
      </c>
      <c r="N54" s="84"/>
      <c r="O54" s="94">
        <v>13168.7071</v>
      </c>
      <c r="P54" s="95">
        <v>6.173207290862231E-3</v>
      </c>
      <c r="Q54" s="95">
        <v>3.4125255612508065E-2</v>
      </c>
      <c r="R54" s="95">
        <f>O54/'סכום נכסי הקרן'!$C$42</f>
        <v>4.575668490865591E-3</v>
      </c>
    </row>
    <row r="55" spans="2:18">
      <c r="C55" s="1"/>
      <c r="D55" s="1"/>
    </row>
    <row r="56" spans="2:18">
      <c r="C56" s="1"/>
      <c r="D56" s="1"/>
    </row>
    <row r="57" spans="2:18">
      <c r="C57" s="1"/>
      <c r="D57" s="1"/>
    </row>
    <row r="58" spans="2:18">
      <c r="B58" s="99" t="s">
        <v>118</v>
      </c>
      <c r="C58" s="100"/>
      <c r="D58" s="100"/>
    </row>
    <row r="59" spans="2:18">
      <c r="B59" s="99" t="s">
        <v>242</v>
      </c>
      <c r="C59" s="100"/>
      <c r="D59" s="100"/>
    </row>
    <row r="60" spans="2:18">
      <c r="B60" s="167" t="s">
        <v>250</v>
      </c>
      <c r="C60" s="167"/>
      <c r="D60" s="167"/>
    </row>
    <row r="61" spans="2:18">
      <c r="C61" s="1"/>
      <c r="D61" s="1"/>
    </row>
    <row r="62" spans="2:18">
      <c r="C62" s="1"/>
      <c r="D62" s="1"/>
    </row>
    <row r="63" spans="2:18">
      <c r="C63" s="1"/>
      <c r="D63" s="1"/>
    </row>
    <row r="64" spans="2:18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sheet="1" objects="1" scenarios="1"/>
  <mergeCells count="3">
    <mergeCell ref="B6:R6"/>
    <mergeCell ref="B7:R7"/>
    <mergeCell ref="B60:D60"/>
  </mergeCells>
  <phoneticPr fontId="3" type="noConversion"/>
  <dataValidations count="1">
    <dataValidation allowBlank="1" showInputMessage="1" showErrorMessage="1" sqref="N10:Q10 N9 N1:N7 N32:N1048576 C5:C29 O1:Q9 O11:Q1048576 B61:B1048576 J1:M1048576 E1:I30 B58:B60 D1:D29 R1:AF1048576 AJ1:XFD1048576 AG1:AI27 AG31:AI1048576 C58:D59 A1:A1048576 B1:B57 E32:I1048576 C32:D57 C61:D1048576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>
      <selection activeCell="E13" sqref="E13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7" t="s">
        <v>185</v>
      </c>
      <c r="C1" s="78" t="s" vm="1">
        <v>260</v>
      </c>
    </row>
    <row r="2" spans="2:67">
      <c r="B2" s="57" t="s">
        <v>184</v>
      </c>
      <c r="C2" s="78" t="s">
        <v>261</v>
      </c>
    </row>
    <row r="3" spans="2:67">
      <c r="B3" s="57" t="s">
        <v>186</v>
      </c>
      <c r="C3" s="78" t="s">
        <v>262</v>
      </c>
    </row>
    <row r="4" spans="2:67">
      <c r="B4" s="57" t="s">
        <v>187</v>
      </c>
      <c r="C4" s="78">
        <v>8801</v>
      </c>
    </row>
    <row r="6" spans="2:67" ht="26.25" customHeight="1">
      <c r="B6" s="164" t="s">
        <v>215</v>
      </c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9"/>
      <c r="BO6" s="3"/>
    </row>
    <row r="7" spans="2:67" ht="26.25" customHeight="1">
      <c r="B7" s="164" t="s">
        <v>93</v>
      </c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9"/>
      <c r="AZ7" s="44"/>
      <c r="BJ7" s="3"/>
      <c r="BO7" s="3"/>
    </row>
    <row r="8" spans="2:67" s="3" customFormat="1" ht="78.75">
      <c r="B8" s="38" t="s">
        <v>121</v>
      </c>
      <c r="C8" s="14" t="s">
        <v>46</v>
      </c>
      <c r="D8" s="14" t="s">
        <v>125</v>
      </c>
      <c r="E8" s="14" t="s">
        <v>231</v>
      </c>
      <c r="F8" s="14" t="s">
        <v>123</v>
      </c>
      <c r="G8" s="14" t="s">
        <v>66</v>
      </c>
      <c r="H8" s="14" t="s">
        <v>15</v>
      </c>
      <c r="I8" s="14" t="s">
        <v>67</v>
      </c>
      <c r="J8" s="14" t="s">
        <v>108</v>
      </c>
      <c r="K8" s="14" t="s">
        <v>18</v>
      </c>
      <c r="L8" s="14" t="s">
        <v>107</v>
      </c>
      <c r="M8" s="14" t="s">
        <v>17</v>
      </c>
      <c r="N8" s="14" t="s">
        <v>19</v>
      </c>
      <c r="O8" s="14" t="s">
        <v>244</v>
      </c>
      <c r="P8" s="14" t="s">
        <v>243</v>
      </c>
      <c r="Q8" s="14" t="s">
        <v>63</v>
      </c>
      <c r="R8" s="14" t="s">
        <v>60</v>
      </c>
      <c r="S8" s="14" t="s">
        <v>188</v>
      </c>
      <c r="T8" s="39" t="s">
        <v>190</v>
      </c>
      <c r="V8" s="1"/>
      <c r="AZ8" s="44"/>
      <c r="BJ8" s="1"/>
      <c r="BK8" s="1"/>
      <c r="BL8" s="1"/>
      <c r="BO8" s="4"/>
    </row>
    <row r="9" spans="2:67" s="3" customFormat="1" ht="20.25" customHeight="1">
      <c r="B9" s="40"/>
      <c r="C9" s="17"/>
      <c r="D9" s="17"/>
      <c r="E9" s="17"/>
      <c r="F9" s="17"/>
      <c r="G9" s="17"/>
      <c r="H9" s="17"/>
      <c r="I9" s="17"/>
      <c r="J9" s="17" t="s">
        <v>22</v>
      </c>
      <c r="K9" s="17" t="s">
        <v>21</v>
      </c>
      <c r="L9" s="17"/>
      <c r="M9" s="17" t="s">
        <v>20</v>
      </c>
      <c r="N9" s="17" t="s">
        <v>20</v>
      </c>
      <c r="O9" s="17" t="s">
        <v>251</v>
      </c>
      <c r="P9" s="17"/>
      <c r="Q9" s="17" t="s">
        <v>247</v>
      </c>
      <c r="R9" s="17" t="s">
        <v>20</v>
      </c>
      <c r="S9" s="17" t="s">
        <v>20</v>
      </c>
      <c r="T9" s="74" t="s">
        <v>20</v>
      </c>
      <c r="BJ9" s="1"/>
      <c r="BL9" s="1"/>
      <c r="BO9" s="4"/>
    </row>
    <row r="10" spans="2:67" s="4" customFormat="1" ht="18" customHeight="1">
      <c r="B10" s="41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119</v>
      </c>
      <c r="R10" s="20" t="s">
        <v>120</v>
      </c>
      <c r="S10" s="46" t="s">
        <v>191</v>
      </c>
      <c r="T10" s="73" t="s">
        <v>232</v>
      </c>
      <c r="U10" s="5"/>
      <c r="BJ10" s="1"/>
      <c r="BK10" s="3"/>
      <c r="BL10" s="1"/>
      <c r="BO10" s="1"/>
    </row>
    <row r="11" spans="2:67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5"/>
      <c r="BJ11" s="1"/>
      <c r="BK11" s="3"/>
      <c r="BL11" s="1"/>
      <c r="BO11" s="1"/>
    </row>
    <row r="12" spans="2:67" ht="20.25">
      <c r="B12" s="99" t="s">
        <v>259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BK12" s="4"/>
    </row>
    <row r="13" spans="2:67">
      <c r="B13" s="99" t="s">
        <v>118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</row>
    <row r="14" spans="2:67">
      <c r="B14" s="99" t="s">
        <v>242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</row>
    <row r="15" spans="2:67">
      <c r="B15" s="99" t="s">
        <v>250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</row>
    <row r="16" spans="2:67" ht="20.2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BJ16" s="4"/>
    </row>
    <row r="17" spans="2:20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</row>
    <row r="18" spans="2:20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</row>
    <row r="19" spans="2:20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</row>
    <row r="20" spans="2:20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</row>
    <row r="21" spans="2:20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</row>
    <row r="22" spans="2:20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</row>
    <row r="23" spans="2:20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</row>
    <row r="24" spans="2:20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2:20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2:20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2:20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  <row r="28" spans="2:20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</row>
    <row r="29" spans="2:20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</row>
    <row r="30" spans="2:20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</row>
    <row r="31" spans="2:20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</row>
    <row r="32" spans="2:20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</row>
    <row r="33" spans="2:20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</row>
    <row r="34" spans="2:20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</row>
    <row r="35" spans="2:20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</row>
    <row r="36" spans="2:20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</row>
    <row r="37" spans="2:20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</row>
    <row r="38" spans="2:20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</row>
    <row r="39" spans="2:20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</row>
    <row r="40" spans="2:20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</row>
    <row r="41" spans="2:20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</row>
    <row r="42" spans="2:20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</row>
    <row r="43" spans="2:20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</row>
    <row r="44" spans="2:20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</row>
    <row r="45" spans="2:20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</row>
    <row r="46" spans="2:20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</row>
    <row r="47" spans="2:20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</row>
    <row r="48" spans="2:20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</row>
    <row r="49" spans="2:20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</row>
    <row r="50" spans="2:20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</row>
    <row r="51" spans="2:20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</row>
    <row r="52" spans="2:20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</row>
    <row r="53" spans="2:20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</row>
    <row r="54" spans="2:20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</row>
    <row r="55" spans="2:20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</row>
    <row r="56" spans="2:20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</row>
    <row r="59" spans="2:20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</row>
    <row r="60" spans="2:20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</row>
    <row r="61" spans="2:20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</row>
    <row r="62" spans="2:20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</row>
    <row r="63" spans="2:20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</row>
    <row r="64" spans="2:20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</row>
    <row r="65" spans="2:20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</row>
    <row r="66" spans="2:20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</row>
    <row r="67" spans="2:20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</row>
    <row r="68" spans="2:20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</row>
    <row r="69" spans="2:20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</row>
    <row r="70" spans="2:20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</row>
    <row r="71" spans="2:20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</row>
    <row r="72" spans="2:20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</row>
    <row r="73" spans="2:20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</row>
    <row r="74" spans="2:20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</row>
    <row r="75" spans="2:20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</row>
    <row r="76" spans="2:20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</row>
    <row r="77" spans="2:20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</row>
    <row r="78" spans="2:20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</row>
    <row r="79" spans="2:20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</row>
    <row r="80" spans="2:20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</row>
    <row r="81" spans="2:20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</row>
    <row r="82" spans="2:20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</row>
    <row r="83" spans="2:20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</row>
    <row r="84" spans="2:20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</row>
    <row r="85" spans="2:20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</row>
    <row r="86" spans="2:20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</row>
    <row r="88" spans="2:20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</row>
    <row r="89" spans="2:20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</row>
    <row r="90" spans="2:20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</row>
    <row r="91" spans="2:20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</row>
    <row r="92" spans="2:20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</row>
    <row r="93" spans="2:20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</row>
    <row r="94" spans="2:20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</row>
    <row r="95" spans="2:20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</row>
    <row r="96" spans="2:20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</row>
    <row r="97" spans="2:20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</row>
    <row r="98" spans="2:20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</row>
    <row r="99" spans="2:20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</row>
    <row r="100" spans="2:20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</row>
    <row r="101" spans="2:20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</row>
    <row r="102" spans="2:20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</row>
    <row r="103" spans="2:20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</row>
    <row r="104" spans="2:20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</row>
    <row r="105" spans="2:20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</row>
    <row r="106" spans="2:20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</row>
    <row r="107" spans="2:20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</row>
    <row r="108" spans="2:20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</row>
    <row r="109" spans="2:20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</row>
    <row r="110" spans="2:20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4"/>
      <c r="C697" s="1"/>
      <c r="D697" s="1"/>
      <c r="E697" s="1"/>
      <c r="F697" s="1"/>
      <c r="G697" s="1"/>
    </row>
    <row r="698" spans="2:7">
      <c r="B698" s="44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3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3 B14:B15"/>
    <dataValidation type="list" allowBlank="1" showInputMessage="1" showErrorMessage="1" sqref="I12:I32 I34:I487">
      <formula1>$BN$6:$BN$9</formula1>
    </dataValidation>
    <dataValidation type="list" allowBlank="1" showInputMessage="1" showErrorMessage="1" sqref="E12:E32 E34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32 G34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K830"/>
  <sheetViews>
    <sheetView rightToLeft="1" zoomScale="90" zoomScaleNormal="90" workbookViewId="0">
      <pane ySplit="10" topLeftCell="A11" activePane="bottomLeft" state="frozen"/>
      <selection pane="bottomLeft" activeCell="C14" sqref="C14"/>
    </sheetView>
  </sheetViews>
  <sheetFormatPr defaultColWidth="9.140625" defaultRowHeight="18"/>
  <cols>
    <col min="1" max="1" width="6.28515625" style="1" customWidth="1"/>
    <col min="2" max="2" width="32.140625" style="2" bestFit="1" customWidth="1"/>
    <col min="3" max="3" width="41.7109375" style="2" bestFit="1" customWidth="1"/>
    <col min="4" max="4" width="6.42578125" style="2" bestFit="1" customWidth="1"/>
    <col min="5" max="5" width="5.7109375" style="2" bestFit="1" customWidth="1"/>
    <col min="6" max="6" width="11.28515625" style="2" bestFit="1" customWidth="1"/>
    <col min="7" max="7" width="27.5703125" style="1" bestFit="1" customWidth="1"/>
    <col min="8" max="8" width="8.7109375" style="1" bestFit="1" customWidth="1"/>
    <col min="9" max="9" width="11.140625" style="1" bestFit="1" customWidth="1"/>
    <col min="10" max="10" width="7.140625" style="1" bestFit="1" customWidth="1"/>
    <col min="11" max="11" width="6.140625" style="1" bestFit="1" customWidth="1"/>
    <col min="12" max="12" width="9" style="1" bestFit="1" customWidth="1"/>
    <col min="13" max="13" width="6.85546875" style="1" bestFit="1" customWidth="1"/>
    <col min="14" max="14" width="7.5703125" style="1" bestFit="1" customWidth="1"/>
    <col min="15" max="15" width="14.28515625" style="1" bestFit="1" customWidth="1"/>
    <col min="16" max="16" width="11.85546875" style="1" bestFit="1" customWidth="1"/>
    <col min="17" max="17" width="8.28515625" style="1" bestFit="1" customWidth="1"/>
    <col min="18" max="18" width="11.28515625" style="1" bestFit="1" customWidth="1"/>
    <col min="19" max="19" width="11.42578125" style="1" bestFit="1" customWidth="1"/>
    <col min="20" max="20" width="11.85546875" style="1" bestFit="1" customWidth="1"/>
    <col min="21" max="21" width="9" style="1" bestFit="1" customWidth="1"/>
    <col min="22" max="22" width="7.140625" style="1" customWidth="1"/>
    <col min="23" max="23" width="6" style="1" customWidth="1"/>
    <col min="24" max="24" width="7.85546875" style="1" customWidth="1"/>
    <col min="25" max="25" width="8.140625" style="1" customWidth="1"/>
    <col min="26" max="26" width="6.28515625" style="1" customWidth="1"/>
    <col min="27" max="27" width="8" style="1" customWidth="1"/>
    <col min="28" max="28" width="8.7109375" style="1" customWidth="1"/>
    <col min="29" max="29" width="10" style="1" customWidth="1"/>
    <col min="30" max="30" width="9.5703125" style="1" customWidth="1"/>
    <col min="31" max="31" width="6.140625" style="1" customWidth="1"/>
    <col min="32" max="33" width="5.7109375" style="1" customWidth="1"/>
    <col min="34" max="34" width="6.85546875" style="1" customWidth="1"/>
    <col min="35" max="35" width="6.42578125" style="1" customWidth="1"/>
    <col min="36" max="36" width="6.7109375" style="1" customWidth="1"/>
    <col min="37" max="37" width="7.28515625" style="1" customWidth="1"/>
    <col min="38" max="49" width="5.7109375" style="1" customWidth="1"/>
    <col min="50" max="16384" width="9.140625" style="1"/>
  </cols>
  <sheetData>
    <row r="1" spans="2:63">
      <c r="B1" s="57" t="s">
        <v>185</v>
      </c>
      <c r="C1" s="78" t="s" vm="1">
        <v>260</v>
      </c>
    </row>
    <row r="2" spans="2:63">
      <c r="B2" s="57" t="s">
        <v>184</v>
      </c>
      <c r="C2" s="78" t="s">
        <v>261</v>
      </c>
    </row>
    <row r="3" spans="2:63">
      <c r="B3" s="57" t="s">
        <v>186</v>
      </c>
      <c r="C3" s="78" t="s">
        <v>262</v>
      </c>
    </row>
    <row r="4" spans="2:63">
      <c r="B4" s="57" t="s">
        <v>187</v>
      </c>
      <c r="C4" s="78">
        <v>8801</v>
      </c>
    </row>
    <row r="6" spans="2:63" ht="26.25" customHeight="1">
      <c r="B6" s="170" t="s">
        <v>215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2"/>
    </row>
    <row r="7" spans="2:63" ht="26.25" customHeight="1">
      <c r="B7" s="170" t="s">
        <v>94</v>
      </c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2"/>
      <c r="BK7" s="3"/>
    </row>
    <row r="8" spans="2:63" s="3" customFormat="1" ht="78.75">
      <c r="B8" s="23" t="s">
        <v>121</v>
      </c>
      <c r="C8" s="31" t="s">
        <v>46</v>
      </c>
      <c r="D8" s="31" t="s">
        <v>125</v>
      </c>
      <c r="E8" s="31" t="s">
        <v>231</v>
      </c>
      <c r="F8" s="31" t="s">
        <v>123</v>
      </c>
      <c r="G8" s="31" t="s">
        <v>66</v>
      </c>
      <c r="H8" s="31" t="s">
        <v>15</v>
      </c>
      <c r="I8" s="31" t="s">
        <v>67</v>
      </c>
      <c r="J8" s="31" t="s">
        <v>108</v>
      </c>
      <c r="K8" s="31" t="s">
        <v>18</v>
      </c>
      <c r="L8" s="31" t="s">
        <v>107</v>
      </c>
      <c r="M8" s="31" t="s">
        <v>17</v>
      </c>
      <c r="N8" s="31" t="s">
        <v>19</v>
      </c>
      <c r="O8" s="14" t="s">
        <v>244</v>
      </c>
      <c r="P8" s="31" t="s">
        <v>243</v>
      </c>
      <c r="Q8" s="31" t="s">
        <v>258</v>
      </c>
      <c r="R8" s="31" t="s">
        <v>63</v>
      </c>
      <c r="S8" s="14" t="s">
        <v>60</v>
      </c>
      <c r="T8" s="31" t="s">
        <v>188</v>
      </c>
      <c r="U8" s="15" t="s">
        <v>190</v>
      </c>
      <c r="BG8" s="1"/>
      <c r="BH8" s="1"/>
    </row>
    <row r="9" spans="2:63" s="3" customFormat="1" ht="20.25">
      <c r="B9" s="16"/>
      <c r="C9" s="17"/>
      <c r="D9" s="17"/>
      <c r="E9" s="17"/>
      <c r="F9" s="17"/>
      <c r="G9" s="17"/>
      <c r="H9" s="33"/>
      <c r="I9" s="33"/>
      <c r="J9" s="33" t="s">
        <v>22</v>
      </c>
      <c r="K9" s="33" t="s">
        <v>21</v>
      </c>
      <c r="L9" s="33"/>
      <c r="M9" s="33" t="s">
        <v>20</v>
      </c>
      <c r="N9" s="33" t="s">
        <v>20</v>
      </c>
      <c r="O9" s="33" t="s">
        <v>251</v>
      </c>
      <c r="P9" s="33"/>
      <c r="Q9" s="17" t="s">
        <v>247</v>
      </c>
      <c r="R9" s="33" t="s">
        <v>247</v>
      </c>
      <c r="S9" s="17" t="s">
        <v>20</v>
      </c>
      <c r="T9" s="33" t="s">
        <v>247</v>
      </c>
      <c r="U9" s="18" t="s">
        <v>20</v>
      </c>
      <c r="BF9" s="1"/>
      <c r="BG9" s="1"/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35" t="s">
        <v>14</v>
      </c>
      <c r="Q10" s="43" t="s">
        <v>119</v>
      </c>
      <c r="R10" s="20" t="s">
        <v>120</v>
      </c>
      <c r="S10" s="20" t="s">
        <v>191</v>
      </c>
      <c r="T10" s="21" t="s">
        <v>232</v>
      </c>
      <c r="U10" s="21" t="s">
        <v>253</v>
      </c>
      <c r="BF10" s="1"/>
      <c r="BG10" s="3"/>
      <c r="BH10" s="1"/>
    </row>
    <row r="11" spans="2:63" s="134" customFormat="1" ht="18" customHeight="1">
      <c r="B11" s="79" t="s">
        <v>35</v>
      </c>
      <c r="C11" s="80"/>
      <c r="D11" s="80"/>
      <c r="E11" s="80"/>
      <c r="F11" s="80"/>
      <c r="G11" s="80"/>
      <c r="H11" s="80"/>
      <c r="I11" s="80"/>
      <c r="J11" s="80"/>
      <c r="K11" s="88">
        <v>4.6601215930120414</v>
      </c>
      <c r="L11" s="80"/>
      <c r="M11" s="80"/>
      <c r="N11" s="103">
        <v>8.4538558305877823E-3</v>
      </c>
      <c r="O11" s="88"/>
      <c r="P11" s="90"/>
      <c r="Q11" s="88">
        <v>310.54056000000003</v>
      </c>
      <c r="R11" s="88">
        <v>236378.49427000002</v>
      </c>
      <c r="S11" s="80"/>
      <c r="T11" s="89">
        <v>1</v>
      </c>
      <c r="U11" s="89">
        <f>R11/'סכום נכסי הקרן'!$C$42</f>
        <v>8.213331953821737E-2</v>
      </c>
      <c r="BF11" s="128"/>
      <c r="BG11" s="136"/>
      <c r="BH11" s="128"/>
      <c r="BK11" s="128"/>
    </row>
    <row r="12" spans="2:63" s="128" customFormat="1">
      <c r="B12" s="81" t="s">
        <v>239</v>
      </c>
      <c r="C12" s="82"/>
      <c r="D12" s="82"/>
      <c r="E12" s="82"/>
      <c r="F12" s="82"/>
      <c r="G12" s="82"/>
      <c r="H12" s="82"/>
      <c r="I12" s="82"/>
      <c r="J12" s="82"/>
      <c r="K12" s="91">
        <v>4.6601215930120397</v>
      </c>
      <c r="L12" s="82"/>
      <c r="M12" s="82"/>
      <c r="N12" s="104">
        <v>8.4538558305877823E-3</v>
      </c>
      <c r="O12" s="91"/>
      <c r="P12" s="93"/>
      <c r="Q12" s="91">
        <v>310.54055999999997</v>
      </c>
      <c r="R12" s="91">
        <v>236378.49427000002</v>
      </c>
      <c r="S12" s="82"/>
      <c r="T12" s="92">
        <v>1</v>
      </c>
      <c r="U12" s="92">
        <f>R12/'סכום נכסי הקרן'!$C$42</f>
        <v>8.213331953821737E-2</v>
      </c>
      <c r="BG12" s="136"/>
    </row>
    <row r="13" spans="2:63" s="128" customFormat="1" ht="20.25">
      <c r="B13" s="102" t="s">
        <v>34</v>
      </c>
      <c r="C13" s="82"/>
      <c r="D13" s="82"/>
      <c r="E13" s="82"/>
      <c r="F13" s="82"/>
      <c r="G13" s="82"/>
      <c r="H13" s="82"/>
      <c r="I13" s="82"/>
      <c r="J13" s="82"/>
      <c r="K13" s="91">
        <v>4.7874316539747799</v>
      </c>
      <c r="L13" s="82"/>
      <c r="M13" s="82"/>
      <c r="N13" s="104">
        <v>6.8431151773321996E-3</v>
      </c>
      <c r="O13" s="91"/>
      <c r="P13" s="93"/>
      <c r="Q13" s="91">
        <v>273.01704999999998</v>
      </c>
      <c r="R13" s="91">
        <v>188657.91475999999</v>
      </c>
      <c r="S13" s="82"/>
      <c r="T13" s="92">
        <v>0.79811793091679539</v>
      </c>
      <c r="U13" s="92">
        <f>R13/'סכום נכסי הקרן'!$C$42</f>
        <v>6.5552075049170044E-2</v>
      </c>
      <c r="BG13" s="134"/>
    </row>
    <row r="14" spans="2:63" s="128" customFormat="1">
      <c r="B14" s="87" t="s">
        <v>330</v>
      </c>
      <c r="C14" s="84" t="s">
        <v>331</v>
      </c>
      <c r="D14" s="97" t="s">
        <v>126</v>
      </c>
      <c r="E14" s="97" t="s">
        <v>332</v>
      </c>
      <c r="F14" s="84" t="s">
        <v>333</v>
      </c>
      <c r="G14" s="97" t="s">
        <v>334</v>
      </c>
      <c r="H14" s="84" t="s">
        <v>335</v>
      </c>
      <c r="I14" s="84" t="s">
        <v>336</v>
      </c>
      <c r="J14" s="84"/>
      <c r="K14" s="94">
        <v>4.7700000000000005</v>
      </c>
      <c r="L14" s="97" t="s">
        <v>170</v>
      </c>
      <c r="M14" s="98">
        <v>6.1999999999999998E-3</v>
      </c>
      <c r="N14" s="98">
        <v>3.2000000000000002E-3</v>
      </c>
      <c r="O14" s="94">
        <v>8072207</v>
      </c>
      <c r="P14" s="96">
        <v>101.56</v>
      </c>
      <c r="Q14" s="84"/>
      <c r="R14" s="94">
        <v>8198.1335199999994</v>
      </c>
      <c r="S14" s="95">
        <v>2.908080777149527E-3</v>
      </c>
      <c r="T14" s="95">
        <v>3.4682230908179811E-2</v>
      </c>
      <c r="U14" s="95">
        <f>R14/'סכום נכסי הקרן'!$C$42</f>
        <v>2.8485667534797715E-3</v>
      </c>
    </row>
    <row r="15" spans="2:63" s="128" customFormat="1">
      <c r="B15" s="87" t="s">
        <v>337</v>
      </c>
      <c r="C15" s="84" t="s">
        <v>338</v>
      </c>
      <c r="D15" s="97" t="s">
        <v>126</v>
      </c>
      <c r="E15" s="97" t="s">
        <v>332</v>
      </c>
      <c r="F15" s="84" t="s">
        <v>339</v>
      </c>
      <c r="G15" s="97" t="s">
        <v>340</v>
      </c>
      <c r="H15" s="84" t="s">
        <v>335</v>
      </c>
      <c r="I15" s="84" t="s">
        <v>166</v>
      </c>
      <c r="J15" s="84"/>
      <c r="K15" s="94">
        <v>2.48</v>
      </c>
      <c r="L15" s="97" t="s">
        <v>170</v>
      </c>
      <c r="M15" s="98">
        <v>5.8999999999999999E-3</v>
      </c>
      <c r="N15" s="98">
        <v>2.0000000000000001E-4</v>
      </c>
      <c r="O15" s="94">
        <v>5836586</v>
      </c>
      <c r="P15" s="96">
        <v>100.7</v>
      </c>
      <c r="Q15" s="84"/>
      <c r="R15" s="94">
        <v>5877.4420999999993</v>
      </c>
      <c r="S15" s="95">
        <v>1.0933722182081399E-3</v>
      </c>
      <c r="T15" s="95">
        <v>2.4864538198160164E-2</v>
      </c>
      <c r="U15" s="95">
        <f>R15/'סכום נכסי הקרן'!$C$42</f>
        <v>2.0422070609997004E-3</v>
      </c>
    </row>
    <row r="16" spans="2:63" s="128" customFormat="1">
      <c r="B16" s="87" t="s">
        <v>341</v>
      </c>
      <c r="C16" s="84" t="s">
        <v>342</v>
      </c>
      <c r="D16" s="97" t="s">
        <v>126</v>
      </c>
      <c r="E16" s="97" t="s">
        <v>332</v>
      </c>
      <c r="F16" s="84" t="s">
        <v>343</v>
      </c>
      <c r="G16" s="97" t="s">
        <v>340</v>
      </c>
      <c r="H16" s="84" t="s">
        <v>335</v>
      </c>
      <c r="I16" s="84" t="s">
        <v>166</v>
      </c>
      <c r="J16" s="84"/>
      <c r="K16" s="94">
        <v>3.3800000000000008</v>
      </c>
      <c r="L16" s="97" t="s">
        <v>170</v>
      </c>
      <c r="M16" s="98">
        <v>0.04</v>
      </c>
      <c r="N16" s="98">
        <v>1.4000000000000002E-3</v>
      </c>
      <c r="O16" s="94">
        <v>4270345</v>
      </c>
      <c r="P16" s="96">
        <v>116.16</v>
      </c>
      <c r="Q16" s="84"/>
      <c r="R16" s="94">
        <v>4960.4329299999999</v>
      </c>
      <c r="S16" s="95">
        <v>2.0612797437461867E-3</v>
      </c>
      <c r="T16" s="95">
        <v>2.0985127878570944E-2</v>
      </c>
      <c r="U16" s="95">
        <f>R16/'סכום נכסי הקרן'!$C$42</f>
        <v>1.7235782136010211E-3</v>
      </c>
    </row>
    <row r="17" spans="2:58" s="128" customFormat="1" ht="20.25">
      <c r="B17" s="87" t="s">
        <v>344</v>
      </c>
      <c r="C17" s="84" t="s">
        <v>345</v>
      </c>
      <c r="D17" s="97" t="s">
        <v>126</v>
      </c>
      <c r="E17" s="97" t="s">
        <v>332</v>
      </c>
      <c r="F17" s="84" t="s">
        <v>343</v>
      </c>
      <c r="G17" s="97" t="s">
        <v>340</v>
      </c>
      <c r="H17" s="84" t="s">
        <v>335</v>
      </c>
      <c r="I17" s="84" t="s">
        <v>166</v>
      </c>
      <c r="J17" s="84"/>
      <c r="K17" s="94">
        <v>4.6400000000000006</v>
      </c>
      <c r="L17" s="97" t="s">
        <v>170</v>
      </c>
      <c r="M17" s="98">
        <v>9.8999999999999991E-3</v>
      </c>
      <c r="N17" s="98">
        <v>2.5999999999999999E-3</v>
      </c>
      <c r="O17" s="94">
        <v>9564629</v>
      </c>
      <c r="P17" s="96">
        <v>103.7</v>
      </c>
      <c r="Q17" s="84"/>
      <c r="R17" s="94">
        <v>9918.5204000000012</v>
      </c>
      <c r="S17" s="95">
        <v>3.1735331337673705E-3</v>
      </c>
      <c r="T17" s="95">
        <v>4.196033328087246E-2</v>
      </c>
      <c r="U17" s="95">
        <f>R17/'סכום נכסי הקרן'!$C$42</f>
        <v>3.4463414612879942E-3</v>
      </c>
      <c r="BF17" s="134"/>
    </row>
    <row r="18" spans="2:58" s="128" customFormat="1">
      <c r="B18" s="87" t="s">
        <v>346</v>
      </c>
      <c r="C18" s="84" t="s">
        <v>347</v>
      </c>
      <c r="D18" s="97" t="s">
        <v>126</v>
      </c>
      <c r="E18" s="97" t="s">
        <v>332</v>
      </c>
      <c r="F18" s="84" t="s">
        <v>343</v>
      </c>
      <c r="G18" s="97" t="s">
        <v>340</v>
      </c>
      <c r="H18" s="84" t="s">
        <v>335</v>
      </c>
      <c r="I18" s="84" t="s">
        <v>166</v>
      </c>
      <c r="J18" s="84"/>
      <c r="K18" s="94">
        <v>6.5699999999999994</v>
      </c>
      <c r="L18" s="97" t="s">
        <v>170</v>
      </c>
      <c r="M18" s="98">
        <v>8.6E-3</v>
      </c>
      <c r="N18" s="98">
        <v>5.6999999999999993E-3</v>
      </c>
      <c r="O18" s="94">
        <v>2335000</v>
      </c>
      <c r="P18" s="96">
        <v>102.2</v>
      </c>
      <c r="Q18" s="84"/>
      <c r="R18" s="94">
        <v>2386.3699300000003</v>
      </c>
      <c r="S18" s="95">
        <v>9.3349553901071866E-4</v>
      </c>
      <c r="T18" s="95">
        <v>1.0095545863297542E-2</v>
      </c>
      <c r="U18" s="95">
        <f>R18/'סכום נכסי הקרן'!$C$42</f>
        <v>8.2918069430294554E-4</v>
      </c>
    </row>
    <row r="19" spans="2:58" s="128" customFormat="1">
      <c r="B19" s="87" t="s">
        <v>348</v>
      </c>
      <c r="C19" s="84" t="s">
        <v>349</v>
      </c>
      <c r="D19" s="97" t="s">
        <v>126</v>
      </c>
      <c r="E19" s="97" t="s">
        <v>332</v>
      </c>
      <c r="F19" s="84" t="s">
        <v>343</v>
      </c>
      <c r="G19" s="97" t="s">
        <v>340</v>
      </c>
      <c r="H19" s="84" t="s">
        <v>335</v>
      </c>
      <c r="I19" s="84" t="s">
        <v>166</v>
      </c>
      <c r="J19" s="84"/>
      <c r="K19" s="94">
        <v>11.98</v>
      </c>
      <c r="L19" s="97" t="s">
        <v>170</v>
      </c>
      <c r="M19" s="98">
        <v>7.0999999999999995E-3</v>
      </c>
      <c r="N19" s="98">
        <v>6.0999999999999995E-3</v>
      </c>
      <c r="O19" s="94">
        <v>1535549</v>
      </c>
      <c r="P19" s="96">
        <v>100.72</v>
      </c>
      <c r="Q19" s="84"/>
      <c r="R19" s="94">
        <v>1546.6048999999998</v>
      </c>
      <c r="S19" s="95">
        <v>2.1876192253610419E-3</v>
      </c>
      <c r="T19" s="95">
        <v>6.5429171328649383E-3</v>
      </c>
      <c r="U19" s="95">
        <f>R19/'סכום נכסי הקרן'!$C$42</f>
        <v>5.3739150358567307E-4</v>
      </c>
      <c r="BF19" s="136"/>
    </row>
    <row r="20" spans="2:58" s="128" customFormat="1">
      <c r="B20" s="87" t="s">
        <v>350</v>
      </c>
      <c r="C20" s="84" t="s">
        <v>351</v>
      </c>
      <c r="D20" s="97" t="s">
        <v>126</v>
      </c>
      <c r="E20" s="97" t="s">
        <v>332</v>
      </c>
      <c r="F20" s="84" t="s">
        <v>343</v>
      </c>
      <c r="G20" s="97" t="s">
        <v>340</v>
      </c>
      <c r="H20" s="84" t="s">
        <v>335</v>
      </c>
      <c r="I20" s="84" t="s">
        <v>166</v>
      </c>
      <c r="J20" s="84"/>
      <c r="K20" s="94">
        <v>1.03</v>
      </c>
      <c r="L20" s="97" t="s">
        <v>170</v>
      </c>
      <c r="M20" s="98">
        <v>2.58E-2</v>
      </c>
      <c r="N20" s="98">
        <v>3.8E-3</v>
      </c>
      <c r="O20" s="94">
        <v>211735</v>
      </c>
      <c r="P20" s="96">
        <v>107.21</v>
      </c>
      <c r="Q20" s="84"/>
      <c r="R20" s="94">
        <v>227.00109</v>
      </c>
      <c r="S20" s="95">
        <v>7.7741171667237608E-5</v>
      </c>
      <c r="T20" s="95">
        <v>9.6032886029264234E-4</v>
      </c>
      <c r="U20" s="95">
        <f>R20/'סכום נכסי הקרן'!$C$42</f>
        <v>7.8874997144187699E-5</v>
      </c>
    </row>
    <row r="21" spans="2:58" s="128" customFormat="1">
      <c r="B21" s="87" t="s">
        <v>352</v>
      </c>
      <c r="C21" s="84" t="s">
        <v>353</v>
      </c>
      <c r="D21" s="97" t="s">
        <v>126</v>
      </c>
      <c r="E21" s="97" t="s">
        <v>332</v>
      </c>
      <c r="F21" s="84" t="s">
        <v>343</v>
      </c>
      <c r="G21" s="97" t="s">
        <v>340</v>
      </c>
      <c r="H21" s="84" t="s">
        <v>335</v>
      </c>
      <c r="I21" s="84" t="s">
        <v>166</v>
      </c>
      <c r="J21" s="84"/>
      <c r="K21" s="94">
        <v>2.19</v>
      </c>
      <c r="L21" s="97" t="s">
        <v>170</v>
      </c>
      <c r="M21" s="98">
        <v>4.0999999999999995E-3</v>
      </c>
      <c r="N21" s="98">
        <v>6.0000000000000016E-4</v>
      </c>
      <c r="O21" s="94">
        <v>1680029.4</v>
      </c>
      <c r="P21" s="96">
        <v>99.69</v>
      </c>
      <c r="Q21" s="84"/>
      <c r="R21" s="94">
        <v>1674.8212800000001</v>
      </c>
      <c r="S21" s="95">
        <v>1.0220805810155816E-3</v>
      </c>
      <c r="T21" s="95">
        <v>7.0853369515373891E-3</v>
      </c>
      <c r="U21" s="95">
        <f>R21/'סכום נכסי הקרן'!$C$42</f>
        <v>5.8194224387655936E-4</v>
      </c>
    </row>
    <row r="22" spans="2:58" s="128" customFormat="1">
      <c r="B22" s="87" t="s">
        <v>354</v>
      </c>
      <c r="C22" s="84" t="s">
        <v>355</v>
      </c>
      <c r="D22" s="97" t="s">
        <v>126</v>
      </c>
      <c r="E22" s="97" t="s">
        <v>332</v>
      </c>
      <c r="F22" s="84" t="s">
        <v>343</v>
      </c>
      <c r="G22" s="97" t="s">
        <v>340</v>
      </c>
      <c r="H22" s="84" t="s">
        <v>335</v>
      </c>
      <c r="I22" s="84" t="s">
        <v>166</v>
      </c>
      <c r="J22" s="84"/>
      <c r="K22" s="94">
        <v>2.0699999999999998</v>
      </c>
      <c r="L22" s="97" t="s">
        <v>170</v>
      </c>
      <c r="M22" s="98">
        <v>6.4000000000000003E-3</v>
      </c>
      <c r="N22" s="98">
        <v>1.2999999999999999E-3</v>
      </c>
      <c r="O22" s="94">
        <v>1359515</v>
      </c>
      <c r="P22" s="96">
        <v>100.74</v>
      </c>
      <c r="Q22" s="84"/>
      <c r="R22" s="94">
        <v>1369.5753300000001</v>
      </c>
      <c r="S22" s="95">
        <v>4.3157904761602426E-4</v>
      </c>
      <c r="T22" s="95">
        <v>5.7939929528259956E-3</v>
      </c>
      <c r="U22" s="95">
        <f>R22/'סכום נכסי הקרן'!$C$42</f>
        <v>4.758798745966371E-4</v>
      </c>
    </row>
    <row r="23" spans="2:58" s="128" customFormat="1">
      <c r="B23" s="87" t="s">
        <v>356</v>
      </c>
      <c r="C23" s="84" t="s">
        <v>357</v>
      </c>
      <c r="D23" s="97" t="s">
        <v>126</v>
      </c>
      <c r="E23" s="97" t="s">
        <v>332</v>
      </c>
      <c r="F23" s="84" t="s">
        <v>358</v>
      </c>
      <c r="G23" s="97" t="s">
        <v>340</v>
      </c>
      <c r="H23" s="84" t="s">
        <v>335</v>
      </c>
      <c r="I23" s="84" t="s">
        <v>166</v>
      </c>
      <c r="J23" s="84"/>
      <c r="K23" s="94">
        <v>4.16</v>
      </c>
      <c r="L23" s="97" t="s">
        <v>170</v>
      </c>
      <c r="M23" s="98">
        <v>0.05</v>
      </c>
      <c r="N23" s="98">
        <v>2.1000000000000003E-3</v>
      </c>
      <c r="O23" s="94">
        <v>5979760</v>
      </c>
      <c r="P23" s="96">
        <v>126.84</v>
      </c>
      <c r="Q23" s="84"/>
      <c r="R23" s="94">
        <v>7584.7273800000003</v>
      </c>
      <c r="S23" s="95">
        <v>1.8973685488070055E-3</v>
      </c>
      <c r="T23" s="95">
        <v>3.2087214208820755E-2</v>
      </c>
      <c r="U23" s="95">
        <f>R23/'סכום נכסי הקרן'!$C$42</f>
        <v>2.6354294177043038E-3</v>
      </c>
    </row>
    <row r="24" spans="2:58" s="128" customFormat="1">
      <c r="B24" s="87" t="s">
        <v>359</v>
      </c>
      <c r="C24" s="84" t="s">
        <v>360</v>
      </c>
      <c r="D24" s="97" t="s">
        <v>126</v>
      </c>
      <c r="E24" s="97" t="s">
        <v>332</v>
      </c>
      <c r="F24" s="84" t="s">
        <v>358</v>
      </c>
      <c r="G24" s="97" t="s">
        <v>340</v>
      </c>
      <c r="H24" s="84" t="s">
        <v>335</v>
      </c>
      <c r="I24" s="84" t="s">
        <v>166</v>
      </c>
      <c r="J24" s="84"/>
      <c r="K24" s="94">
        <v>2.7100000000000004</v>
      </c>
      <c r="L24" s="97" t="s">
        <v>170</v>
      </c>
      <c r="M24" s="98">
        <v>6.9999999999999993E-3</v>
      </c>
      <c r="N24" s="98">
        <v>1.1000000000000001E-3</v>
      </c>
      <c r="O24" s="94">
        <v>4060912.12</v>
      </c>
      <c r="P24" s="96">
        <v>102.87</v>
      </c>
      <c r="Q24" s="84"/>
      <c r="R24" s="94">
        <v>4177.4604600000002</v>
      </c>
      <c r="S24" s="95">
        <v>9.5196458162781343E-4</v>
      </c>
      <c r="T24" s="95">
        <v>1.7672760260619796E-2</v>
      </c>
      <c r="U24" s="95">
        <f>R24/'סכום נכסי הקרן'!$C$42</f>
        <v>1.4515224656077954E-3</v>
      </c>
    </row>
    <row r="25" spans="2:58" s="128" customFormat="1">
      <c r="B25" s="87" t="s">
        <v>361</v>
      </c>
      <c r="C25" s="84" t="s">
        <v>362</v>
      </c>
      <c r="D25" s="97" t="s">
        <v>126</v>
      </c>
      <c r="E25" s="97" t="s">
        <v>332</v>
      </c>
      <c r="F25" s="84" t="s">
        <v>363</v>
      </c>
      <c r="G25" s="97" t="s">
        <v>340</v>
      </c>
      <c r="H25" s="84" t="s">
        <v>364</v>
      </c>
      <c r="I25" s="84" t="s">
        <v>166</v>
      </c>
      <c r="J25" s="84"/>
      <c r="K25" s="94">
        <v>2.2200000000000002</v>
      </c>
      <c r="L25" s="97" t="s">
        <v>170</v>
      </c>
      <c r="M25" s="98">
        <v>8.0000000000000002E-3</v>
      </c>
      <c r="N25" s="98">
        <v>1.0000000000000002E-4</v>
      </c>
      <c r="O25" s="94">
        <v>2701149</v>
      </c>
      <c r="P25" s="96">
        <v>103.11</v>
      </c>
      <c r="Q25" s="84"/>
      <c r="R25" s="94">
        <v>2785.1547799999998</v>
      </c>
      <c r="S25" s="95">
        <v>4.1908167064883487E-3</v>
      </c>
      <c r="T25" s="95">
        <v>1.1782606487114246E-2</v>
      </c>
      <c r="U25" s="95">
        <f>R25/'סכום נכסי הקרן'!$C$42</f>
        <v>9.677445835992272E-4</v>
      </c>
    </row>
    <row r="26" spans="2:58" s="128" customFormat="1">
      <c r="B26" s="87" t="s">
        <v>365</v>
      </c>
      <c r="C26" s="84" t="s">
        <v>366</v>
      </c>
      <c r="D26" s="97" t="s">
        <v>126</v>
      </c>
      <c r="E26" s="97" t="s">
        <v>332</v>
      </c>
      <c r="F26" s="84" t="s">
        <v>339</v>
      </c>
      <c r="G26" s="97" t="s">
        <v>340</v>
      </c>
      <c r="H26" s="84" t="s">
        <v>364</v>
      </c>
      <c r="I26" s="84" t="s">
        <v>166</v>
      </c>
      <c r="J26" s="84"/>
      <c r="K26" s="94">
        <v>2.77</v>
      </c>
      <c r="L26" s="97" t="s">
        <v>170</v>
      </c>
      <c r="M26" s="98">
        <v>3.4000000000000002E-2</v>
      </c>
      <c r="N26" s="98">
        <v>1.0999999999999998E-3</v>
      </c>
      <c r="O26" s="94">
        <v>7804211</v>
      </c>
      <c r="P26" s="96">
        <v>112.43</v>
      </c>
      <c r="Q26" s="84"/>
      <c r="R26" s="94">
        <v>8774.2739099999999</v>
      </c>
      <c r="S26" s="95">
        <v>4.1717128737481591E-3</v>
      </c>
      <c r="T26" s="95">
        <v>3.7119594729196084E-2</v>
      </c>
      <c r="U26" s="95">
        <f>R26/'סכום נכסי הקרן'!$C$42</f>
        <v>3.0487555350221913E-3</v>
      </c>
    </row>
    <row r="27" spans="2:58" s="128" customFormat="1">
      <c r="B27" s="87" t="s">
        <v>367</v>
      </c>
      <c r="C27" s="84" t="s">
        <v>368</v>
      </c>
      <c r="D27" s="97" t="s">
        <v>126</v>
      </c>
      <c r="E27" s="97" t="s">
        <v>332</v>
      </c>
      <c r="F27" s="84" t="s">
        <v>369</v>
      </c>
      <c r="G27" s="97" t="s">
        <v>370</v>
      </c>
      <c r="H27" s="84" t="s">
        <v>364</v>
      </c>
      <c r="I27" s="84" t="s">
        <v>166</v>
      </c>
      <c r="J27" s="84"/>
      <c r="K27" s="94">
        <v>6.23</v>
      </c>
      <c r="L27" s="97" t="s">
        <v>170</v>
      </c>
      <c r="M27" s="98">
        <v>1.34E-2</v>
      </c>
      <c r="N27" s="98">
        <v>9.7000000000000003E-3</v>
      </c>
      <c r="O27" s="94">
        <v>12904260</v>
      </c>
      <c r="P27" s="96">
        <v>102.74</v>
      </c>
      <c r="Q27" s="94">
        <v>86.805660000000003</v>
      </c>
      <c r="R27" s="94">
        <v>13344.642599999999</v>
      </c>
      <c r="S27" s="95">
        <v>4.0608332281746413E-3</v>
      </c>
      <c r="T27" s="95">
        <v>5.6454554553331183E-2</v>
      </c>
      <c r="U27" s="95">
        <f>R27/'סכום נכסי הקרן'!$C$42</f>
        <v>4.636799968516475E-3</v>
      </c>
    </row>
    <row r="28" spans="2:58" s="128" customFormat="1">
      <c r="B28" s="87" t="s">
        <v>371</v>
      </c>
      <c r="C28" s="84" t="s">
        <v>372</v>
      </c>
      <c r="D28" s="97" t="s">
        <v>126</v>
      </c>
      <c r="E28" s="97" t="s">
        <v>332</v>
      </c>
      <c r="F28" s="84" t="s">
        <v>358</v>
      </c>
      <c r="G28" s="97" t="s">
        <v>340</v>
      </c>
      <c r="H28" s="84" t="s">
        <v>364</v>
      </c>
      <c r="I28" s="84" t="s">
        <v>166</v>
      </c>
      <c r="J28" s="84"/>
      <c r="K28" s="94">
        <v>4.07</v>
      </c>
      <c r="L28" s="97" t="s">
        <v>170</v>
      </c>
      <c r="M28" s="98">
        <v>4.2000000000000003E-2</v>
      </c>
      <c r="N28" s="98">
        <v>2.5999999999999999E-3</v>
      </c>
      <c r="O28" s="94">
        <v>3500000</v>
      </c>
      <c r="P28" s="96">
        <v>121.04</v>
      </c>
      <c r="Q28" s="84"/>
      <c r="R28" s="94">
        <v>4236.3997900000004</v>
      </c>
      <c r="S28" s="95">
        <v>3.5079490124622394E-3</v>
      </c>
      <c r="T28" s="95">
        <v>1.7922103290670056E-2</v>
      </c>
      <c r="U28" s="95">
        <f>R28/'סכום נכסי הקרן'!$C$42</f>
        <v>1.4720018363695408E-3</v>
      </c>
    </row>
    <row r="29" spans="2:58" s="128" customFormat="1">
      <c r="B29" s="87" t="s">
        <v>373</v>
      </c>
      <c r="C29" s="84" t="s">
        <v>374</v>
      </c>
      <c r="D29" s="97" t="s">
        <v>126</v>
      </c>
      <c r="E29" s="97" t="s">
        <v>332</v>
      </c>
      <c r="F29" s="84" t="s">
        <v>358</v>
      </c>
      <c r="G29" s="97" t="s">
        <v>340</v>
      </c>
      <c r="H29" s="84" t="s">
        <v>364</v>
      </c>
      <c r="I29" s="84" t="s">
        <v>166</v>
      </c>
      <c r="J29" s="84"/>
      <c r="K29" s="94">
        <v>1.6899999999999997</v>
      </c>
      <c r="L29" s="97" t="s">
        <v>170</v>
      </c>
      <c r="M29" s="98">
        <v>4.0999999999999995E-2</v>
      </c>
      <c r="N29" s="98">
        <v>2.5999999999999999E-3</v>
      </c>
      <c r="O29" s="94">
        <v>3865073.6</v>
      </c>
      <c r="P29" s="96">
        <v>132</v>
      </c>
      <c r="Q29" s="84"/>
      <c r="R29" s="94">
        <v>5101.8970300000001</v>
      </c>
      <c r="S29" s="95">
        <v>1.2402185361425849E-3</v>
      </c>
      <c r="T29" s="95">
        <v>2.1583592220417606E-2</v>
      </c>
      <c r="U29" s="95">
        <f>R29/'סכום נכסי הקרן'!$C$42</f>
        <v>1.7727320766221417E-3</v>
      </c>
    </row>
    <row r="30" spans="2:58" s="128" customFormat="1">
      <c r="B30" s="87" t="s">
        <v>375</v>
      </c>
      <c r="C30" s="84" t="s">
        <v>376</v>
      </c>
      <c r="D30" s="97" t="s">
        <v>126</v>
      </c>
      <c r="E30" s="97" t="s">
        <v>332</v>
      </c>
      <c r="F30" s="84" t="s">
        <v>358</v>
      </c>
      <c r="G30" s="97" t="s">
        <v>340</v>
      </c>
      <c r="H30" s="84" t="s">
        <v>364</v>
      </c>
      <c r="I30" s="84" t="s">
        <v>166</v>
      </c>
      <c r="J30" s="84"/>
      <c r="K30" s="94">
        <v>3.27</v>
      </c>
      <c r="L30" s="97" t="s">
        <v>170</v>
      </c>
      <c r="M30" s="98">
        <v>0.04</v>
      </c>
      <c r="N30" s="98">
        <v>1.8000000000000002E-3</v>
      </c>
      <c r="O30" s="94">
        <v>3286753</v>
      </c>
      <c r="P30" s="96">
        <v>119.05</v>
      </c>
      <c r="Q30" s="84"/>
      <c r="R30" s="94">
        <v>3912.8795</v>
      </c>
      <c r="S30" s="95">
        <v>1.1315428801600184E-3</v>
      </c>
      <c r="T30" s="95">
        <v>1.6553449636287843E-2</v>
      </c>
      <c r="U30" s="95">
        <f>R30/'סכום נכסי הקרן'!$C$42</f>
        <v>1.3595897684370176E-3</v>
      </c>
    </row>
    <row r="31" spans="2:58" s="128" customFormat="1">
      <c r="B31" s="87" t="s">
        <v>377</v>
      </c>
      <c r="C31" s="84" t="s">
        <v>378</v>
      </c>
      <c r="D31" s="97" t="s">
        <v>126</v>
      </c>
      <c r="E31" s="97" t="s">
        <v>332</v>
      </c>
      <c r="F31" s="84" t="s">
        <v>379</v>
      </c>
      <c r="G31" s="97" t="s">
        <v>370</v>
      </c>
      <c r="H31" s="84" t="s">
        <v>380</v>
      </c>
      <c r="I31" s="84" t="s">
        <v>336</v>
      </c>
      <c r="J31" s="84"/>
      <c r="K31" s="94">
        <v>6.07</v>
      </c>
      <c r="L31" s="97" t="s">
        <v>170</v>
      </c>
      <c r="M31" s="98">
        <v>2.3399999999999997E-2</v>
      </c>
      <c r="N31" s="98">
        <v>1.0500000000000001E-2</v>
      </c>
      <c r="O31" s="94">
        <v>2964635.69</v>
      </c>
      <c r="P31" s="96">
        <v>108.87</v>
      </c>
      <c r="Q31" s="84"/>
      <c r="R31" s="94">
        <v>3227.5990099999999</v>
      </c>
      <c r="S31" s="95">
        <v>1.7243737242192444E-3</v>
      </c>
      <c r="T31" s="95">
        <v>1.3654368262086145E-2</v>
      </c>
      <c r="U31" s="95">
        <f>R31/'סכום נכסי הקרן'!$C$42</f>
        <v>1.1214785915624151E-3</v>
      </c>
    </row>
    <row r="32" spans="2:58" s="128" customFormat="1">
      <c r="B32" s="87" t="s">
        <v>381</v>
      </c>
      <c r="C32" s="84" t="s">
        <v>382</v>
      </c>
      <c r="D32" s="97" t="s">
        <v>126</v>
      </c>
      <c r="E32" s="97" t="s">
        <v>332</v>
      </c>
      <c r="F32" s="84" t="s">
        <v>383</v>
      </c>
      <c r="G32" s="97" t="s">
        <v>370</v>
      </c>
      <c r="H32" s="84" t="s">
        <v>380</v>
      </c>
      <c r="I32" s="84" t="s">
        <v>166</v>
      </c>
      <c r="J32" s="84"/>
      <c r="K32" s="94">
        <v>3.1000000000000005</v>
      </c>
      <c r="L32" s="97" t="s">
        <v>170</v>
      </c>
      <c r="M32" s="98">
        <v>4.8000000000000001E-2</v>
      </c>
      <c r="N32" s="98">
        <v>2.5000000000000001E-3</v>
      </c>
      <c r="O32" s="94">
        <v>4606043</v>
      </c>
      <c r="P32" s="96">
        <v>118.6</v>
      </c>
      <c r="Q32" s="84"/>
      <c r="R32" s="94">
        <v>5462.7671</v>
      </c>
      <c r="S32" s="95">
        <v>3.3879272933758768E-3</v>
      </c>
      <c r="T32" s="95">
        <v>2.3110254242334885E-2</v>
      </c>
      <c r="U32" s="95">
        <f>R32/'סכום נכסי הקרן'!$C$42</f>
        <v>1.8981218962951345E-3</v>
      </c>
    </row>
    <row r="33" spans="2:21" s="128" customFormat="1">
      <c r="B33" s="87" t="s">
        <v>384</v>
      </c>
      <c r="C33" s="84" t="s">
        <v>385</v>
      </c>
      <c r="D33" s="97" t="s">
        <v>126</v>
      </c>
      <c r="E33" s="97" t="s">
        <v>332</v>
      </c>
      <c r="F33" s="84" t="s">
        <v>383</v>
      </c>
      <c r="G33" s="97" t="s">
        <v>370</v>
      </c>
      <c r="H33" s="84" t="s">
        <v>380</v>
      </c>
      <c r="I33" s="84" t="s">
        <v>166</v>
      </c>
      <c r="J33" s="84"/>
      <c r="K33" s="94">
        <v>7</v>
      </c>
      <c r="L33" s="97" t="s">
        <v>170</v>
      </c>
      <c r="M33" s="98">
        <v>3.2000000000000001E-2</v>
      </c>
      <c r="N33" s="98">
        <v>1.24E-2</v>
      </c>
      <c r="O33" s="94">
        <v>2564013</v>
      </c>
      <c r="P33" s="96">
        <v>114.75</v>
      </c>
      <c r="Q33" s="84"/>
      <c r="R33" s="94">
        <v>2942.2050199999999</v>
      </c>
      <c r="S33" s="95">
        <v>2.0518407254708645E-3</v>
      </c>
      <c r="T33" s="95">
        <v>1.2447008045661326E-2</v>
      </c>
      <c r="U33" s="95">
        <f>R33/'סכום נכסי הקרן'!$C$42</f>
        <v>1.0223140891090642E-3</v>
      </c>
    </row>
    <row r="34" spans="2:21" s="128" customFormat="1">
      <c r="B34" s="87" t="s">
        <v>386</v>
      </c>
      <c r="C34" s="84" t="s">
        <v>387</v>
      </c>
      <c r="D34" s="97" t="s">
        <v>126</v>
      </c>
      <c r="E34" s="97" t="s">
        <v>332</v>
      </c>
      <c r="F34" s="84" t="s">
        <v>383</v>
      </c>
      <c r="G34" s="97" t="s">
        <v>370</v>
      </c>
      <c r="H34" s="84" t="s">
        <v>380</v>
      </c>
      <c r="I34" s="84" t="s">
        <v>166</v>
      </c>
      <c r="J34" s="84"/>
      <c r="K34" s="94">
        <v>1.96</v>
      </c>
      <c r="L34" s="97" t="s">
        <v>170</v>
      </c>
      <c r="M34" s="98">
        <v>4.9000000000000002E-2</v>
      </c>
      <c r="N34" s="98">
        <v>3.3E-3</v>
      </c>
      <c r="O34" s="94">
        <v>313452.75</v>
      </c>
      <c r="P34" s="96">
        <v>117.11</v>
      </c>
      <c r="Q34" s="84"/>
      <c r="R34" s="94">
        <v>367.08452</v>
      </c>
      <c r="S34" s="95">
        <v>1.0548438294780372E-3</v>
      </c>
      <c r="T34" s="95">
        <v>1.5529522731484314E-3</v>
      </c>
      <c r="U34" s="95">
        <f>R34/'סכום נכסי הקרן'!$C$42</f>
        <v>1.2754912527810115E-4</v>
      </c>
    </row>
    <row r="35" spans="2:21" s="128" customFormat="1">
      <c r="B35" s="87" t="s">
        <v>388</v>
      </c>
      <c r="C35" s="84" t="s">
        <v>389</v>
      </c>
      <c r="D35" s="97" t="s">
        <v>126</v>
      </c>
      <c r="E35" s="97" t="s">
        <v>332</v>
      </c>
      <c r="F35" s="84" t="s">
        <v>390</v>
      </c>
      <c r="G35" s="97" t="s">
        <v>391</v>
      </c>
      <c r="H35" s="84" t="s">
        <v>380</v>
      </c>
      <c r="I35" s="84" t="s">
        <v>166</v>
      </c>
      <c r="J35" s="84"/>
      <c r="K35" s="94">
        <v>2.8200000000000003</v>
      </c>
      <c r="L35" s="97" t="s">
        <v>170</v>
      </c>
      <c r="M35" s="98">
        <v>3.7000000000000005E-2</v>
      </c>
      <c r="N35" s="98">
        <v>3.4000000000000002E-3</v>
      </c>
      <c r="O35" s="94">
        <v>3200000</v>
      </c>
      <c r="P35" s="96">
        <v>113.07</v>
      </c>
      <c r="Q35" s="84"/>
      <c r="R35" s="94">
        <v>3618.2400699999998</v>
      </c>
      <c r="S35" s="95">
        <v>1.0666732057289755E-3</v>
      </c>
      <c r="T35" s="95">
        <v>1.530697655543535E-2</v>
      </c>
      <c r="U35" s="95">
        <f>R35/'סכום נכסי הקרן'!$C$42</f>
        <v>1.2572127965915735E-3</v>
      </c>
    </row>
    <row r="36" spans="2:21" s="128" customFormat="1">
      <c r="B36" s="87" t="s">
        <v>392</v>
      </c>
      <c r="C36" s="84" t="s">
        <v>393</v>
      </c>
      <c r="D36" s="97" t="s">
        <v>126</v>
      </c>
      <c r="E36" s="97" t="s">
        <v>332</v>
      </c>
      <c r="F36" s="84" t="s">
        <v>363</v>
      </c>
      <c r="G36" s="97" t="s">
        <v>340</v>
      </c>
      <c r="H36" s="84" t="s">
        <v>380</v>
      </c>
      <c r="I36" s="84" t="s">
        <v>166</v>
      </c>
      <c r="J36" s="84"/>
      <c r="K36" s="94">
        <v>1.5399999999999998</v>
      </c>
      <c r="L36" s="97" t="s">
        <v>170</v>
      </c>
      <c r="M36" s="98">
        <v>3.1E-2</v>
      </c>
      <c r="N36" s="98">
        <v>1.1999999999999999E-3</v>
      </c>
      <c r="O36" s="94">
        <v>2954578.6</v>
      </c>
      <c r="P36" s="96">
        <v>112.89</v>
      </c>
      <c r="Q36" s="84"/>
      <c r="R36" s="94">
        <v>3335.42391</v>
      </c>
      <c r="S36" s="95">
        <v>4.2940112453740149E-3</v>
      </c>
      <c r="T36" s="95">
        <v>1.4110521857331736E-2</v>
      </c>
      <c r="U36" s="95">
        <f>R36/'סכום נכסי הקרן'!$C$42</f>
        <v>1.1589440005592279E-3</v>
      </c>
    </row>
    <row r="37" spans="2:21" s="128" customFormat="1">
      <c r="B37" s="87" t="s">
        <v>394</v>
      </c>
      <c r="C37" s="84" t="s">
        <v>395</v>
      </c>
      <c r="D37" s="97" t="s">
        <v>126</v>
      </c>
      <c r="E37" s="97" t="s">
        <v>332</v>
      </c>
      <c r="F37" s="84" t="s">
        <v>363</v>
      </c>
      <c r="G37" s="97" t="s">
        <v>340</v>
      </c>
      <c r="H37" s="84" t="s">
        <v>380</v>
      </c>
      <c r="I37" s="84" t="s">
        <v>166</v>
      </c>
      <c r="J37" s="84"/>
      <c r="K37" s="94">
        <v>1.4900000000000002</v>
      </c>
      <c r="L37" s="97" t="s">
        <v>170</v>
      </c>
      <c r="M37" s="98">
        <v>2.7999999999999997E-2</v>
      </c>
      <c r="N37" s="98">
        <v>3.2000000000000002E-3</v>
      </c>
      <c r="O37" s="94">
        <v>2409800</v>
      </c>
      <c r="P37" s="96">
        <v>106.23</v>
      </c>
      <c r="Q37" s="84"/>
      <c r="R37" s="94">
        <v>2559.9304200000001</v>
      </c>
      <c r="S37" s="95">
        <v>2.4501465634605042E-3</v>
      </c>
      <c r="T37" s="95">
        <v>1.0829794088949376E-2</v>
      </c>
      <c r="U37" s="95">
        <f>R37/'סכום נכסי הקרן'!$C$42</f>
        <v>8.8948693844077679E-4</v>
      </c>
    </row>
    <row r="38" spans="2:21" s="128" customFormat="1">
      <c r="B38" s="87" t="s">
        <v>396</v>
      </c>
      <c r="C38" s="84" t="s">
        <v>397</v>
      </c>
      <c r="D38" s="97" t="s">
        <v>126</v>
      </c>
      <c r="E38" s="97" t="s">
        <v>332</v>
      </c>
      <c r="F38" s="84" t="s">
        <v>398</v>
      </c>
      <c r="G38" s="97" t="s">
        <v>340</v>
      </c>
      <c r="H38" s="84" t="s">
        <v>380</v>
      </c>
      <c r="I38" s="84" t="s">
        <v>166</v>
      </c>
      <c r="J38" s="84"/>
      <c r="K38" s="94">
        <v>2.8299999999999992</v>
      </c>
      <c r="L38" s="97" t="s">
        <v>170</v>
      </c>
      <c r="M38" s="98">
        <v>3.85E-2</v>
      </c>
      <c r="N38" s="98">
        <v>5.0000000000000001E-4</v>
      </c>
      <c r="O38" s="94">
        <v>1746633</v>
      </c>
      <c r="P38" s="96">
        <v>119.14</v>
      </c>
      <c r="Q38" s="84"/>
      <c r="R38" s="94">
        <v>2080.9386199999999</v>
      </c>
      <c r="S38" s="95">
        <v>4.1007224140886004E-3</v>
      </c>
      <c r="T38" s="95">
        <v>8.8034176984945044E-3</v>
      </c>
      <c r="U38" s="95">
        <f>R38/'סכום נכסי הקרן'!$C$42</f>
        <v>7.2305391885884728E-4</v>
      </c>
    </row>
    <row r="39" spans="2:21" s="128" customFormat="1">
      <c r="B39" s="87" t="s">
        <v>399</v>
      </c>
      <c r="C39" s="84" t="s">
        <v>400</v>
      </c>
      <c r="D39" s="97" t="s">
        <v>126</v>
      </c>
      <c r="E39" s="97" t="s">
        <v>332</v>
      </c>
      <c r="F39" s="84" t="s">
        <v>401</v>
      </c>
      <c r="G39" s="97" t="s">
        <v>340</v>
      </c>
      <c r="H39" s="84" t="s">
        <v>380</v>
      </c>
      <c r="I39" s="84" t="s">
        <v>336</v>
      </c>
      <c r="J39" s="84"/>
      <c r="K39" s="94">
        <v>2.9800000000000004</v>
      </c>
      <c r="L39" s="97" t="s">
        <v>170</v>
      </c>
      <c r="M39" s="98">
        <v>3.5499999999999997E-2</v>
      </c>
      <c r="N39" s="98">
        <v>2.3E-3</v>
      </c>
      <c r="O39" s="94">
        <v>973897.07</v>
      </c>
      <c r="P39" s="96">
        <v>119.4</v>
      </c>
      <c r="Q39" s="84"/>
      <c r="R39" s="94">
        <v>1162.83304</v>
      </c>
      <c r="S39" s="95">
        <v>2.2773746624645363E-3</v>
      </c>
      <c r="T39" s="95">
        <v>4.9193690127823991E-3</v>
      </c>
      <c r="U39" s="95">
        <f>R39/'סכום נכסי הקרן'!$C$42</f>
        <v>4.040441070532617E-4</v>
      </c>
    </row>
    <row r="40" spans="2:21" s="128" customFormat="1">
      <c r="B40" s="87" t="s">
        <v>402</v>
      </c>
      <c r="C40" s="84" t="s">
        <v>403</v>
      </c>
      <c r="D40" s="97" t="s">
        <v>126</v>
      </c>
      <c r="E40" s="97" t="s">
        <v>332</v>
      </c>
      <c r="F40" s="84" t="s">
        <v>401</v>
      </c>
      <c r="G40" s="97" t="s">
        <v>340</v>
      </c>
      <c r="H40" s="84" t="s">
        <v>380</v>
      </c>
      <c r="I40" s="84" t="s">
        <v>336</v>
      </c>
      <c r="J40" s="84"/>
      <c r="K40" s="94">
        <v>1.9100000000000004</v>
      </c>
      <c r="L40" s="97" t="s">
        <v>170</v>
      </c>
      <c r="M40" s="98">
        <v>4.6500000000000007E-2</v>
      </c>
      <c r="N40" s="98">
        <v>-5.0000000000000001E-4</v>
      </c>
      <c r="O40" s="94">
        <v>145908.32999999999</v>
      </c>
      <c r="P40" s="96">
        <v>130.47999999999999</v>
      </c>
      <c r="Q40" s="84"/>
      <c r="R40" s="94">
        <v>190.38118</v>
      </c>
      <c r="S40" s="95">
        <v>4.3062346645262841E-4</v>
      </c>
      <c r="T40" s="95">
        <v>8.0540821020096598E-4</v>
      </c>
      <c r="U40" s="95">
        <f>R40/'סכום נכסי הקרן'!$C$42</f>
        <v>6.6150849887139677E-5</v>
      </c>
    </row>
    <row r="41" spans="2:21" s="128" customFormat="1">
      <c r="B41" s="87" t="s">
        <v>404</v>
      </c>
      <c r="C41" s="84" t="s">
        <v>405</v>
      </c>
      <c r="D41" s="97" t="s">
        <v>126</v>
      </c>
      <c r="E41" s="97" t="s">
        <v>332</v>
      </c>
      <c r="F41" s="84" t="s">
        <v>401</v>
      </c>
      <c r="G41" s="97" t="s">
        <v>340</v>
      </c>
      <c r="H41" s="84" t="s">
        <v>380</v>
      </c>
      <c r="I41" s="84" t="s">
        <v>336</v>
      </c>
      <c r="J41" s="84"/>
      <c r="K41" s="94">
        <v>5.82</v>
      </c>
      <c r="L41" s="97" t="s">
        <v>170</v>
      </c>
      <c r="M41" s="98">
        <v>1.4999999999999999E-2</v>
      </c>
      <c r="N41" s="98">
        <v>5.4000000000000003E-3</v>
      </c>
      <c r="O41" s="94">
        <v>655350.84</v>
      </c>
      <c r="P41" s="96">
        <v>106.09</v>
      </c>
      <c r="Q41" s="84"/>
      <c r="R41" s="94">
        <v>695.26171999999997</v>
      </c>
      <c r="S41" s="95">
        <v>1.0850348800310913E-3</v>
      </c>
      <c r="T41" s="95">
        <v>2.941307000652297E-3</v>
      </c>
      <c r="U41" s="95">
        <f>R41/'סכום נכסי הקרן'!$C$42</f>
        <v>2.4157930774457083E-4</v>
      </c>
    </row>
    <row r="42" spans="2:21" s="128" customFormat="1">
      <c r="B42" s="87" t="s">
        <v>406</v>
      </c>
      <c r="C42" s="84" t="s">
        <v>407</v>
      </c>
      <c r="D42" s="97" t="s">
        <v>126</v>
      </c>
      <c r="E42" s="97" t="s">
        <v>332</v>
      </c>
      <c r="F42" s="84" t="s">
        <v>408</v>
      </c>
      <c r="G42" s="97" t="s">
        <v>409</v>
      </c>
      <c r="H42" s="84" t="s">
        <v>380</v>
      </c>
      <c r="I42" s="84" t="s">
        <v>166</v>
      </c>
      <c r="J42" s="84"/>
      <c r="K42" s="94">
        <v>8.4499999999999993</v>
      </c>
      <c r="L42" s="97" t="s">
        <v>170</v>
      </c>
      <c r="M42" s="98">
        <v>3.85E-2</v>
      </c>
      <c r="N42" s="98">
        <v>1.4499999999999999E-2</v>
      </c>
      <c r="O42" s="94">
        <v>0.11</v>
      </c>
      <c r="P42" s="96">
        <v>122.62</v>
      </c>
      <c r="Q42" s="84"/>
      <c r="R42" s="94">
        <v>1.3000000000000002E-4</v>
      </c>
      <c r="S42" s="95">
        <v>4.0010871754073018E-11</v>
      </c>
      <c r="T42" s="95">
        <v>5.4996542896795562E-10</v>
      </c>
      <c r="U42" s="95">
        <f>R42/'סכום נכסי הקרן'!$C$42</f>
        <v>4.517048631239789E-11</v>
      </c>
    </row>
    <row r="43" spans="2:21" s="128" customFormat="1">
      <c r="B43" s="87" t="s">
        <v>410</v>
      </c>
      <c r="C43" s="84" t="s">
        <v>411</v>
      </c>
      <c r="D43" s="97" t="s">
        <v>126</v>
      </c>
      <c r="E43" s="97" t="s">
        <v>332</v>
      </c>
      <c r="F43" s="84" t="s">
        <v>408</v>
      </c>
      <c r="G43" s="97" t="s">
        <v>409</v>
      </c>
      <c r="H43" s="84" t="s">
        <v>380</v>
      </c>
      <c r="I43" s="84" t="s">
        <v>166</v>
      </c>
      <c r="J43" s="84"/>
      <c r="K43" s="94">
        <v>6.63</v>
      </c>
      <c r="L43" s="97" t="s">
        <v>170</v>
      </c>
      <c r="M43" s="98">
        <v>4.4999999999999998E-2</v>
      </c>
      <c r="N43" s="98">
        <v>1.1000000000000001E-2</v>
      </c>
      <c r="O43" s="94">
        <v>18533433</v>
      </c>
      <c r="P43" s="96">
        <v>127.09</v>
      </c>
      <c r="Q43" s="84"/>
      <c r="R43" s="94">
        <v>23554.140579999999</v>
      </c>
      <c r="S43" s="95">
        <v>6.3007084179278212E-3</v>
      </c>
      <c r="T43" s="95">
        <v>9.9645869446547922E-2</v>
      </c>
      <c r="U43" s="95">
        <f>R43/'סכום נכסי הקרן'!$C$42</f>
        <v>8.1842460359168121E-3</v>
      </c>
    </row>
    <row r="44" spans="2:21" s="128" customFormat="1">
      <c r="B44" s="87" t="s">
        <v>412</v>
      </c>
      <c r="C44" s="84" t="s">
        <v>413</v>
      </c>
      <c r="D44" s="97" t="s">
        <v>126</v>
      </c>
      <c r="E44" s="97" t="s">
        <v>332</v>
      </c>
      <c r="F44" s="84" t="s">
        <v>339</v>
      </c>
      <c r="G44" s="97" t="s">
        <v>340</v>
      </c>
      <c r="H44" s="84" t="s">
        <v>380</v>
      </c>
      <c r="I44" s="84" t="s">
        <v>166</v>
      </c>
      <c r="J44" s="84"/>
      <c r="K44" s="94">
        <v>2.46</v>
      </c>
      <c r="L44" s="97" t="s">
        <v>170</v>
      </c>
      <c r="M44" s="98">
        <v>0.05</v>
      </c>
      <c r="N44" s="98">
        <v>2.8000000000000004E-3</v>
      </c>
      <c r="O44" s="94">
        <v>1453884</v>
      </c>
      <c r="P44" s="96">
        <v>123.39</v>
      </c>
      <c r="Q44" s="84"/>
      <c r="R44" s="94">
        <v>1793.94751</v>
      </c>
      <c r="S44" s="95">
        <v>1.453885453885454E-3</v>
      </c>
      <c r="T44" s="95">
        <v>7.5893008606395833E-3</v>
      </c>
      <c r="U44" s="95">
        <f>R44/'סכום נכסי הקרן'!$C$42</f>
        <v>6.2333447265857896E-4</v>
      </c>
    </row>
    <row r="45" spans="2:21" s="128" customFormat="1">
      <c r="B45" s="87" t="s">
        <v>414</v>
      </c>
      <c r="C45" s="84" t="s">
        <v>415</v>
      </c>
      <c r="D45" s="97" t="s">
        <v>126</v>
      </c>
      <c r="E45" s="97" t="s">
        <v>332</v>
      </c>
      <c r="F45" s="84" t="s">
        <v>358</v>
      </c>
      <c r="G45" s="97" t="s">
        <v>340</v>
      </c>
      <c r="H45" s="84" t="s">
        <v>380</v>
      </c>
      <c r="I45" s="84" t="s">
        <v>336</v>
      </c>
      <c r="J45" s="84"/>
      <c r="K45" s="94">
        <v>2.3400000000000003</v>
      </c>
      <c r="L45" s="97" t="s">
        <v>170</v>
      </c>
      <c r="M45" s="98">
        <v>6.5000000000000002E-2</v>
      </c>
      <c r="N45" s="98">
        <v>3.2000000000000002E-3</v>
      </c>
      <c r="O45" s="94">
        <v>1206788</v>
      </c>
      <c r="P45" s="96">
        <v>127.13</v>
      </c>
      <c r="Q45" s="94">
        <v>21.606740000000002</v>
      </c>
      <c r="R45" s="94">
        <v>1555.7964099999999</v>
      </c>
      <c r="S45" s="95">
        <v>7.6621460317460313E-4</v>
      </c>
      <c r="T45" s="95">
        <v>6.5818018462496563E-3</v>
      </c>
      <c r="U45" s="95">
        <f>R45/'סכום נכסי הקרן'!$C$42</f>
        <v>5.40585234175252E-4</v>
      </c>
    </row>
    <row r="46" spans="2:21" s="128" customFormat="1">
      <c r="B46" s="87" t="s">
        <v>416</v>
      </c>
      <c r="C46" s="84" t="s">
        <v>417</v>
      </c>
      <c r="D46" s="97" t="s">
        <v>126</v>
      </c>
      <c r="E46" s="97" t="s">
        <v>332</v>
      </c>
      <c r="F46" s="84" t="s">
        <v>418</v>
      </c>
      <c r="G46" s="97" t="s">
        <v>370</v>
      </c>
      <c r="H46" s="84" t="s">
        <v>380</v>
      </c>
      <c r="I46" s="84" t="s">
        <v>336</v>
      </c>
      <c r="J46" s="84"/>
      <c r="K46" s="94">
        <v>8.7000000000000011</v>
      </c>
      <c r="L46" s="97" t="s">
        <v>170</v>
      </c>
      <c r="M46" s="98">
        <v>3.5000000000000003E-2</v>
      </c>
      <c r="N46" s="98">
        <v>1.61E-2</v>
      </c>
      <c r="O46" s="94">
        <v>2127429.52</v>
      </c>
      <c r="P46" s="96">
        <v>119.43</v>
      </c>
      <c r="Q46" s="84"/>
      <c r="R46" s="94">
        <v>2540.7890600000001</v>
      </c>
      <c r="S46" s="95">
        <v>1.0202711061639844E-2</v>
      </c>
      <c r="T46" s="95">
        <v>1.0748816502307605E-2</v>
      </c>
      <c r="U46" s="95">
        <f>R46/'סכום נכסי הקרן'!$C$42</f>
        <v>8.8283598044169452E-4</v>
      </c>
    </row>
    <row r="47" spans="2:21" s="128" customFormat="1">
      <c r="B47" s="87" t="s">
        <v>419</v>
      </c>
      <c r="C47" s="84" t="s">
        <v>420</v>
      </c>
      <c r="D47" s="97" t="s">
        <v>126</v>
      </c>
      <c r="E47" s="97" t="s">
        <v>332</v>
      </c>
      <c r="F47" s="84" t="s">
        <v>418</v>
      </c>
      <c r="G47" s="97" t="s">
        <v>370</v>
      </c>
      <c r="H47" s="84" t="s">
        <v>380</v>
      </c>
      <c r="I47" s="84" t="s">
        <v>336</v>
      </c>
      <c r="J47" s="84"/>
      <c r="K47" s="94">
        <v>7.33</v>
      </c>
      <c r="L47" s="97" t="s">
        <v>170</v>
      </c>
      <c r="M47" s="98">
        <v>0.04</v>
      </c>
      <c r="N47" s="98">
        <v>1.2699999999999999E-2</v>
      </c>
      <c r="O47" s="94">
        <v>119153.13</v>
      </c>
      <c r="P47" s="96">
        <v>122.56</v>
      </c>
      <c r="Q47" s="84"/>
      <c r="R47" s="94">
        <v>146.03407000000001</v>
      </c>
      <c r="S47" s="95">
        <v>2.566932056125263E-4</v>
      </c>
      <c r="T47" s="95">
        <v>6.1779761501143437E-4</v>
      </c>
      <c r="U47" s="95">
        <f>R47/'סכום נכסי הקרן'!$C$42</f>
        <v>5.0741768923682736E-5</v>
      </c>
    </row>
    <row r="48" spans="2:21" s="128" customFormat="1">
      <c r="B48" s="87" t="s">
        <v>421</v>
      </c>
      <c r="C48" s="84" t="s">
        <v>422</v>
      </c>
      <c r="D48" s="97" t="s">
        <v>126</v>
      </c>
      <c r="E48" s="97" t="s">
        <v>332</v>
      </c>
      <c r="F48" s="84" t="s">
        <v>423</v>
      </c>
      <c r="G48" s="97" t="s">
        <v>424</v>
      </c>
      <c r="H48" s="84" t="s">
        <v>425</v>
      </c>
      <c r="I48" s="84" t="s">
        <v>336</v>
      </c>
      <c r="J48" s="84"/>
      <c r="K48" s="94">
        <v>8.84</v>
      </c>
      <c r="L48" s="97" t="s">
        <v>170</v>
      </c>
      <c r="M48" s="98">
        <v>5.1500000000000004E-2</v>
      </c>
      <c r="N48" s="98">
        <v>2.1899999999999999E-2</v>
      </c>
      <c r="O48" s="94">
        <v>4184047</v>
      </c>
      <c r="P48" s="96">
        <v>153.66999999999999</v>
      </c>
      <c r="Q48" s="84"/>
      <c r="R48" s="94">
        <v>6429.6248800000003</v>
      </c>
      <c r="S48" s="95">
        <v>1.1782655810073832E-3</v>
      </c>
      <c r="T48" s="95">
        <v>2.7200549271017234E-2</v>
      </c>
      <c r="U48" s="95">
        <f>R48/'סכום נכסי הקרן'!$C$42</f>
        <v>2.2340714048914839E-3</v>
      </c>
    </row>
    <row r="49" spans="2:21" s="128" customFormat="1">
      <c r="B49" s="87" t="s">
        <v>426</v>
      </c>
      <c r="C49" s="84" t="s">
        <v>427</v>
      </c>
      <c r="D49" s="97" t="s">
        <v>126</v>
      </c>
      <c r="E49" s="97" t="s">
        <v>332</v>
      </c>
      <c r="F49" s="84" t="s">
        <v>428</v>
      </c>
      <c r="G49" s="97" t="s">
        <v>370</v>
      </c>
      <c r="H49" s="84" t="s">
        <v>425</v>
      </c>
      <c r="I49" s="84" t="s">
        <v>166</v>
      </c>
      <c r="J49" s="84"/>
      <c r="K49" s="94">
        <v>0.25</v>
      </c>
      <c r="L49" s="97" t="s">
        <v>170</v>
      </c>
      <c r="M49" s="98">
        <v>4.5499999999999999E-2</v>
      </c>
      <c r="N49" s="98">
        <v>3.4599999999999992E-2</v>
      </c>
      <c r="O49" s="94">
        <v>322709</v>
      </c>
      <c r="P49" s="96">
        <v>121.97</v>
      </c>
      <c r="Q49" s="84"/>
      <c r="R49" s="94">
        <v>393.60813999999999</v>
      </c>
      <c r="S49" s="95">
        <v>2.2818868351458755E-3</v>
      </c>
      <c r="T49" s="95">
        <v>1.6651605350798393E-3</v>
      </c>
      <c r="U49" s="95">
        <f>R49/'סכום נכסי הקרן'!$C$42</f>
        <v>1.3676516231014147E-4</v>
      </c>
    </row>
    <row r="50" spans="2:21" s="128" customFormat="1">
      <c r="B50" s="87" t="s">
        <v>429</v>
      </c>
      <c r="C50" s="84" t="s">
        <v>430</v>
      </c>
      <c r="D50" s="97" t="s">
        <v>126</v>
      </c>
      <c r="E50" s="97" t="s">
        <v>332</v>
      </c>
      <c r="F50" s="84" t="s">
        <v>428</v>
      </c>
      <c r="G50" s="97" t="s">
        <v>370</v>
      </c>
      <c r="H50" s="84" t="s">
        <v>425</v>
      </c>
      <c r="I50" s="84" t="s">
        <v>166</v>
      </c>
      <c r="J50" s="84"/>
      <c r="K50" s="94">
        <v>5.1599999999999993</v>
      </c>
      <c r="L50" s="97" t="s">
        <v>170</v>
      </c>
      <c r="M50" s="98">
        <v>4.7500000000000001E-2</v>
      </c>
      <c r="N50" s="98">
        <v>7.7999999999999988E-3</v>
      </c>
      <c r="O50" s="94">
        <v>4318141</v>
      </c>
      <c r="P50" s="96">
        <v>148.43</v>
      </c>
      <c r="Q50" s="84"/>
      <c r="R50" s="94">
        <v>6409.4169099999999</v>
      </c>
      <c r="S50" s="95">
        <v>2.2879992581995444E-3</v>
      </c>
      <c r="T50" s="95">
        <v>2.7115059387250912E-2</v>
      </c>
      <c r="U50" s="95">
        <f>R50/'סכום נכסי הקרן'!$C$42</f>
        <v>2.2270498369508195E-3</v>
      </c>
    </row>
    <row r="51" spans="2:21" s="128" customFormat="1">
      <c r="B51" s="87" t="s">
        <v>431</v>
      </c>
      <c r="C51" s="84" t="s">
        <v>432</v>
      </c>
      <c r="D51" s="97" t="s">
        <v>126</v>
      </c>
      <c r="E51" s="97" t="s">
        <v>332</v>
      </c>
      <c r="F51" s="84" t="s">
        <v>433</v>
      </c>
      <c r="G51" s="97" t="s">
        <v>370</v>
      </c>
      <c r="H51" s="84" t="s">
        <v>425</v>
      </c>
      <c r="I51" s="84" t="s">
        <v>166</v>
      </c>
      <c r="J51" s="84"/>
      <c r="K51" s="94">
        <v>0.5</v>
      </c>
      <c r="L51" s="97" t="s">
        <v>170</v>
      </c>
      <c r="M51" s="98">
        <v>5.2999999999999999E-2</v>
      </c>
      <c r="N51" s="98">
        <v>6.6E-3</v>
      </c>
      <c r="O51" s="94">
        <v>7974</v>
      </c>
      <c r="P51" s="96">
        <v>119.18</v>
      </c>
      <c r="Q51" s="84"/>
      <c r="R51" s="94">
        <v>9.5034100000000006</v>
      </c>
      <c r="S51" s="95">
        <v>1.7428235154617712E-5</v>
      </c>
      <c r="T51" s="95">
        <v>4.0204207363910456E-5</v>
      </c>
      <c r="U51" s="95">
        <f>R51/'סכום נכסי הקרן'!$C$42</f>
        <v>3.3021050102008094E-6</v>
      </c>
    </row>
    <row r="52" spans="2:21" s="128" customFormat="1">
      <c r="B52" s="87" t="s">
        <v>434</v>
      </c>
      <c r="C52" s="84" t="s">
        <v>435</v>
      </c>
      <c r="D52" s="97" t="s">
        <v>126</v>
      </c>
      <c r="E52" s="97" t="s">
        <v>332</v>
      </c>
      <c r="F52" s="84" t="s">
        <v>436</v>
      </c>
      <c r="G52" s="97" t="s">
        <v>437</v>
      </c>
      <c r="H52" s="84" t="s">
        <v>425</v>
      </c>
      <c r="I52" s="84" t="s">
        <v>336</v>
      </c>
      <c r="J52" s="84"/>
      <c r="K52" s="94">
        <v>4.97</v>
      </c>
      <c r="L52" s="97" t="s">
        <v>170</v>
      </c>
      <c r="M52" s="98">
        <v>3.85E-2</v>
      </c>
      <c r="N52" s="98">
        <v>5.7000000000000002E-3</v>
      </c>
      <c r="O52" s="94">
        <v>49341</v>
      </c>
      <c r="P52" s="96">
        <v>120.57</v>
      </c>
      <c r="Q52" s="84"/>
      <c r="R52" s="94">
        <v>59.490449999999996</v>
      </c>
      <c r="S52" s="95">
        <v>2.0597638341188164E-4</v>
      </c>
      <c r="T52" s="95">
        <v>2.5167454502882087E-4</v>
      </c>
      <c r="U52" s="95">
        <f>R52/'סכום נכסי הקרן'!$C$42</f>
        <v>2.0670865826487621E-5</v>
      </c>
    </row>
    <row r="53" spans="2:21" s="128" customFormat="1">
      <c r="B53" s="87" t="s">
        <v>438</v>
      </c>
      <c r="C53" s="84" t="s">
        <v>439</v>
      </c>
      <c r="D53" s="97" t="s">
        <v>126</v>
      </c>
      <c r="E53" s="97" t="s">
        <v>332</v>
      </c>
      <c r="F53" s="84" t="s">
        <v>436</v>
      </c>
      <c r="G53" s="97" t="s">
        <v>437</v>
      </c>
      <c r="H53" s="84" t="s">
        <v>425</v>
      </c>
      <c r="I53" s="84" t="s">
        <v>336</v>
      </c>
      <c r="J53" s="84"/>
      <c r="K53" s="94">
        <v>3.23</v>
      </c>
      <c r="L53" s="97" t="s">
        <v>170</v>
      </c>
      <c r="M53" s="98">
        <v>3.9E-2</v>
      </c>
      <c r="N53" s="98">
        <v>3.0999999999999999E-3</v>
      </c>
      <c r="O53" s="94">
        <v>35639</v>
      </c>
      <c r="P53" s="96">
        <v>120.78</v>
      </c>
      <c r="Q53" s="84"/>
      <c r="R53" s="94">
        <v>43.044789999999999</v>
      </c>
      <c r="S53" s="95">
        <v>8.9313527093657787E-5</v>
      </c>
      <c r="T53" s="95">
        <v>1.8210112613219664E-4</v>
      </c>
      <c r="U53" s="95">
        <f>R53/'סכום נכסי הקרן'!$C$42</f>
        <v>1.4956569980884933E-5</v>
      </c>
    </row>
    <row r="54" spans="2:21" s="128" customFormat="1">
      <c r="B54" s="87" t="s">
        <v>440</v>
      </c>
      <c r="C54" s="84" t="s">
        <v>441</v>
      </c>
      <c r="D54" s="97" t="s">
        <v>126</v>
      </c>
      <c r="E54" s="97" t="s">
        <v>332</v>
      </c>
      <c r="F54" s="84" t="s">
        <v>436</v>
      </c>
      <c r="G54" s="97" t="s">
        <v>437</v>
      </c>
      <c r="H54" s="84" t="s">
        <v>425</v>
      </c>
      <c r="I54" s="84" t="s">
        <v>336</v>
      </c>
      <c r="J54" s="84"/>
      <c r="K54" s="94">
        <v>5.8000000000000007</v>
      </c>
      <c r="L54" s="97" t="s">
        <v>170</v>
      </c>
      <c r="M54" s="98">
        <v>3.85E-2</v>
      </c>
      <c r="N54" s="98">
        <v>6.9000000000000008E-3</v>
      </c>
      <c r="O54" s="94">
        <v>33206</v>
      </c>
      <c r="P54" s="96">
        <v>122.97</v>
      </c>
      <c r="Q54" s="84"/>
      <c r="R54" s="94">
        <v>40.833419999999997</v>
      </c>
      <c r="S54" s="95">
        <v>1.32824E-4</v>
      </c>
      <c r="T54" s="95">
        <v>1.7274591805022075E-4</v>
      </c>
      <c r="U54" s="95">
        <f>R54/'סכום נכסי הקרן'!$C$42</f>
        <v>1.4188195686141492E-5</v>
      </c>
    </row>
    <row r="55" spans="2:21" s="128" customFormat="1">
      <c r="B55" s="87" t="s">
        <v>442</v>
      </c>
      <c r="C55" s="84" t="s">
        <v>443</v>
      </c>
      <c r="D55" s="97" t="s">
        <v>126</v>
      </c>
      <c r="E55" s="97" t="s">
        <v>332</v>
      </c>
      <c r="F55" s="84" t="s">
        <v>444</v>
      </c>
      <c r="G55" s="97" t="s">
        <v>437</v>
      </c>
      <c r="H55" s="84" t="s">
        <v>425</v>
      </c>
      <c r="I55" s="84" t="s">
        <v>166</v>
      </c>
      <c r="J55" s="84"/>
      <c r="K55" s="94">
        <v>3.3499999999999996</v>
      </c>
      <c r="L55" s="97" t="s">
        <v>170</v>
      </c>
      <c r="M55" s="98">
        <v>3.7499999999999999E-2</v>
      </c>
      <c r="N55" s="98">
        <v>5.1000000000000004E-3</v>
      </c>
      <c r="O55" s="94">
        <v>356487</v>
      </c>
      <c r="P55" s="96">
        <v>120.58</v>
      </c>
      <c r="Q55" s="84"/>
      <c r="R55" s="94">
        <v>429.85202000000004</v>
      </c>
      <c r="S55" s="95">
        <v>4.6016057763062631E-4</v>
      </c>
      <c r="T55" s="95">
        <v>1.8184903890157097E-3</v>
      </c>
      <c r="U55" s="95">
        <f>R55/'סכום נכסי הקרן'!$C$42</f>
        <v>1.493586521982045E-4</v>
      </c>
    </row>
    <row r="56" spans="2:21" s="128" customFormat="1">
      <c r="B56" s="87" t="s">
        <v>445</v>
      </c>
      <c r="C56" s="84" t="s">
        <v>446</v>
      </c>
      <c r="D56" s="97" t="s">
        <v>126</v>
      </c>
      <c r="E56" s="97" t="s">
        <v>332</v>
      </c>
      <c r="F56" s="84" t="s">
        <v>444</v>
      </c>
      <c r="G56" s="97" t="s">
        <v>437</v>
      </c>
      <c r="H56" s="84" t="s">
        <v>425</v>
      </c>
      <c r="I56" s="84" t="s">
        <v>166</v>
      </c>
      <c r="J56" s="84"/>
      <c r="K56" s="94">
        <v>6.93</v>
      </c>
      <c r="L56" s="97" t="s">
        <v>170</v>
      </c>
      <c r="M56" s="98">
        <v>2.4799999999999999E-2</v>
      </c>
      <c r="N56" s="98">
        <v>1.0199999999999997E-2</v>
      </c>
      <c r="O56" s="94">
        <v>624071</v>
      </c>
      <c r="P56" s="96">
        <v>110.91</v>
      </c>
      <c r="Q56" s="84"/>
      <c r="R56" s="94">
        <v>692.15715999999998</v>
      </c>
      <c r="S56" s="95">
        <v>1.4736512873142875E-3</v>
      </c>
      <c r="T56" s="95">
        <v>2.9281731493280144E-3</v>
      </c>
      <c r="U56" s="95">
        <f>R56/'סכום נכסי הקרן'!$C$42</f>
        <v>2.4050058093698609E-4</v>
      </c>
    </row>
    <row r="57" spans="2:21" s="128" customFormat="1">
      <c r="B57" s="87" t="s">
        <v>447</v>
      </c>
      <c r="C57" s="84" t="s">
        <v>448</v>
      </c>
      <c r="D57" s="97" t="s">
        <v>126</v>
      </c>
      <c r="E57" s="97" t="s">
        <v>332</v>
      </c>
      <c r="F57" s="84" t="s">
        <v>343</v>
      </c>
      <c r="G57" s="97" t="s">
        <v>340</v>
      </c>
      <c r="H57" s="84" t="s">
        <v>425</v>
      </c>
      <c r="I57" s="84" t="s">
        <v>166</v>
      </c>
      <c r="J57" s="84"/>
      <c r="K57" s="94">
        <v>4.8600000000000003</v>
      </c>
      <c r="L57" s="97" t="s">
        <v>170</v>
      </c>
      <c r="M57" s="98">
        <v>1.06E-2</v>
      </c>
      <c r="N57" s="98">
        <v>9.6000000000000009E-3</v>
      </c>
      <c r="O57" s="94">
        <f>1550000/50000</f>
        <v>31</v>
      </c>
      <c r="P57" s="96">
        <v>5024799</v>
      </c>
      <c r="Q57" s="84"/>
      <c r="R57" s="94">
        <v>1557.6876599999998</v>
      </c>
      <c r="S57" s="95">
        <f>11414.6844392076%/50000</f>
        <v>2.2829368878415201E-3</v>
      </c>
      <c r="T57" s="95">
        <v>6.5898027856153146E-3</v>
      </c>
      <c r="U57" s="95">
        <f>R57/'סכום נכסי הקרן'!$C$42</f>
        <v>5.4124237788477755E-4</v>
      </c>
    </row>
    <row r="58" spans="2:21" s="128" customFormat="1">
      <c r="B58" s="87" t="s">
        <v>449</v>
      </c>
      <c r="C58" s="84" t="s">
        <v>450</v>
      </c>
      <c r="D58" s="97" t="s">
        <v>126</v>
      </c>
      <c r="E58" s="97" t="s">
        <v>332</v>
      </c>
      <c r="F58" s="84" t="s">
        <v>451</v>
      </c>
      <c r="G58" s="97" t="s">
        <v>370</v>
      </c>
      <c r="H58" s="84" t="s">
        <v>425</v>
      </c>
      <c r="I58" s="84" t="s">
        <v>336</v>
      </c>
      <c r="J58" s="84"/>
      <c r="K58" s="94">
        <v>3.0900000000000003</v>
      </c>
      <c r="L58" s="97" t="s">
        <v>170</v>
      </c>
      <c r="M58" s="98">
        <v>4.9000000000000002E-2</v>
      </c>
      <c r="N58" s="98">
        <v>8.0000000000000002E-3</v>
      </c>
      <c r="O58" s="94">
        <v>173604.47</v>
      </c>
      <c r="P58" s="96">
        <v>116.74</v>
      </c>
      <c r="Q58" s="84"/>
      <c r="R58" s="94">
        <v>202.66586999999998</v>
      </c>
      <c r="S58" s="95">
        <v>2.1754511706586411E-4</v>
      </c>
      <c r="T58" s="95">
        <v>8.5737863178241469E-4</v>
      </c>
      <c r="U58" s="95">
        <f>R58/'סכום נכסי הקרן'!$C$42</f>
        <v>7.0419353129424686E-5</v>
      </c>
    </row>
    <row r="59" spans="2:21" s="128" customFormat="1">
      <c r="B59" s="87" t="s">
        <v>452</v>
      </c>
      <c r="C59" s="84" t="s">
        <v>453</v>
      </c>
      <c r="D59" s="97" t="s">
        <v>126</v>
      </c>
      <c r="E59" s="97" t="s">
        <v>332</v>
      </c>
      <c r="F59" s="84" t="s">
        <v>451</v>
      </c>
      <c r="G59" s="97" t="s">
        <v>370</v>
      </c>
      <c r="H59" s="84" t="s">
        <v>425</v>
      </c>
      <c r="I59" s="84" t="s">
        <v>336</v>
      </c>
      <c r="J59" s="84"/>
      <c r="K59" s="94">
        <v>7.629999999999999</v>
      </c>
      <c r="L59" s="97" t="s">
        <v>170</v>
      </c>
      <c r="M59" s="98">
        <v>2.35E-2</v>
      </c>
      <c r="N59" s="98">
        <v>1.4400000000000001E-2</v>
      </c>
      <c r="O59" s="94">
        <v>406700</v>
      </c>
      <c r="P59" s="96">
        <v>108.04</v>
      </c>
      <c r="Q59" s="84"/>
      <c r="R59" s="94">
        <v>439.39868999999999</v>
      </c>
      <c r="S59" s="95">
        <v>1.6213154142167875E-3</v>
      </c>
      <c r="T59" s="95">
        <v>1.8588776079523671E-3</v>
      </c>
      <c r="U59" s="95">
        <f>R59/'סכום נכסי הקרן'!$C$42</f>
        <v>1.5267578855638893E-4</v>
      </c>
    </row>
    <row r="60" spans="2:21" s="128" customFormat="1">
      <c r="B60" s="87" t="s">
        <v>454</v>
      </c>
      <c r="C60" s="84" t="s">
        <v>455</v>
      </c>
      <c r="D60" s="97" t="s">
        <v>126</v>
      </c>
      <c r="E60" s="97" t="s">
        <v>332</v>
      </c>
      <c r="F60" s="84" t="s">
        <v>451</v>
      </c>
      <c r="G60" s="97" t="s">
        <v>370</v>
      </c>
      <c r="H60" s="84" t="s">
        <v>425</v>
      </c>
      <c r="I60" s="84" t="s">
        <v>336</v>
      </c>
      <c r="J60" s="84"/>
      <c r="K60" s="94">
        <v>6.49</v>
      </c>
      <c r="L60" s="97" t="s">
        <v>170</v>
      </c>
      <c r="M60" s="98">
        <v>2.3E-2</v>
      </c>
      <c r="N60" s="98">
        <v>1.5899999999999997E-2</v>
      </c>
      <c r="O60" s="94">
        <v>333.43</v>
      </c>
      <c r="P60" s="96">
        <v>105.41</v>
      </c>
      <c r="Q60" s="94">
        <v>7.43E-3</v>
      </c>
      <c r="R60" s="94">
        <v>0.35908000000000001</v>
      </c>
      <c r="S60" s="95">
        <v>2.3392439240073652E-7</v>
      </c>
      <c r="T60" s="95">
        <v>1.5190891248754885E-6</v>
      </c>
      <c r="U60" s="95">
        <f>R60/'סכום נכסי הקרן'!$C$42</f>
        <v>1.247678325004295E-7</v>
      </c>
    </row>
    <row r="61" spans="2:21" s="128" customFormat="1">
      <c r="B61" s="87" t="s">
        <v>456</v>
      </c>
      <c r="C61" s="84" t="s">
        <v>457</v>
      </c>
      <c r="D61" s="97" t="s">
        <v>126</v>
      </c>
      <c r="E61" s="97" t="s">
        <v>332</v>
      </c>
      <c r="F61" s="84" t="s">
        <v>451</v>
      </c>
      <c r="G61" s="97" t="s">
        <v>370</v>
      </c>
      <c r="H61" s="84" t="s">
        <v>425</v>
      </c>
      <c r="I61" s="84" t="s">
        <v>336</v>
      </c>
      <c r="J61" s="84"/>
      <c r="K61" s="94">
        <v>2.77</v>
      </c>
      <c r="L61" s="97" t="s">
        <v>170</v>
      </c>
      <c r="M61" s="98">
        <v>5.8499999999999996E-2</v>
      </c>
      <c r="N61" s="98">
        <v>7.7000000000000011E-3</v>
      </c>
      <c r="O61" s="94">
        <v>711621.16</v>
      </c>
      <c r="P61" s="96">
        <v>123.56</v>
      </c>
      <c r="Q61" s="84"/>
      <c r="R61" s="94">
        <v>879.27909</v>
      </c>
      <c r="S61" s="95">
        <v>5.4935335922361714E-4</v>
      </c>
      <c r="T61" s="95">
        <v>3.7197930916492588E-3</v>
      </c>
      <c r="U61" s="95">
        <f>R61/'סכום נכסי הקרן'!$C$42</f>
        <v>3.0551895461248206E-4</v>
      </c>
    </row>
    <row r="62" spans="2:21" s="128" customFormat="1">
      <c r="B62" s="87" t="s">
        <v>458</v>
      </c>
      <c r="C62" s="84" t="s">
        <v>459</v>
      </c>
      <c r="D62" s="97" t="s">
        <v>126</v>
      </c>
      <c r="E62" s="97" t="s">
        <v>332</v>
      </c>
      <c r="F62" s="84" t="s">
        <v>451</v>
      </c>
      <c r="G62" s="97" t="s">
        <v>370</v>
      </c>
      <c r="H62" s="84" t="s">
        <v>425</v>
      </c>
      <c r="I62" s="84" t="s">
        <v>336</v>
      </c>
      <c r="J62" s="84"/>
      <c r="K62" s="94">
        <v>7.0499999999999989</v>
      </c>
      <c r="L62" s="97" t="s">
        <v>170</v>
      </c>
      <c r="M62" s="98">
        <v>2.1499999999999998E-2</v>
      </c>
      <c r="N62" s="98">
        <v>1.43E-2</v>
      </c>
      <c r="O62" s="94">
        <v>6861203.8300000001</v>
      </c>
      <c r="P62" s="96">
        <v>106.57</v>
      </c>
      <c r="Q62" s="84"/>
      <c r="R62" s="94">
        <v>7311.9848300000003</v>
      </c>
      <c r="S62" s="95">
        <v>1.2988235442662203E-2</v>
      </c>
      <c r="T62" s="95">
        <v>3.0933375951062572E-2</v>
      </c>
      <c r="U62" s="95">
        <f>R62/'סכום נכסי הקרן'!$C$42</f>
        <v>2.5406608513844305E-3</v>
      </c>
    </row>
    <row r="63" spans="2:21" s="128" customFormat="1">
      <c r="B63" s="87" t="s">
        <v>460</v>
      </c>
      <c r="C63" s="84" t="s">
        <v>461</v>
      </c>
      <c r="D63" s="97" t="s">
        <v>126</v>
      </c>
      <c r="E63" s="97" t="s">
        <v>332</v>
      </c>
      <c r="F63" s="84" t="s">
        <v>462</v>
      </c>
      <c r="G63" s="97" t="s">
        <v>370</v>
      </c>
      <c r="H63" s="84" t="s">
        <v>425</v>
      </c>
      <c r="I63" s="84" t="s">
        <v>166</v>
      </c>
      <c r="J63" s="84"/>
      <c r="K63" s="94">
        <v>6.580000000000001</v>
      </c>
      <c r="L63" s="97" t="s">
        <v>170</v>
      </c>
      <c r="M63" s="98">
        <v>1.9599999999999999E-2</v>
      </c>
      <c r="N63" s="98">
        <v>1.3300000000000001E-2</v>
      </c>
      <c r="O63" s="94">
        <v>123000</v>
      </c>
      <c r="P63" s="96">
        <v>104.34</v>
      </c>
      <c r="Q63" s="84"/>
      <c r="R63" s="94">
        <v>128.3382</v>
      </c>
      <c r="S63" s="95">
        <v>2.4224233687046535E-4</v>
      </c>
      <c r="T63" s="95">
        <v>5.4293517858442527E-4</v>
      </c>
      <c r="U63" s="95">
        <f>R63/'סכום נכסי הקרן'!$C$42</f>
        <v>4.4593068511213709E-5</v>
      </c>
    </row>
    <row r="64" spans="2:21" s="128" customFormat="1">
      <c r="B64" s="87" t="s">
        <v>463</v>
      </c>
      <c r="C64" s="84" t="s">
        <v>464</v>
      </c>
      <c r="D64" s="97" t="s">
        <v>126</v>
      </c>
      <c r="E64" s="97" t="s">
        <v>332</v>
      </c>
      <c r="F64" s="84" t="s">
        <v>462</v>
      </c>
      <c r="G64" s="97" t="s">
        <v>370</v>
      </c>
      <c r="H64" s="84" t="s">
        <v>425</v>
      </c>
      <c r="I64" s="84" t="s">
        <v>166</v>
      </c>
      <c r="J64" s="84"/>
      <c r="K64" s="94">
        <v>4.5599999999999996</v>
      </c>
      <c r="L64" s="97" t="s">
        <v>170</v>
      </c>
      <c r="M64" s="98">
        <v>2.75E-2</v>
      </c>
      <c r="N64" s="98">
        <v>8.0999999999999978E-3</v>
      </c>
      <c r="O64" s="94">
        <v>113826.08</v>
      </c>
      <c r="P64" s="96">
        <v>109.26</v>
      </c>
      <c r="Q64" s="84"/>
      <c r="R64" s="94">
        <v>124.36638000000001</v>
      </c>
      <c r="S64" s="95">
        <v>2.3357216853622253E-4</v>
      </c>
      <c r="T64" s="95">
        <v>5.2613238096839833E-4</v>
      </c>
      <c r="U64" s="95">
        <f>R64/'סכום נכסי הקרן'!$C$42</f>
        <v>4.3212998965480573E-5</v>
      </c>
    </row>
    <row r="65" spans="2:21" s="128" customFormat="1">
      <c r="B65" s="87" t="s">
        <v>465</v>
      </c>
      <c r="C65" s="84" t="s">
        <v>466</v>
      </c>
      <c r="D65" s="97" t="s">
        <v>126</v>
      </c>
      <c r="E65" s="97" t="s">
        <v>332</v>
      </c>
      <c r="F65" s="84" t="s">
        <v>467</v>
      </c>
      <c r="G65" s="97" t="s">
        <v>468</v>
      </c>
      <c r="H65" s="84" t="s">
        <v>425</v>
      </c>
      <c r="I65" s="84" t="s">
        <v>336</v>
      </c>
      <c r="J65" s="84"/>
      <c r="K65" s="94">
        <v>5.6400000000000006</v>
      </c>
      <c r="L65" s="97" t="s">
        <v>170</v>
      </c>
      <c r="M65" s="98">
        <v>1.9400000000000001E-2</v>
      </c>
      <c r="N65" s="98">
        <v>7.7000000000000002E-3</v>
      </c>
      <c r="O65" s="94">
        <v>923058.23</v>
      </c>
      <c r="P65" s="96">
        <v>106.77</v>
      </c>
      <c r="Q65" s="84"/>
      <c r="R65" s="94">
        <v>985.54922999999997</v>
      </c>
      <c r="S65" s="95">
        <v>1.3934824605275401E-3</v>
      </c>
      <c r="T65" s="95">
        <v>4.1693692695845257E-3</v>
      </c>
      <c r="U65" s="95">
        <f>R65/'סכום נכסי הקרן'!$C$42</f>
        <v>3.424441384916098E-4</v>
      </c>
    </row>
    <row r="66" spans="2:21" s="128" customFormat="1">
      <c r="B66" s="87" t="s">
        <v>469</v>
      </c>
      <c r="C66" s="84" t="s">
        <v>470</v>
      </c>
      <c r="D66" s="97" t="s">
        <v>126</v>
      </c>
      <c r="E66" s="97" t="s">
        <v>332</v>
      </c>
      <c r="F66" s="84" t="s">
        <v>471</v>
      </c>
      <c r="G66" s="97" t="s">
        <v>437</v>
      </c>
      <c r="H66" s="84" t="s">
        <v>425</v>
      </c>
      <c r="I66" s="84" t="s">
        <v>166</v>
      </c>
      <c r="J66" s="84"/>
      <c r="K66" s="94">
        <v>1.7</v>
      </c>
      <c r="L66" s="97" t="s">
        <v>170</v>
      </c>
      <c r="M66" s="98">
        <v>3.6000000000000004E-2</v>
      </c>
      <c r="N66" s="98">
        <v>1.8E-3</v>
      </c>
      <c r="O66" s="94">
        <v>400000</v>
      </c>
      <c r="P66" s="96">
        <v>112.9</v>
      </c>
      <c r="Q66" s="84"/>
      <c r="R66" s="94">
        <v>451.60001</v>
      </c>
      <c r="S66" s="95">
        <v>9.6685617047607996E-4</v>
      </c>
      <c r="T66" s="95">
        <v>1.9104953324737158E-3</v>
      </c>
      <c r="U66" s="95">
        <f>R66/'סכום נכסי הקרן'!$C$42</f>
        <v>1.5691532361833651E-4</v>
      </c>
    </row>
    <row r="67" spans="2:21" s="128" customFormat="1">
      <c r="B67" s="87" t="s">
        <v>472</v>
      </c>
      <c r="C67" s="84" t="s">
        <v>473</v>
      </c>
      <c r="D67" s="97" t="s">
        <v>126</v>
      </c>
      <c r="E67" s="97" t="s">
        <v>332</v>
      </c>
      <c r="F67" s="84" t="s">
        <v>471</v>
      </c>
      <c r="G67" s="97" t="s">
        <v>437</v>
      </c>
      <c r="H67" s="84" t="s">
        <v>425</v>
      </c>
      <c r="I67" s="84" t="s">
        <v>166</v>
      </c>
      <c r="J67" s="84"/>
      <c r="K67" s="94">
        <v>8.08</v>
      </c>
      <c r="L67" s="97" t="s">
        <v>170</v>
      </c>
      <c r="M67" s="98">
        <v>2.2499999999999999E-2</v>
      </c>
      <c r="N67" s="98">
        <v>1.18E-2</v>
      </c>
      <c r="O67" s="94">
        <v>1035899</v>
      </c>
      <c r="P67" s="96">
        <v>109.75</v>
      </c>
      <c r="Q67" s="84"/>
      <c r="R67" s="94">
        <v>1136.8991100000001</v>
      </c>
      <c r="S67" s="95">
        <v>2.5320414214413715E-3</v>
      </c>
      <c r="T67" s="95">
        <v>4.8096554363418233E-3</v>
      </c>
      <c r="U67" s="95">
        <f>R67/'סכום נכסי הקרן'!$C$42</f>
        <v>3.9503296682178726E-4</v>
      </c>
    </row>
    <row r="68" spans="2:21" s="128" customFormat="1">
      <c r="B68" s="87" t="s">
        <v>474</v>
      </c>
      <c r="C68" s="84" t="s">
        <v>475</v>
      </c>
      <c r="D68" s="97" t="s">
        <v>126</v>
      </c>
      <c r="E68" s="97" t="s">
        <v>332</v>
      </c>
      <c r="F68" s="84" t="s">
        <v>476</v>
      </c>
      <c r="G68" s="97" t="s">
        <v>370</v>
      </c>
      <c r="H68" s="84" t="s">
        <v>477</v>
      </c>
      <c r="I68" s="84" t="s">
        <v>166</v>
      </c>
      <c r="J68" s="84"/>
      <c r="K68" s="94">
        <v>0.7400000000000001</v>
      </c>
      <c r="L68" s="97" t="s">
        <v>170</v>
      </c>
      <c r="M68" s="98">
        <v>4.8499999999999995E-2</v>
      </c>
      <c r="N68" s="98">
        <v>1.23E-2</v>
      </c>
      <c r="O68" s="94">
        <v>9832</v>
      </c>
      <c r="P68" s="96">
        <v>124.96</v>
      </c>
      <c r="Q68" s="84"/>
      <c r="R68" s="94">
        <v>12.28607</v>
      </c>
      <c r="S68" s="95">
        <v>3.9254940902269387E-5</v>
      </c>
      <c r="T68" s="95">
        <v>5.1976259676002542E-5</v>
      </c>
      <c r="U68" s="95">
        <f>R68/'סכום נכסי הקרן'!$C$42</f>
        <v>4.2689827443704797E-6</v>
      </c>
    </row>
    <row r="69" spans="2:21" s="128" customFormat="1">
      <c r="B69" s="87" t="s">
        <v>478</v>
      </c>
      <c r="C69" s="84" t="s">
        <v>479</v>
      </c>
      <c r="D69" s="97" t="s">
        <v>126</v>
      </c>
      <c r="E69" s="97" t="s">
        <v>332</v>
      </c>
      <c r="F69" s="84" t="s">
        <v>476</v>
      </c>
      <c r="G69" s="97" t="s">
        <v>370</v>
      </c>
      <c r="H69" s="84" t="s">
        <v>477</v>
      </c>
      <c r="I69" s="84" t="s">
        <v>166</v>
      </c>
      <c r="J69" s="84"/>
      <c r="K69" s="94">
        <v>5.3699999999999992</v>
      </c>
      <c r="L69" s="97" t="s">
        <v>170</v>
      </c>
      <c r="M69" s="98">
        <v>2.5000000000000001E-2</v>
      </c>
      <c r="N69" s="98">
        <v>1.11E-2</v>
      </c>
      <c r="O69" s="94">
        <v>942544.44</v>
      </c>
      <c r="P69" s="96">
        <v>107.27</v>
      </c>
      <c r="Q69" s="84"/>
      <c r="R69" s="94">
        <v>1011.06739</v>
      </c>
      <c r="S69" s="95">
        <v>1.949509287592113E-3</v>
      </c>
      <c r="T69" s="95">
        <v>4.277323929668164E-3</v>
      </c>
      <c r="U69" s="95">
        <f>R69/'סכום נכסי הקרן'!$C$42</f>
        <v>3.513108130838989E-4</v>
      </c>
    </row>
    <row r="70" spans="2:21" s="128" customFormat="1">
      <c r="B70" s="87" t="s">
        <v>480</v>
      </c>
      <c r="C70" s="84" t="s">
        <v>481</v>
      </c>
      <c r="D70" s="97" t="s">
        <v>126</v>
      </c>
      <c r="E70" s="97" t="s">
        <v>332</v>
      </c>
      <c r="F70" s="84" t="s">
        <v>476</v>
      </c>
      <c r="G70" s="97" t="s">
        <v>370</v>
      </c>
      <c r="H70" s="84" t="s">
        <v>477</v>
      </c>
      <c r="I70" s="84" t="s">
        <v>166</v>
      </c>
      <c r="J70" s="84"/>
      <c r="K70" s="94">
        <v>6.089999999999999</v>
      </c>
      <c r="L70" s="97" t="s">
        <v>170</v>
      </c>
      <c r="M70" s="98">
        <v>1.34E-2</v>
      </c>
      <c r="N70" s="98">
        <v>1.15E-2</v>
      </c>
      <c r="O70" s="94">
        <v>1179799.8</v>
      </c>
      <c r="P70" s="96">
        <v>101.56</v>
      </c>
      <c r="Q70" s="84"/>
      <c r="R70" s="94">
        <v>1198.2045800000001</v>
      </c>
      <c r="S70" s="95">
        <v>3.2646640457296553E-3</v>
      </c>
      <c r="T70" s="95">
        <v>5.0690084294697626E-3</v>
      </c>
      <c r="U70" s="95">
        <f>R70/'סכום נכסי הקרן'!$C$42</f>
        <v>4.1633448907955737E-4</v>
      </c>
    </row>
    <row r="71" spans="2:21" s="128" customFormat="1">
      <c r="B71" s="87" t="s">
        <v>482</v>
      </c>
      <c r="C71" s="84" t="s">
        <v>483</v>
      </c>
      <c r="D71" s="97" t="s">
        <v>126</v>
      </c>
      <c r="E71" s="97" t="s">
        <v>332</v>
      </c>
      <c r="F71" s="84" t="s">
        <v>363</v>
      </c>
      <c r="G71" s="97" t="s">
        <v>340</v>
      </c>
      <c r="H71" s="84" t="s">
        <v>477</v>
      </c>
      <c r="I71" s="84" t="s">
        <v>166</v>
      </c>
      <c r="J71" s="84"/>
      <c r="K71" s="94">
        <v>3.33</v>
      </c>
      <c r="L71" s="97" t="s">
        <v>170</v>
      </c>
      <c r="M71" s="98">
        <v>2.7999999999999997E-2</v>
      </c>
      <c r="N71" s="98">
        <v>9.1999999999999998E-3</v>
      </c>
      <c r="O71" s="94">
        <f>1950000/50000</f>
        <v>39</v>
      </c>
      <c r="P71" s="96">
        <v>5414869</v>
      </c>
      <c r="Q71" s="84"/>
      <c r="R71" s="94">
        <v>2111.7988100000002</v>
      </c>
      <c r="S71" s="95">
        <f>11025.0466444281%/50000</f>
        <v>2.2050093288856197E-3</v>
      </c>
      <c r="T71" s="95">
        <v>8.933971834120525E-3</v>
      </c>
      <c r="U71" s="95">
        <f>R71/'סכום נכסי הקרן'!$C$42</f>
        <v>7.3377676339725503E-4</v>
      </c>
    </row>
    <row r="72" spans="2:21" s="128" customFormat="1">
      <c r="B72" s="87" t="s">
        <v>484</v>
      </c>
      <c r="C72" s="84" t="s">
        <v>485</v>
      </c>
      <c r="D72" s="97" t="s">
        <v>126</v>
      </c>
      <c r="E72" s="97" t="s">
        <v>332</v>
      </c>
      <c r="F72" s="84" t="s">
        <v>398</v>
      </c>
      <c r="G72" s="97" t="s">
        <v>340</v>
      </c>
      <c r="H72" s="84" t="s">
        <v>477</v>
      </c>
      <c r="I72" s="84" t="s">
        <v>336</v>
      </c>
      <c r="J72" s="84"/>
      <c r="K72" s="94">
        <v>2.15</v>
      </c>
      <c r="L72" s="97" t="s">
        <v>170</v>
      </c>
      <c r="M72" s="98">
        <v>6.4000000000000001E-2</v>
      </c>
      <c r="N72" s="98">
        <v>2.8999999999999998E-3</v>
      </c>
      <c r="O72" s="94">
        <v>591394</v>
      </c>
      <c r="P72" s="96">
        <v>129.43</v>
      </c>
      <c r="Q72" s="84"/>
      <c r="R72" s="94">
        <v>765.44127000000003</v>
      </c>
      <c r="S72" s="95">
        <v>4.7236678207048752E-4</v>
      </c>
      <c r="T72" s="95">
        <v>3.2382018185025136E-3</v>
      </c>
      <c r="U72" s="95">
        <f>R72/'סכום נכסי הקרן'!$C$42</f>
        <v>2.6596426468830349E-4</v>
      </c>
    </row>
    <row r="73" spans="2:21" s="128" customFormat="1">
      <c r="B73" s="87" t="s">
        <v>486</v>
      </c>
      <c r="C73" s="84" t="s">
        <v>487</v>
      </c>
      <c r="D73" s="97" t="s">
        <v>126</v>
      </c>
      <c r="E73" s="97" t="s">
        <v>332</v>
      </c>
      <c r="F73" s="84" t="s">
        <v>488</v>
      </c>
      <c r="G73" s="97" t="s">
        <v>340</v>
      </c>
      <c r="H73" s="84" t="s">
        <v>477</v>
      </c>
      <c r="I73" s="84" t="s">
        <v>336</v>
      </c>
      <c r="J73" s="84"/>
      <c r="K73" s="94">
        <v>2.4699999999999998</v>
      </c>
      <c r="L73" s="97" t="s">
        <v>170</v>
      </c>
      <c r="M73" s="98">
        <v>0.02</v>
      </c>
      <c r="N73" s="98">
        <v>3.3999999999999998E-3</v>
      </c>
      <c r="O73" s="94">
        <v>277500.79999999999</v>
      </c>
      <c r="P73" s="96">
        <v>105.04</v>
      </c>
      <c r="Q73" s="94">
        <v>76.994100000000003</v>
      </c>
      <c r="R73" s="94">
        <v>371.35802000000001</v>
      </c>
      <c r="S73" s="95">
        <v>4.8771489271357807E-4</v>
      </c>
      <c r="T73" s="95">
        <v>1.5710313289999281E-3</v>
      </c>
      <c r="U73" s="95">
        <f>R73/'סכום נכסי הקרן'!$C$42</f>
        <v>1.2903401814930138E-4</v>
      </c>
    </row>
    <row r="74" spans="2:21" s="128" customFormat="1">
      <c r="B74" s="87" t="s">
        <v>489</v>
      </c>
      <c r="C74" s="84" t="s">
        <v>490</v>
      </c>
      <c r="D74" s="97" t="s">
        <v>126</v>
      </c>
      <c r="E74" s="97" t="s">
        <v>332</v>
      </c>
      <c r="F74" s="84" t="s">
        <v>491</v>
      </c>
      <c r="G74" s="97" t="s">
        <v>370</v>
      </c>
      <c r="H74" s="84" t="s">
        <v>477</v>
      </c>
      <c r="I74" s="84" t="s">
        <v>166</v>
      </c>
      <c r="J74" s="84"/>
      <c r="K74" s="94">
        <v>6.62</v>
      </c>
      <c r="L74" s="97" t="s">
        <v>170</v>
      </c>
      <c r="M74" s="98">
        <v>1.5800000000000002E-2</v>
      </c>
      <c r="N74" s="98">
        <v>1.1300000000000001E-2</v>
      </c>
      <c r="O74" s="94">
        <v>410628</v>
      </c>
      <c r="P74" s="96">
        <v>103.3</v>
      </c>
      <c r="Q74" s="84"/>
      <c r="R74" s="94">
        <v>424.17872</v>
      </c>
      <c r="S74" s="95">
        <v>9.6232968207320331E-4</v>
      </c>
      <c r="T74" s="95">
        <v>1.7944894746452179E-3</v>
      </c>
      <c r="U74" s="95">
        <f>R74/'סכום נכסי הקרן'!$C$42</f>
        <v>1.4738737742900351E-4</v>
      </c>
    </row>
    <row r="75" spans="2:21" s="128" customFormat="1">
      <c r="B75" s="87" t="s">
        <v>492</v>
      </c>
      <c r="C75" s="84" t="s">
        <v>493</v>
      </c>
      <c r="D75" s="97" t="s">
        <v>126</v>
      </c>
      <c r="E75" s="97" t="s">
        <v>332</v>
      </c>
      <c r="F75" s="84" t="s">
        <v>343</v>
      </c>
      <c r="G75" s="97" t="s">
        <v>340</v>
      </c>
      <c r="H75" s="84" t="s">
        <v>477</v>
      </c>
      <c r="I75" s="84" t="s">
        <v>336</v>
      </c>
      <c r="J75" s="84"/>
      <c r="K75" s="94">
        <v>3.71</v>
      </c>
      <c r="L75" s="97" t="s">
        <v>170</v>
      </c>
      <c r="M75" s="98">
        <v>4.4999999999999998E-2</v>
      </c>
      <c r="N75" s="98">
        <v>8.0000000000000002E-3</v>
      </c>
      <c r="O75" s="94">
        <v>1916876</v>
      </c>
      <c r="P75" s="96">
        <v>136.91</v>
      </c>
      <c r="Q75" s="94">
        <v>25.770139999999998</v>
      </c>
      <c r="R75" s="94">
        <v>2650.1651200000001</v>
      </c>
      <c r="S75" s="95">
        <v>1.1262595064757536E-3</v>
      </c>
      <c r="T75" s="95">
        <v>1.1211532285051643E-2</v>
      </c>
      <c r="U75" s="95">
        <f>R75/'סכום נכסי הקרן'!$C$42</f>
        <v>9.2084036368118697E-4</v>
      </c>
    </row>
    <row r="76" spans="2:21" s="128" customFormat="1">
      <c r="B76" s="87" t="s">
        <v>494</v>
      </c>
      <c r="C76" s="84" t="s">
        <v>495</v>
      </c>
      <c r="D76" s="97" t="s">
        <v>126</v>
      </c>
      <c r="E76" s="97" t="s">
        <v>332</v>
      </c>
      <c r="F76" s="84" t="s">
        <v>471</v>
      </c>
      <c r="G76" s="97" t="s">
        <v>437</v>
      </c>
      <c r="H76" s="84" t="s">
        <v>477</v>
      </c>
      <c r="I76" s="84" t="s">
        <v>336</v>
      </c>
      <c r="J76" s="84"/>
      <c r="K76" s="94">
        <v>0.72000000000000008</v>
      </c>
      <c r="L76" s="97" t="s">
        <v>170</v>
      </c>
      <c r="M76" s="98">
        <v>4.4999999999999998E-2</v>
      </c>
      <c r="N76" s="98">
        <v>1.55E-2</v>
      </c>
      <c r="O76" s="94">
        <v>120824</v>
      </c>
      <c r="P76" s="96">
        <v>126.97</v>
      </c>
      <c r="Q76" s="84"/>
      <c r="R76" s="94">
        <v>153.41024999999999</v>
      </c>
      <c r="S76" s="95">
        <v>1.1580843178241756E-3</v>
      </c>
      <c r="T76" s="95">
        <v>6.4900256884101008E-4</v>
      </c>
      <c r="U76" s="95">
        <f>R76/'סכום נכסי הקרן'!$C$42</f>
        <v>5.3304735367742594E-5</v>
      </c>
    </row>
    <row r="77" spans="2:21" s="128" customFormat="1">
      <c r="B77" s="87" t="s">
        <v>496</v>
      </c>
      <c r="C77" s="84" t="s">
        <v>497</v>
      </c>
      <c r="D77" s="97" t="s">
        <v>126</v>
      </c>
      <c r="E77" s="97" t="s">
        <v>332</v>
      </c>
      <c r="F77" s="84" t="s">
        <v>498</v>
      </c>
      <c r="G77" s="97" t="s">
        <v>370</v>
      </c>
      <c r="H77" s="84" t="s">
        <v>477</v>
      </c>
      <c r="I77" s="84" t="s">
        <v>166</v>
      </c>
      <c r="J77" s="84"/>
      <c r="K77" s="94">
        <v>1.47</v>
      </c>
      <c r="L77" s="97" t="s">
        <v>170</v>
      </c>
      <c r="M77" s="98">
        <v>4.4999999999999998E-2</v>
      </c>
      <c r="N77" s="98">
        <v>7.3000000000000001E-3</v>
      </c>
      <c r="O77" s="94">
        <v>562500</v>
      </c>
      <c r="P77" s="96">
        <v>112.94</v>
      </c>
      <c r="Q77" s="84"/>
      <c r="R77" s="94">
        <v>635.28750000000002</v>
      </c>
      <c r="S77" s="95">
        <v>1.079136690647482E-3</v>
      </c>
      <c r="T77" s="95">
        <v>2.6875858650421548E-3</v>
      </c>
      <c r="U77" s="95">
        <f>R77/'סכום נכסי הקרן'!$C$42</f>
        <v>2.2074034863990363E-4</v>
      </c>
    </row>
    <row r="78" spans="2:21" s="128" customFormat="1">
      <c r="B78" s="87" t="s">
        <v>499</v>
      </c>
      <c r="C78" s="84" t="s">
        <v>500</v>
      </c>
      <c r="D78" s="97" t="s">
        <v>126</v>
      </c>
      <c r="E78" s="97" t="s">
        <v>332</v>
      </c>
      <c r="F78" s="84" t="s">
        <v>498</v>
      </c>
      <c r="G78" s="97" t="s">
        <v>370</v>
      </c>
      <c r="H78" s="84" t="s">
        <v>477</v>
      </c>
      <c r="I78" s="84" t="s">
        <v>166</v>
      </c>
      <c r="J78" s="84"/>
      <c r="K78" s="94">
        <v>6.1099999999999994</v>
      </c>
      <c r="L78" s="97" t="s">
        <v>170</v>
      </c>
      <c r="M78" s="98">
        <v>1.6E-2</v>
      </c>
      <c r="N78" s="98">
        <v>1.4499999999999997E-2</v>
      </c>
      <c r="O78" s="94">
        <v>371417.89</v>
      </c>
      <c r="P78" s="96">
        <v>101.57</v>
      </c>
      <c r="Q78" s="84"/>
      <c r="R78" s="94">
        <v>377.24915000000004</v>
      </c>
      <c r="S78" s="95">
        <v>2.7390694802600516E-3</v>
      </c>
      <c r="T78" s="95">
        <v>1.595953773904205E-3</v>
      </c>
      <c r="U78" s="95">
        <f>R78/'סכום נכסי הקרן'!$C$42</f>
        <v>1.3108098128029798E-4</v>
      </c>
    </row>
    <row r="79" spans="2:21" s="128" customFormat="1">
      <c r="B79" s="87" t="s">
        <v>501</v>
      </c>
      <c r="C79" s="84" t="s">
        <v>502</v>
      </c>
      <c r="D79" s="97" t="s">
        <v>126</v>
      </c>
      <c r="E79" s="97" t="s">
        <v>332</v>
      </c>
      <c r="F79" s="84" t="s">
        <v>503</v>
      </c>
      <c r="G79" s="97" t="s">
        <v>370</v>
      </c>
      <c r="H79" s="84" t="s">
        <v>504</v>
      </c>
      <c r="I79" s="84" t="s">
        <v>336</v>
      </c>
      <c r="J79" s="84"/>
      <c r="K79" s="94">
        <v>2.56</v>
      </c>
      <c r="L79" s="97" t="s">
        <v>170</v>
      </c>
      <c r="M79" s="98">
        <v>4.5999999999999999E-2</v>
      </c>
      <c r="N79" s="98">
        <v>7.4999999999999997E-3</v>
      </c>
      <c r="O79" s="94">
        <v>268251.7</v>
      </c>
      <c r="P79" s="96">
        <v>110.98</v>
      </c>
      <c r="Q79" s="84"/>
      <c r="R79" s="94">
        <v>297.70575000000002</v>
      </c>
      <c r="S79" s="95">
        <v>6.8377863800366358E-4</v>
      </c>
      <c r="T79" s="95">
        <v>1.2594451577305919E-3</v>
      </c>
      <c r="U79" s="95">
        <f>R79/'סכום נכסי הקרן'!$C$42</f>
        <v>1.034424115807473E-4</v>
      </c>
    </row>
    <row r="80" spans="2:21" s="128" customFormat="1">
      <c r="B80" s="87" t="s">
        <v>505</v>
      </c>
      <c r="C80" s="84" t="s">
        <v>506</v>
      </c>
      <c r="D80" s="97" t="s">
        <v>126</v>
      </c>
      <c r="E80" s="97" t="s">
        <v>332</v>
      </c>
      <c r="F80" s="84" t="s">
        <v>503</v>
      </c>
      <c r="G80" s="97" t="s">
        <v>370</v>
      </c>
      <c r="H80" s="84" t="s">
        <v>504</v>
      </c>
      <c r="I80" s="84" t="s">
        <v>336</v>
      </c>
      <c r="J80" s="84"/>
      <c r="K80" s="94">
        <v>5.91</v>
      </c>
      <c r="L80" s="97" t="s">
        <v>170</v>
      </c>
      <c r="M80" s="98">
        <v>3.0600000000000002E-2</v>
      </c>
      <c r="N80" s="98">
        <v>1.7100000000000001E-2</v>
      </c>
      <c r="O80" s="94">
        <v>125493</v>
      </c>
      <c r="P80" s="96">
        <v>108.19</v>
      </c>
      <c r="Q80" s="94">
        <v>2.10914</v>
      </c>
      <c r="R80" s="94">
        <v>137.88002</v>
      </c>
      <c r="S80" s="95">
        <v>4.2354787539235206E-4</v>
      </c>
      <c r="T80" s="95">
        <v>5.8330187958007917E-4</v>
      </c>
      <c r="U80" s="95">
        <f>R80/'סכום נכסי הקרן'!$C$42</f>
        <v>4.7908519662793438E-5</v>
      </c>
    </row>
    <row r="81" spans="2:21" s="128" customFormat="1">
      <c r="B81" s="87" t="s">
        <v>507</v>
      </c>
      <c r="C81" s="84" t="s">
        <v>508</v>
      </c>
      <c r="D81" s="97" t="s">
        <v>126</v>
      </c>
      <c r="E81" s="97" t="s">
        <v>332</v>
      </c>
      <c r="F81" s="84" t="s">
        <v>509</v>
      </c>
      <c r="G81" s="97" t="s">
        <v>370</v>
      </c>
      <c r="H81" s="84" t="s">
        <v>504</v>
      </c>
      <c r="I81" s="84" t="s">
        <v>166</v>
      </c>
      <c r="J81" s="84"/>
      <c r="K81" s="94">
        <v>7.9399999999999995</v>
      </c>
      <c r="L81" s="97" t="s">
        <v>170</v>
      </c>
      <c r="M81" s="98">
        <v>1.9E-2</v>
      </c>
      <c r="N81" s="98">
        <v>2.0099999999999996E-2</v>
      </c>
      <c r="O81" s="94">
        <v>659000</v>
      </c>
      <c r="P81" s="96">
        <v>98.95</v>
      </c>
      <c r="Q81" s="84"/>
      <c r="R81" s="94">
        <v>652.08050000000003</v>
      </c>
      <c r="S81" s="95">
        <v>2.5003794202458642E-3</v>
      </c>
      <c r="T81" s="95">
        <v>2.7586287069549151E-3</v>
      </c>
      <c r="U81" s="95">
        <f>R81/'סכום נכסי הקרן'!$C$42</f>
        <v>2.2657533307562748E-4</v>
      </c>
    </row>
    <row r="82" spans="2:21" s="128" customFormat="1">
      <c r="B82" s="87" t="s">
        <v>510</v>
      </c>
      <c r="C82" s="84" t="s">
        <v>511</v>
      </c>
      <c r="D82" s="97" t="s">
        <v>126</v>
      </c>
      <c r="E82" s="97" t="s">
        <v>332</v>
      </c>
      <c r="F82" s="84" t="s">
        <v>398</v>
      </c>
      <c r="G82" s="97" t="s">
        <v>340</v>
      </c>
      <c r="H82" s="84" t="s">
        <v>504</v>
      </c>
      <c r="I82" s="84" t="s">
        <v>336</v>
      </c>
      <c r="J82" s="84"/>
      <c r="K82" s="94">
        <v>3.68</v>
      </c>
      <c r="L82" s="97" t="s">
        <v>170</v>
      </c>
      <c r="M82" s="98">
        <v>5.0999999999999997E-2</v>
      </c>
      <c r="N82" s="98">
        <v>8.3000000000000001E-3</v>
      </c>
      <c r="O82" s="94">
        <v>513059</v>
      </c>
      <c r="P82" s="96">
        <v>139.84</v>
      </c>
      <c r="Q82" s="94">
        <v>7.8323299999999998</v>
      </c>
      <c r="R82" s="94">
        <v>725.29408000000001</v>
      </c>
      <c r="S82" s="95">
        <v>4.4721063736775858E-4</v>
      </c>
      <c r="T82" s="95">
        <v>3.0683589987316826E-3</v>
      </c>
      <c r="U82" s="95">
        <f>R82/'סכום נכסי הקרן'!$C$42</f>
        <v>2.5201451010079396E-4</v>
      </c>
    </row>
    <row r="83" spans="2:21" s="128" customFormat="1">
      <c r="B83" s="87" t="s">
        <v>512</v>
      </c>
      <c r="C83" s="84" t="s">
        <v>513</v>
      </c>
      <c r="D83" s="97" t="s">
        <v>126</v>
      </c>
      <c r="E83" s="97" t="s">
        <v>332</v>
      </c>
      <c r="F83" s="84" t="s">
        <v>514</v>
      </c>
      <c r="G83" s="97" t="s">
        <v>370</v>
      </c>
      <c r="H83" s="84" t="s">
        <v>504</v>
      </c>
      <c r="I83" s="84" t="s">
        <v>336</v>
      </c>
      <c r="J83" s="84"/>
      <c r="K83" s="94">
        <v>7.74</v>
      </c>
      <c r="L83" s="97" t="s">
        <v>170</v>
      </c>
      <c r="M83" s="98">
        <v>2.81E-2</v>
      </c>
      <c r="N83" s="98">
        <v>2.2200000000000001E-2</v>
      </c>
      <c r="O83" s="94">
        <v>17973</v>
      </c>
      <c r="P83" s="96">
        <v>105.01</v>
      </c>
      <c r="Q83" s="84"/>
      <c r="R83" s="94">
        <v>18.873439999999999</v>
      </c>
      <c r="S83" s="95">
        <v>3.4331001048668538E-5</v>
      </c>
      <c r="T83" s="95">
        <v>7.9844150197699781E-5</v>
      </c>
      <c r="U83" s="95">
        <f>R83/'סכום נכסי הקרן'!$C$42</f>
        <v>6.5578651014450979E-6</v>
      </c>
    </row>
    <row r="84" spans="2:21" s="128" customFormat="1">
      <c r="B84" s="87" t="s">
        <v>515</v>
      </c>
      <c r="C84" s="84" t="s">
        <v>516</v>
      </c>
      <c r="D84" s="97" t="s">
        <v>126</v>
      </c>
      <c r="E84" s="97" t="s">
        <v>332</v>
      </c>
      <c r="F84" s="84" t="s">
        <v>514</v>
      </c>
      <c r="G84" s="97" t="s">
        <v>370</v>
      </c>
      <c r="H84" s="84" t="s">
        <v>504</v>
      </c>
      <c r="I84" s="84" t="s">
        <v>336</v>
      </c>
      <c r="J84" s="84"/>
      <c r="K84" s="94">
        <v>5.6199999999999992</v>
      </c>
      <c r="L84" s="97" t="s">
        <v>170</v>
      </c>
      <c r="M84" s="98">
        <v>3.7000000000000005E-2</v>
      </c>
      <c r="N84" s="98">
        <v>1.3699999999999999E-2</v>
      </c>
      <c r="O84" s="94">
        <v>852584.15</v>
      </c>
      <c r="P84" s="96">
        <v>112.64</v>
      </c>
      <c r="Q84" s="84"/>
      <c r="R84" s="94">
        <v>960.35079000000007</v>
      </c>
      <c r="S84" s="95">
        <v>1.1936460755390687E-3</v>
      </c>
      <c r="T84" s="95">
        <v>4.0627671860158851E-3</v>
      </c>
      <c r="U84" s="95">
        <f>R84/'סכום נכסי הקרן'!$C$42</f>
        <v>3.3368855549842694E-4</v>
      </c>
    </row>
    <row r="85" spans="2:21" s="128" customFormat="1">
      <c r="B85" s="87" t="s">
        <v>517</v>
      </c>
      <c r="C85" s="84" t="s">
        <v>518</v>
      </c>
      <c r="D85" s="97" t="s">
        <v>126</v>
      </c>
      <c r="E85" s="97" t="s">
        <v>332</v>
      </c>
      <c r="F85" s="84" t="s">
        <v>514</v>
      </c>
      <c r="G85" s="97" t="s">
        <v>370</v>
      </c>
      <c r="H85" s="84" t="s">
        <v>504</v>
      </c>
      <c r="I85" s="84" t="s">
        <v>336</v>
      </c>
      <c r="J85" s="84"/>
      <c r="K85" s="94">
        <v>5.5699999999999994</v>
      </c>
      <c r="L85" s="97" t="s">
        <v>170</v>
      </c>
      <c r="M85" s="98">
        <v>2.8500000000000001E-2</v>
      </c>
      <c r="N85" s="98">
        <v>9.7999999999999979E-3</v>
      </c>
      <c r="O85" s="94">
        <v>3822882</v>
      </c>
      <c r="P85" s="96">
        <v>112.62</v>
      </c>
      <c r="Q85" s="84"/>
      <c r="R85" s="94">
        <v>4305.3295399999997</v>
      </c>
      <c r="S85" s="95">
        <v>5.5971918008784769E-3</v>
      </c>
      <c r="T85" s="95">
        <v>1.8213710825496238E-2</v>
      </c>
      <c r="U85" s="95">
        <f>R85/'סכום נכסי הקרן'!$C$42</f>
        <v>1.4959525312071714E-3</v>
      </c>
    </row>
    <row r="86" spans="2:21" s="128" customFormat="1">
      <c r="B86" s="87" t="s">
        <v>519</v>
      </c>
      <c r="C86" s="84" t="s">
        <v>520</v>
      </c>
      <c r="D86" s="97" t="s">
        <v>126</v>
      </c>
      <c r="E86" s="97" t="s">
        <v>332</v>
      </c>
      <c r="F86" s="84" t="s">
        <v>521</v>
      </c>
      <c r="G86" s="97" t="s">
        <v>370</v>
      </c>
      <c r="H86" s="84" t="s">
        <v>504</v>
      </c>
      <c r="I86" s="84" t="s">
        <v>336</v>
      </c>
      <c r="J86" s="84"/>
      <c r="K86" s="94">
        <v>1.9400000000000002</v>
      </c>
      <c r="L86" s="97" t="s">
        <v>170</v>
      </c>
      <c r="M86" s="98">
        <v>4.7500000000000001E-2</v>
      </c>
      <c r="N86" s="98">
        <v>5.5000000000000014E-3</v>
      </c>
      <c r="O86" s="94">
        <v>744892.87</v>
      </c>
      <c r="P86" s="96">
        <v>108.8</v>
      </c>
      <c r="Q86" s="84"/>
      <c r="R86" s="94">
        <v>810.4434399999999</v>
      </c>
      <c r="S86" s="95">
        <v>4.3535934292781228E-3</v>
      </c>
      <c r="T86" s="95">
        <v>3.4285836471835808E-3</v>
      </c>
      <c r="U86" s="95">
        <f>R86/'סכום נכסי הקרן'!$C$42</f>
        <v>2.8160095625763581E-4</v>
      </c>
    </row>
    <row r="87" spans="2:21" s="128" customFormat="1">
      <c r="B87" s="87" t="s">
        <v>522</v>
      </c>
      <c r="C87" s="84" t="s">
        <v>523</v>
      </c>
      <c r="D87" s="97" t="s">
        <v>126</v>
      </c>
      <c r="E87" s="97" t="s">
        <v>332</v>
      </c>
      <c r="F87" s="84" t="s">
        <v>524</v>
      </c>
      <c r="G87" s="97" t="s">
        <v>370</v>
      </c>
      <c r="H87" s="84" t="s">
        <v>525</v>
      </c>
      <c r="I87" s="84" t="s">
        <v>166</v>
      </c>
      <c r="J87" s="84"/>
      <c r="K87" s="94">
        <v>1.46</v>
      </c>
      <c r="L87" s="97" t="s">
        <v>170</v>
      </c>
      <c r="M87" s="98">
        <v>5.5999999999999994E-2</v>
      </c>
      <c r="N87" s="98">
        <v>1.0800000000000001E-2</v>
      </c>
      <c r="O87" s="94">
        <v>91218</v>
      </c>
      <c r="P87" s="96">
        <v>112</v>
      </c>
      <c r="Q87" s="94">
        <v>51.891510000000004</v>
      </c>
      <c r="R87" s="94">
        <v>157.26734999999999</v>
      </c>
      <c r="S87" s="95">
        <v>7.204302773741075E-4</v>
      </c>
      <c r="T87" s="95">
        <v>6.6532004311848931E-4</v>
      </c>
      <c r="U87" s="95">
        <f>R87/'סכום נכסי הקרן'!$C$42</f>
        <v>5.464494369663144E-5</v>
      </c>
    </row>
    <row r="88" spans="2:21" s="128" customFormat="1">
      <c r="B88" s="87" t="s">
        <v>526</v>
      </c>
      <c r="C88" s="84" t="s">
        <v>527</v>
      </c>
      <c r="D88" s="97" t="s">
        <v>126</v>
      </c>
      <c r="E88" s="97" t="s">
        <v>332</v>
      </c>
      <c r="F88" s="84" t="s">
        <v>488</v>
      </c>
      <c r="G88" s="97" t="s">
        <v>340</v>
      </c>
      <c r="H88" s="84" t="s">
        <v>525</v>
      </c>
      <c r="I88" s="84" t="s">
        <v>336</v>
      </c>
      <c r="J88" s="84"/>
      <c r="K88" s="94">
        <v>2.44</v>
      </c>
      <c r="L88" s="97" t="s">
        <v>170</v>
      </c>
      <c r="M88" s="98">
        <v>2.4E-2</v>
      </c>
      <c r="N88" s="98">
        <v>7.0999999999999995E-3</v>
      </c>
      <c r="O88" s="94">
        <v>41124</v>
      </c>
      <c r="P88" s="96">
        <v>105.12</v>
      </c>
      <c r="Q88" s="84"/>
      <c r="R88" s="94">
        <v>43.22954</v>
      </c>
      <c r="S88" s="95">
        <v>3.1500333203116022E-4</v>
      </c>
      <c r="T88" s="95">
        <v>1.8288271161682611E-4</v>
      </c>
      <c r="U88" s="95">
        <f>R88/'סכום נכסי הקרן'!$C$42</f>
        <v>1.5020764191240438E-5</v>
      </c>
    </row>
    <row r="89" spans="2:21" s="128" customFormat="1">
      <c r="B89" s="87" t="s">
        <v>528</v>
      </c>
      <c r="C89" s="84" t="s">
        <v>529</v>
      </c>
      <c r="D89" s="97" t="s">
        <v>126</v>
      </c>
      <c r="E89" s="97" t="s">
        <v>332</v>
      </c>
      <c r="F89" s="84" t="s">
        <v>530</v>
      </c>
      <c r="G89" s="97" t="s">
        <v>370</v>
      </c>
      <c r="H89" s="84" t="s">
        <v>525</v>
      </c>
      <c r="I89" s="84" t="s">
        <v>166</v>
      </c>
      <c r="J89" s="84"/>
      <c r="K89" s="94">
        <v>7.71</v>
      </c>
      <c r="L89" s="97" t="s">
        <v>170</v>
      </c>
      <c r="M89" s="98">
        <v>2.6000000000000002E-2</v>
      </c>
      <c r="N89" s="98">
        <v>2.1199999999999997E-2</v>
      </c>
      <c r="O89" s="94">
        <v>1744000</v>
      </c>
      <c r="P89" s="96">
        <v>103.42</v>
      </c>
      <c r="Q89" s="84"/>
      <c r="R89" s="94">
        <v>1803.6448</v>
      </c>
      <c r="S89" s="95">
        <v>2.8459065615769976E-3</v>
      </c>
      <c r="T89" s="95">
        <v>7.6303252779832504E-3</v>
      </c>
      <c r="U89" s="95">
        <f>R89/'סכום נכסי הקרן'!$C$42</f>
        <v>6.2670394423713558E-4</v>
      </c>
    </row>
    <row r="90" spans="2:21" s="128" customFormat="1">
      <c r="B90" s="83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94"/>
      <c r="P90" s="96"/>
      <c r="Q90" s="84"/>
      <c r="R90" s="84"/>
      <c r="S90" s="84"/>
      <c r="T90" s="95"/>
      <c r="U90" s="84"/>
    </row>
    <row r="91" spans="2:21" s="128" customFormat="1">
      <c r="B91" s="102" t="s">
        <v>47</v>
      </c>
      <c r="C91" s="82"/>
      <c r="D91" s="82"/>
      <c r="E91" s="82"/>
      <c r="F91" s="82"/>
      <c r="G91" s="82"/>
      <c r="H91" s="82"/>
      <c r="I91" s="82"/>
      <c r="J91" s="82"/>
      <c r="K91" s="91">
        <v>4.1554245992315497</v>
      </c>
      <c r="L91" s="82"/>
      <c r="M91" s="82"/>
      <c r="N91" s="104">
        <v>1.4397307265638917E-2</v>
      </c>
      <c r="O91" s="91"/>
      <c r="P91" s="93"/>
      <c r="Q91" s="91">
        <v>37.523510000000002</v>
      </c>
      <c r="R91" s="91">
        <v>46692.596869999987</v>
      </c>
      <c r="S91" s="82"/>
      <c r="T91" s="92">
        <v>0.1975331851325951</v>
      </c>
      <c r="U91" s="92">
        <f>R91/'סכום נכסי הקרן'!$C$42</f>
        <v>1.6224056213897282E-2</v>
      </c>
    </row>
    <row r="92" spans="2:21" s="128" customFormat="1">
      <c r="B92" s="87" t="s">
        <v>531</v>
      </c>
      <c r="C92" s="84" t="s">
        <v>532</v>
      </c>
      <c r="D92" s="97" t="s">
        <v>126</v>
      </c>
      <c r="E92" s="97" t="s">
        <v>332</v>
      </c>
      <c r="F92" s="84" t="s">
        <v>339</v>
      </c>
      <c r="G92" s="97" t="s">
        <v>340</v>
      </c>
      <c r="H92" s="84" t="s">
        <v>335</v>
      </c>
      <c r="I92" s="84" t="s">
        <v>166</v>
      </c>
      <c r="J92" s="84"/>
      <c r="K92" s="94">
        <v>5.7299999999999995</v>
      </c>
      <c r="L92" s="97" t="s">
        <v>170</v>
      </c>
      <c r="M92" s="98">
        <v>3.0099999999999998E-2</v>
      </c>
      <c r="N92" s="98">
        <v>1.52E-2</v>
      </c>
      <c r="O92" s="94">
        <v>198746</v>
      </c>
      <c r="P92" s="96">
        <v>109.63</v>
      </c>
      <c r="Q92" s="84"/>
      <c r="R92" s="94">
        <v>217.88523999999998</v>
      </c>
      <c r="S92" s="95">
        <v>1.7282260869565217E-4</v>
      </c>
      <c r="T92" s="95">
        <v>9.217642267875842E-4</v>
      </c>
      <c r="U92" s="95">
        <f>R92/'סכום נכסי הקרן'!$C$42</f>
        <v>7.5707555777642521E-5</v>
      </c>
    </row>
    <row r="93" spans="2:21" s="128" customFormat="1">
      <c r="B93" s="87" t="s">
        <v>533</v>
      </c>
      <c r="C93" s="84" t="s">
        <v>534</v>
      </c>
      <c r="D93" s="97" t="s">
        <v>126</v>
      </c>
      <c r="E93" s="97" t="s">
        <v>332</v>
      </c>
      <c r="F93" s="84" t="s">
        <v>343</v>
      </c>
      <c r="G93" s="97" t="s">
        <v>340</v>
      </c>
      <c r="H93" s="84" t="s">
        <v>335</v>
      </c>
      <c r="I93" s="84" t="s">
        <v>166</v>
      </c>
      <c r="J93" s="84"/>
      <c r="K93" s="94">
        <v>6.7100000000000009</v>
      </c>
      <c r="L93" s="97" t="s">
        <v>170</v>
      </c>
      <c r="M93" s="98">
        <v>2.98E-2</v>
      </c>
      <c r="N93" s="98">
        <v>1.9200000000000005E-2</v>
      </c>
      <c r="O93" s="94">
        <v>8094597</v>
      </c>
      <c r="P93" s="96">
        <v>108.92</v>
      </c>
      <c r="Q93" s="84"/>
      <c r="R93" s="94">
        <v>8816.6347799999985</v>
      </c>
      <c r="S93" s="95">
        <v>3.1842028141178731E-3</v>
      </c>
      <c r="T93" s="95">
        <v>3.729880252951151E-2</v>
      </c>
      <c r="U93" s="95">
        <f>R93/'סכום נכסי הקרן'!$C$42</f>
        <v>3.063474466549239E-3</v>
      </c>
    </row>
    <row r="94" spans="2:21" s="128" customFormat="1">
      <c r="B94" s="87" t="s">
        <v>535</v>
      </c>
      <c r="C94" s="84" t="s">
        <v>536</v>
      </c>
      <c r="D94" s="97" t="s">
        <v>126</v>
      </c>
      <c r="E94" s="97" t="s">
        <v>332</v>
      </c>
      <c r="F94" s="84" t="s">
        <v>343</v>
      </c>
      <c r="G94" s="97" t="s">
        <v>340</v>
      </c>
      <c r="H94" s="84" t="s">
        <v>335</v>
      </c>
      <c r="I94" s="84" t="s">
        <v>166</v>
      </c>
      <c r="J94" s="84"/>
      <c r="K94" s="94">
        <v>4.21</v>
      </c>
      <c r="L94" s="97" t="s">
        <v>170</v>
      </c>
      <c r="M94" s="98">
        <v>2.4700000000000003E-2</v>
      </c>
      <c r="N94" s="98">
        <v>1.2199999999999999E-2</v>
      </c>
      <c r="O94" s="94">
        <v>1000000</v>
      </c>
      <c r="P94" s="96">
        <v>106.75</v>
      </c>
      <c r="Q94" s="84"/>
      <c r="R94" s="94">
        <v>1067.5000199999999</v>
      </c>
      <c r="S94" s="95">
        <v>3.0018941952371944E-4</v>
      </c>
      <c r="T94" s="95">
        <v>4.5160623570969323E-3</v>
      </c>
      <c r="U94" s="95">
        <f>R94/'סכום נכסי הקרן'!$C$42</f>
        <v>3.7091919262995744E-4</v>
      </c>
    </row>
    <row r="95" spans="2:21" s="128" customFormat="1">
      <c r="B95" s="87" t="s">
        <v>537</v>
      </c>
      <c r="C95" s="84" t="s">
        <v>538</v>
      </c>
      <c r="D95" s="97" t="s">
        <v>126</v>
      </c>
      <c r="E95" s="97" t="s">
        <v>332</v>
      </c>
      <c r="F95" s="84" t="s">
        <v>358</v>
      </c>
      <c r="G95" s="97" t="s">
        <v>340</v>
      </c>
      <c r="H95" s="84" t="s">
        <v>335</v>
      </c>
      <c r="I95" s="84" t="s">
        <v>166</v>
      </c>
      <c r="J95" s="84"/>
      <c r="K95" s="94">
        <v>0.9</v>
      </c>
      <c r="L95" s="97" t="s">
        <v>170</v>
      </c>
      <c r="M95" s="98">
        <v>5.9000000000000004E-2</v>
      </c>
      <c r="N95" s="98">
        <v>3.1999999999999997E-3</v>
      </c>
      <c r="O95" s="94">
        <v>812354.67</v>
      </c>
      <c r="P95" s="96">
        <v>105.6</v>
      </c>
      <c r="Q95" s="84"/>
      <c r="R95" s="94">
        <v>857.84650999999997</v>
      </c>
      <c r="S95" s="95">
        <v>7.5297827659639798E-4</v>
      </c>
      <c r="T95" s="95">
        <v>3.6291224912370279E-3</v>
      </c>
      <c r="U95" s="95">
        <f>R95/'סכום נכסי הקרן'!$C$42</f>
        <v>2.9807187721610229E-4</v>
      </c>
    </row>
    <row r="96" spans="2:21" s="128" customFormat="1">
      <c r="B96" s="87" t="s">
        <v>539</v>
      </c>
      <c r="C96" s="84" t="s">
        <v>540</v>
      </c>
      <c r="D96" s="97" t="s">
        <v>126</v>
      </c>
      <c r="E96" s="97" t="s">
        <v>332</v>
      </c>
      <c r="F96" s="84" t="s">
        <v>358</v>
      </c>
      <c r="G96" s="97" t="s">
        <v>340</v>
      </c>
      <c r="H96" s="84" t="s">
        <v>335</v>
      </c>
      <c r="I96" s="84" t="s">
        <v>166</v>
      </c>
      <c r="J96" s="84"/>
      <c r="K96" s="94">
        <v>0.91</v>
      </c>
      <c r="L96" s="97" t="s">
        <v>170</v>
      </c>
      <c r="M96" s="98">
        <v>1.8100000000000002E-2</v>
      </c>
      <c r="N96" s="98">
        <v>2.8999999999999998E-3</v>
      </c>
      <c r="O96" s="94">
        <v>531969</v>
      </c>
      <c r="P96" s="96">
        <v>101.55</v>
      </c>
      <c r="Q96" s="84"/>
      <c r="R96" s="94">
        <v>540.21450000000004</v>
      </c>
      <c r="S96" s="95">
        <v>8.4664893693211932E-4</v>
      </c>
      <c r="T96" s="95">
        <v>2.2853792248246898E-3</v>
      </c>
      <c r="U96" s="95">
        <f>R96/'סכום נכסי הקרן'!$C$42</f>
        <v>1.8770578213852976E-4</v>
      </c>
    </row>
    <row r="97" spans="2:21" s="128" customFormat="1">
      <c r="B97" s="87" t="s">
        <v>541</v>
      </c>
      <c r="C97" s="84" t="s">
        <v>542</v>
      </c>
      <c r="D97" s="97" t="s">
        <v>126</v>
      </c>
      <c r="E97" s="97" t="s">
        <v>332</v>
      </c>
      <c r="F97" s="84" t="s">
        <v>358</v>
      </c>
      <c r="G97" s="97" t="s">
        <v>340</v>
      </c>
      <c r="H97" s="84" t="s">
        <v>364</v>
      </c>
      <c r="I97" s="84" t="s">
        <v>166</v>
      </c>
      <c r="J97" s="84"/>
      <c r="K97" s="94">
        <v>1.6600000000000001</v>
      </c>
      <c r="L97" s="97" t="s">
        <v>170</v>
      </c>
      <c r="M97" s="98">
        <v>6.0999999999999999E-2</v>
      </c>
      <c r="N97" s="98">
        <v>6.0999999999999995E-3</v>
      </c>
      <c r="O97" s="94">
        <v>2349506.4</v>
      </c>
      <c r="P97" s="96">
        <v>114.08</v>
      </c>
      <c r="Q97" s="84"/>
      <c r="R97" s="94">
        <v>2680.31684</v>
      </c>
      <c r="S97" s="95">
        <v>1.7144578924450924E-3</v>
      </c>
      <c r="T97" s="95">
        <v>1.1339089236004886E-2</v>
      </c>
      <c r="U97" s="95">
        <f>R97/'סכום נכסי הקרן'!$C$42</f>
        <v>9.3131703949315037E-4</v>
      </c>
    </row>
    <row r="98" spans="2:21" s="128" customFormat="1">
      <c r="B98" s="87" t="s">
        <v>543</v>
      </c>
      <c r="C98" s="84" t="s">
        <v>544</v>
      </c>
      <c r="D98" s="97" t="s">
        <v>126</v>
      </c>
      <c r="E98" s="97" t="s">
        <v>332</v>
      </c>
      <c r="F98" s="84" t="s">
        <v>383</v>
      </c>
      <c r="G98" s="97" t="s">
        <v>370</v>
      </c>
      <c r="H98" s="84" t="s">
        <v>380</v>
      </c>
      <c r="I98" s="84" t="s">
        <v>166</v>
      </c>
      <c r="J98" s="84"/>
      <c r="K98" s="94">
        <v>5.47</v>
      </c>
      <c r="L98" s="97" t="s">
        <v>170</v>
      </c>
      <c r="M98" s="98">
        <v>3.39E-2</v>
      </c>
      <c r="N98" s="98">
        <v>1.9799999999999998E-2</v>
      </c>
      <c r="O98" s="94">
        <v>469890</v>
      </c>
      <c r="P98" s="96">
        <v>107.75</v>
      </c>
      <c r="Q98" s="94">
        <v>15.973520000000001</v>
      </c>
      <c r="R98" s="94">
        <v>522.28001000000006</v>
      </c>
      <c r="S98" s="95">
        <v>5.3383675699367737E-4</v>
      </c>
      <c r="T98" s="95">
        <v>2.2095073057002935E-3</v>
      </c>
      <c r="U98" s="95">
        <f>R98/'סכום נכסי הקרן'!$C$42</f>
        <v>1.8147416956110796E-4</v>
      </c>
    </row>
    <row r="99" spans="2:21" s="128" customFormat="1">
      <c r="B99" s="87" t="s">
        <v>545</v>
      </c>
      <c r="C99" s="84" t="s">
        <v>546</v>
      </c>
      <c r="D99" s="97" t="s">
        <v>126</v>
      </c>
      <c r="E99" s="97" t="s">
        <v>332</v>
      </c>
      <c r="F99" s="84" t="s">
        <v>390</v>
      </c>
      <c r="G99" s="97" t="s">
        <v>391</v>
      </c>
      <c r="H99" s="84" t="s">
        <v>380</v>
      </c>
      <c r="I99" s="84" t="s">
        <v>166</v>
      </c>
      <c r="J99" s="84"/>
      <c r="K99" s="94">
        <v>2.85</v>
      </c>
      <c r="L99" s="97" t="s">
        <v>170</v>
      </c>
      <c r="M99" s="98">
        <v>1.52E-2</v>
      </c>
      <c r="N99" s="98">
        <v>9.7000000000000003E-3</v>
      </c>
      <c r="O99" s="94">
        <v>2516156</v>
      </c>
      <c r="P99" s="96">
        <v>101.72</v>
      </c>
      <c r="Q99" s="84"/>
      <c r="R99" s="94">
        <v>2559.4340000000002</v>
      </c>
      <c r="S99" s="95">
        <v>3.4291313632950327E-3</v>
      </c>
      <c r="T99" s="95">
        <v>1.0827693982501312E-2</v>
      </c>
      <c r="U99" s="95">
        <f>R99/'סכום נכסי הקרן'!$C$42</f>
        <v>8.8931444972681372E-4</v>
      </c>
    </row>
    <row r="100" spans="2:21" s="128" customFormat="1">
      <c r="B100" s="87" t="s">
        <v>547</v>
      </c>
      <c r="C100" s="84" t="s">
        <v>548</v>
      </c>
      <c r="D100" s="97" t="s">
        <v>126</v>
      </c>
      <c r="E100" s="97" t="s">
        <v>332</v>
      </c>
      <c r="F100" s="84" t="s">
        <v>390</v>
      </c>
      <c r="G100" s="97" t="s">
        <v>391</v>
      </c>
      <c r="H100" s="84" t="s">
        <v>380</v>
      </c>
      <c r="I100" s="84" t="s">
        <v>166</v>
      </c>
      <c r="J100" s="84"/>
      <c r="K100" s="94">
        <v>6.04</v>
      </c>
      <c r="L100" s="97" t="s">
        <v>170</v>
      </c>
      <c r="M100" s="98">
        <v>3.6499999999999998E-2</v>
      </c>
      <c r="N100" s="98">
        <v>2.1899999999999996E-2</v>
      </c>
      <c r="O100" s="94">
        <v>642517</v>
      </c>
      <c r="P100" s="96">
        <v>109.43</v>
      </c>
      <c r="Q100" s="84"/>
      <c r="R100" s="94">
        <v>703.10632999999996</v>
      </c>
      <c r="S100" s="95">
        <v>4.0284005697919958E-4</v>
      </c>
      <c r="T100" s="95">
        <v>2.9744936491425764E-3</v>
      </c>
      <c r="U100" s="95">
        <f>R100/'סכום נכסי הקרן'!$C$42</f>
        <v>2.4430503734942547E-4</v>
      </c>
    </row>
    <row r="101" spans="2:21" s="128" customFormat="1">
      <c r="B101" s="87" t="s">
        <v>549</v>
      </c>
      <c r="C101" s="84" t="s">
        <v>550</v>
      </c>
      <c r="D101" s="97" t="s">
        <v>126</v>
      </c>
      <c r="E101" s="97" t="s">
        <v>332</v>
      </c>
      <c r="F101" s="84" t="s">
        <v>428</v>
      </c>
      <c r="G101" s="97" t="s">
        <v>370</v>
      </c>
      <c r="H101" s="84" t="s">
        <v>380</v>
      </c>
      <c r="I101" s="84" t="s">
        <v>336</v>
      </c>
      <c r="J101" s="84"/>
      <c r="K101" s="94">
        <v>6.84</v>
      </c>
      <c r="L101" s="97" t="s">
        <v>170</v>
      </c>
      <c r="M101" s="98">
        <v>2.5499999999999998E-2</v>
      </c>
      <c r="N101" s="98">
        <v>2.3099999999999996E-2</v>
      </c>
      <c r="O101" s="94">
        <v>1070000</v>
      </c>
      <c r="P101" s="96">
        <v>101.73</v>
      </c>
      <c r="Q101" s="84"/>
      <c r="R101" s="94">
        <v>1088.5110300000001</v>
      </c>
      <c r="S101" s="95">
        <v>2.5247043500419997E-3</v>
      </c>
      <c r="T101" s="95">
        <v>4.6049495042330864E-3</v>
      </c>
      <c r="U101" s="95">
        <f>R101/'סכום נכסי הקרן'!$C$42</f>
        <v>3.7821978908853177E-4</v>
      </c>
    </row>
    <row r="102" spans="2:21" s="128" customFormat="1">
      <c r="B102" s="87" t="s">
        <v>551</v>
      </c>
      <c r="C102" s="84" t="s">
        <v>552</v>
      </c>
      <c r="D102" s="97" t="s">
        <v>126</v>
      </c>
      <c r="E102" s="97" t="s">
        <v>332</v>
      </c>
      <c r="F102" s="84" t="s">
        <v>398</v>
      </c>
      <c r="G102" s="97" t="s">
        <v>340</v>
      </c>
      <c r="H102" s="84" t="s">
        <v>380</v>
      </c>
      <c r="I102" s="84" t="s">
        <v>166</v>
      </c>
      <c r="J102" s="84"/>
      <c r="K102" s="94">
        <v>2.7600000000000002</v>
      </c>
      <c r="L102" s="97" t="s">
        <v>170</v>
      </c>
      <c r="M102" s="98">
        <v>6.4000000000000001E-2</v>
      </c>
      <c r="N102" s="98">
        <v>7.8000000000000005E-3</v>
      </c>
      <c r="O102" s="94">
        <v>643679</v>
      </c>
      <c r="P102" s="96">
        <v>116.66</v>
      </c>
      <c r="Q102" s="84"/>
      <c r="R102" s="94">
        <v>750.91594999999995</v>
      </c>
      <c r="S102" s="95">
        <v>1.978018905032328E-3</v>
      </c>
      <c r="T102" s="95">
        <v>3.1767524043125376E-3</v>
      </c>
      <c r="U102" s="95">
        <f>R102/'סכום נכסי הקרן'!$C$42</f>
        <v>2.6091722031720192E-4</v>
      </c>
    </row>
    <row r="103" spans="2:21" s="128" customFormat="1">
      <c r="B103" s="87" t="s">
        <v>553</v>
      </c>
      <c r="C103" s="84" t="s">
        <v>554</v>
      </c>
      <c r="D103" s="97" t="s">
        <v>126</v>
      </c>
      <c r="E103" s="97" t="s">
        <v>332</v>
      </c>
      <c r="F103" s="84" t="s">
        <v>408</v>
      </c>
      <c r="G103" s="97" t="s">
        <v>409</v>
      </c>
      <c r="H103" s="84" t="s">
        <v>380</v>
      </c>
      <c r="I103" s="84" t="s">
        <v>166</v>
      </c>
      <c r="J103" s="84"/>
      <c r="K103" s="94">
        <v>4.1500000000000004</v>
      </c>
      <c r="L103" s="97" t="s">
        <v>170</v>
      </c>
      <c r="M103" s="98">
        <v>4.8000000000000001E-2</v>
      </c>
      <c r="N103" s="98">
        <v>1.3900000000000001E-2</v>
      </c>
      <c r="O103" s="94">
        <v>6275684.0099999998</v>
      </c>
      <c r="P103" s="96">
        <v>116.02</v>
      </c>
      <c r="Q103" s="84"/>
      <c r="R103" s="94">
        <v>7281.0487999999996</v>
      </c>
      <c r="S103" s="95">
        <v>2.9548842590399666E-3</v>
      </c>
      <c r="T103" s="95">
        <v>3.0802500974066293E-2</v>
      </c>
      <c r="U103" s="95">
        <f>R103/'סכום נכסי הקרן'!$C$42</f>
        <v>2.5299116550792388E-3</v>
      </c>
    </row>
    <row r="104" spans="2:21" s="128" customFormat="1">
      <c r="B104" s="87" t="s">
        <v>555</v>
      </c>
      <c r="C104" s="84" t="s">
        <v>556</v>
      </c>
      <c r="D104" s="97" t="s">
        <v>126</v>
      </c>
      <c r="E104" s="97" t="s">
        <v>332</v>
      </c>
      <c r="F104" s="84" t="s">
        <v>339</v>
      </c>
      <c r="G104" s="97" t="s">
        <v>340</v>
      </c>
      <c r="H104" s="84" t="s">
        <v>380</v>
      </c>
      <c r="I104" s="84" t="s">
        <v>166</v>
      </c>
      <c r="J104" s="84"/>
      <c r="K104" s="94">
        <v>2.54</v>
      </c>
      <c r="L104" s="97" t="s">
        <v>170</v>
      </c>
      <c r="M104" s="98">
        <v>2.1000000000000001E-2</v>
      </c>
      <c r="N104" s="98">
        <v>8.6999999999999994E-3</v>
      </c>
      <c r="O104" s="94">
        <v>1700000</v>
      </c>
      <c r="P104" s="96">
        <v>103.52</v>
      </c>
      <c r="Q104" s="84"/>
      <c r="R104" s="94">
        <v>1759.84005</v>
      </c>
      <c r="S104" s="95">
        <v>1.7000017000017001E-3</v>
      </c>
      <c r="T104" s="95">
        <v>7.4450091385633724E-3</v>
      </c>
      <c r="U104" s="95">
        <f>R104/'סכום נכסי הקרן'!$C$42</f>
        <v>6.1148331454257397E-4</v>
      </c>
    </row>
    <row r="105" spans="2:21" s="128" customFormat="1">
      <c r="B105" s="87" t="s">
        <v>557</v>
      </c>
      <c r="C105" s="84" t="s">
        <v>558</v>
      </c>
      <c r="D105" s="97" t="s">
        <v>126</v>
      </c>
      <c r="E105" s="97" t="s">
        <v>332</v>
      </c>
      <c r="F105" s="84" t="s">
        <v>559</v>
      </c>
      <c r="G105" s="97" t="s">
        <v>560</v>
      </c>
      <c r="H105" s="84" t="s">
        <v>380</v>
      </c>
      <c r="I105" s="84" t="s">
        <v>166</v>
      </c>
      <c r="J105" s="84"/>
      <c r="K105" s="94">
        <v>6.61</v>
      </c>
      <c r="L105" s="97" t="s">
        <v>170</v>
      </c>
      <c r="M105" s="98">
        <v>2.6099999999999998E-2</v>
      </c>
      <c r="N105" s="98">
        <v>1.8699999999999998E-2</v>
      </c>
      <c r="O105" s="94">
        <v>565000</v>
      </c>
      <c r="P105" s="96">
        <v>104.99</v>
      </c>
      <c r="Q105" s="84"/>
      <c r="R105" s="94">
        <v>593.19349999999997</v>
      </c>
      <c r="S105" s="95">
        <v>1.4015955863382881E-3</v>
      </c>
      <c r="T105" s="95">
        <v>2.5095070591423306E-3</v>
      </c>
      <c r="U105" s="95">
        <f>R105/'סכום נכסי הקרן'!$C$42</f>
        <v>2.0611414517194919E-4</v>
      </c>
    </row>
    <row r="106" spans="2:21" s="128" customFormat="1">
      <c r="B106" s="87" t="s">
        <v>561</v>
      </c>
      <c r="C106" s="84" t="s">
        <v>562</v>
      </c>
      <c r="D106" s="97" t="s">
        <v>126</v>
      </c>
      <c r="E106" s="97" t="s">
        <v>332</v>
      </c>
      <c r="F106" s="84" t="s">
        <v>563</v>
      </c>
      <c r="G106" s="97" t="s">
        <v>564</v>
      </c>
      <c r="H106" s="84" t="s">
        <v>380</v>
      </c>
      <c r="I106" s="84" t="s">
        <v>336</v>
      </c>
      <c r="J106" s="84"/>
      <c r="K106" s="94">
        <v>4.8</v>
      </c>
      <c r="L106" s="97" t="s">
        <v>170</v>
      </c>
      <c r="M106" s="98">
        <v>1.0500000000000001E-2</v>
      </c>
      <c r="N106" s="98">
        <v>9.5999999999999992E-3</v>
      </c>
      <c r="O106" s="94">
        <v>926810</v>
      </c>
      <c r="P106" s="96">
        <v>100.55</v>
      </c>
      <c r="Q106" s="84"/>
      <c r="R106" s="94">
        <v>931.90747999999996</v>
      </c>
      <c r="S106" s="95">
        <v>2.0002719373594449E-3</v>
      </c>
      <c r="T106" s="95">
        <v>3.9424376692049727E-3</v>
      </c>
      <c r="U106" s="95">
        <f>R106/'סכום נכסי הקרן'!$C$42</f>
        <v>3.2380549284431699E-4</v>
      </c>
    </row>
    <row r="107" spans="2:21" s="128" customFormat="1">
      <c r="B107" s="87" t="s">
        <v>565</v>
      </c>
      <c r="C107" s="84" t="s">
        <v>566</v>
      </c>
      <c r="D107" s="97" t="s">
        <v>126</v>
      </c>
      <c r="E107" s="97" t="s">
        <v>332</v>
      </c>
      <c r="F107" s="84" t="s">
        <v>567</v>
      </c>
      <c r="G107" s="97" t="s">
        <v>370</v>
      </c>
      <c r="H107" s="84" t="s">
        <v>425</v>
      </c>
      <c r="I107" s="84" t="s">
        <v>166</v>
      </c>
      <c r="J107" s="84"/>
      <c r="K107" s="94">
        <v>5.01</v>
      </c>
      <c r="L107" s="97" t="s">
        <v>170</v>
      </c>
      <c r="M107" s="98">
        <v>4.3499999999999997E-2</v>
      </c>
      <c r="N107" s="98">
        <v>2.81E-2</v>
      </c>
      <c r="O107" s="94">
        <v>179090</v>
      </c>
      <c r="P107" s="96">
        <v>108.46</v>
      </c>
      <c r="Q107" s="84"/>
      <c r="R107" s="94">
        <v>194.24101999999999</v>
      </c>
      <c r="S107" s="95">
        <v>9.5455000927420304E-5</v>
      </c>
      <c r="T107" s="95">
        <v>8.2173727605748645E-4</v>
      </c>
      <c r="U107" s="95">
        <f>R107/'סכום נכסי הקרן'!$C$42</f>
        <v>6.7492010270893873E-5</v>
      </c>
    </row>
    <row r="108" spans="2:21" s="128" customFormat="1">
      <c r="B108" s="87" t="s">
        <v>568</v>
      </c>
      <c r="C108" s="84" t="s">
        <v>569</v>
      </c>
      <c r="D108" s="97" t="s">
        <v>126</v>
      </c>
      <c r="E108" s="97" t="s">
        <v>332</v>
      </c>
      <c r="F108" s="84" t="s">
        <v>471</v>
      </c>
      <c r="G108" s="97" t="s">
        <v>437</v>
      </c>
      <c r="H108" s="84" t="s">
        <v>425</v>
      </c>
      <c r="I108" s="84" t="s">
        <v>166</v>
      </c>
      <c r="J108" s="84"/>
      <c r="K108" s="94">
        <v>6.66</v>
      </c>
      <c r="L108" s="97" t="s">
        <v>170</v>
      </c>
      <c r="M108" s="98">
        <v>3.61E-2</v>
      </c>
      <c r="N108" s="98">
        <v>2.2499999999999999E-2</v>
      </c>
      <c r="O108" s="94">
        <v>1193905</v>
      </c>
      <c r="P108" s="96">
        <v>111</v>
      </c>
      <c r="Q108" s="94">
        <v>21.549990000000001</v>
      </c>
      <c r="R108" s="94">
        <v>1325.23452</v>
      </c>
      <c r="S108" s="95">
        <v>1.5555765472312704E-3</v>
      </c>
      <c r="T108" s="95">
        <v>5.6064090098072519E-3</v>
      </c>
      <c r="U108" s="95">
        <f>R108/'סכום נכסי הקרן'!$C$42</f>
        <v>4.6047298266443986E-4</v>
      </c>
    </row>
    <row r="109" spans="2:21" s="128" customFormat="1">
      <c r="B109" s="87" t="s">
        <v>570</v>
      </c>
      <c r="C109" s="84" t="s">
        <v>571</v>
      </c>
      <c r="D109" s="97" t="s">
        <v>126</v>
      </c>
      <c r="E109" s="97" t="s">
        <v>332</v>
      </c>
      <c r="F109" s="84" t="s">
        <v>436</v>
      </c>
      <c r="G109" s="97" t="s">
        <v>437</v>
      </c>
      <c r="H109" s="84" t="s">
        <v>425</v>
      </c>
      <c r="I109" s="84" t="s">
        <v>336</v>
      </c>
      <c r="J109" s="84"/>
      <c r="K109" s="94">
        <v>9.16</v>
      </c>
      <c r="L109" s="97" t="s">
        <v>170</v>
      </c>
      <c r="M109" s="98">
        <v>3.95E-2</v>
      </c>
      <c r="N109" s="98">
        <v>2.6999999999999996E-2</v>
      </c>
      <c r="O109" s="94">
        <v>202771</v>
      </c>
      <c r="P109" s="96">
        <v>111.96</v>
      </c>
      <c r="Q109" s="84"/>
      <c r="R109" s="94">
        <v>227.02241000000001</v>
      </c>
      <c r="S109" s="95">
        <v>8.4484405987579527E-4</v>
      </c>
      <c r="T109" s="95">
        <v>9.6041905462299309E-4</v>
      </c>
      <c r="U109" s="95">
        <f>R109/'סכום נכסי הקרן'!$C$42</f>
        <v>7.8882405103942939E-5</v>
      </c>
    </row>
    <row r="110" spans="2:21" s="128" customFormat="1">
      <c r="B110" s="87" t="s">
        <v>572</v>
      </c>
      <c r="C110" s="84" t="s">
        <v>573</v>
      </c>
      <c r="D110" s="97" t="s">
        <v>126</v>
      </c>
      <c r="E110" s="97" t="s">
        <v>332</v>
      </c>
      <c r="F110" s="84" t="s">
        <v>574</v>
      </c>
      <c r="G110" s="97" t="s">
        <v>370</v>
      </c>
      <c r="H110" s="84" t="s">
        <v>425</v>
      </c>
      <c r="I110" s="84" t="s">
        <v>166</v>
      </c>
      <c r="J110" s="84"/>
      <c r="K110" s="94">
        <v>3.8200000000000007</v>
      </c>
      <c r="L110" s="97" t="s">
        <v>170</v>
      </c>
      <c r="M110" s="98">
        <v>3.9E-2</v>
      </c>
      <c r="N110" s="98">
        <v>3.1200000000000006E-2</v>
      </c>
      <c r="O110" s="94">
        <v>554000</v>
      </c>
      <c r="P110" s="96">
        <v>103.48</v>
      </c>
      <c r="Q110" s="84"/>
      <c r="R110" s="94">
        <v>573.27919999999995</v>
      </c>
      <c r="S110" s="95">
        <v>6.1682690434172651E-4</v>
      </c>
      <c r="T110" s="95">
        <v>2.4252595472800493E-3</v>
      </c>
      <c r="U110" s="95">
        <f>R110/'סכום נכסי הקרן'!$C$42</f>
        <v>1.9919461735986468E-4</v>
      </c>
    </row>
    <row r="111" spans="2:21" s="128" customFormat="1">
      <c r="B111" s="87" t="s">
        <v>575</v>
      </c>
      <c r="C111" s="84" t="s">
        <v>576</v>
      </c>
      <c r="D111" s="97" t="s">
        <v>126</v>
      </c>
      <c r="E111" s="97" t="s">
        <v>332</v>
      </c>
      <c r="F111" s="84" t="s">
        <v>444</v>
      </c>
      <c r="G111" s="97" t="s">
        <v>437</v>
      </c>
      <c r="H111" s="84" t="s">
        <v>425</v>
      </c>
      <c r="I111" s="84" t="s">
        <v>166</v>
      </c>
      <c r="J111" s="84"/>
      <c r="K111" s="94">
        <v>5.83</v>
      </c>
      <c r="L111" s="97" t="s">
        <v>170</v>
      </c>
      <c r="M111" s="98">
        <v>3.9199999999999999E-2</v>
      </c>
      <c r="N111" s="98">
        <v>2.1000000000000001E-2</v>
      </c>
      <c r="O111" s="94">
        <v>20139</v>
      </c>
      <c r="P111" s="96">
        <v>112.81</v>
      </c>
      <c r="Q111" s="84"/>
      <c r="R111" s="94">
        <v>22.718799999999998</v>
      </c>
      <c r="S111" s="95">
        <v>2.0981315908461077E-5</v>
      </c>
      <c r="T111" s="95">
        <v>9.611195836643992E-5</v>
      </c>
      <c r="U111" s="95">
        <f>R111/'סכום נכסי הקרן'!$C$42</f>
        <v>7.8939941879546539E-6</v>
      </c>
    </row>
    <row r="112" spans="2:21" s="128" customFormat="1">
      <c r="B112" s="87" t="s">
        <v>577</v>
      </c>
      <c r="C112" s="84" t="s">
        <v>578</v>
      </c>
      <c r="D112" s="97" t="s">
        <v>126</v>
      </c>
      <c r="E112" s="97" t="s">
        <v>332</v>
      </c>
      <c r="F112" s="84" t="s">
        <v>467</v>
      </c>
      <c r="G112" s="97" t="s">
        <v>468</v>
      </c>
      <c r="H112" s="84" t="s">
        <v>425</v>
      </c>
      <c r="I112" s="84" t="s">
        <v>336</v>
      </c>
      <c r="J112" s="84"/>
      <c r="K112" s="94">
        <v>1.38</v>
      </c>
      <c r="L112" s="97" t="s">
        <v>170</v>
      </c>
      <c r="M112" s="98">
        <v>2.3E-2</v>
      </c>
      <c r="N112" s="98">
        <v>7.6999999999999994E-3</v>
      </c>
      <c r="O112" s="94">
        <v>5430622</v>
      </c>
      <c r="P112" s="96">
        <v>102.13</v>
      </c>
      <c r="Q112" s="84"/>
      <c r="R112" s="94">
        <v>5546.2942400000002</v>
      </c>
      <c r="S112" s="95">
        <v>1.8248689950922184E-3</v>
      </c>
      <c r="T112" s="95">
        <v>2.3463616083723857E-2</v>
      </c>
      <c r="U112" s="95">
        <f>R112/'סכום נכסי הקרן'!$C$42</f>
        <v>1.9271446773265479E-3</v>
      </c>
    </row>
    <row r="113" spans="2:21" s="128" customFormat="1">
      <c r="B113" s="87" t="s">
        <v>579</v>
      </c>
      <c r="C113" s="84" t="s">
        <v>580</v>
      </c>
      <c r="D113" s="97" t="s">
        <v>126</v>
      </c>
      <c r="E113" s="97" t="s">
        <v>332</v>
      </c>
      <c r="F113" s="84" t="s">
        <v>467</v>
      </c>
      <c r="G113" s="97" t="s">
        <v>468</v>
      </c>
      <c r="H113" s="84" t="s">
        <v>425</v>
      </c>
      <c r="I113" s="84" t="s">
        <v>336</v>
      </c>
      <c r="J113" s="84"/>
      <c r="K113" s="94">
        <v>6.08</v>
      </c>
      <c r="L113" s="97" t="s">
        <v>170</v>
      </c>
      <c r="M113" s="98">
        <v>1.7500000000000002E-2</v>
      </c>
      <c r="N113" s="98">
        <v>1.26E-2</v>
      </c>
      <c r="O113" s="94">
        <v>1984611</v>
      </c>
      <c r="P113" s="96">
        <v>103.19</v>
      </c>
      <c r="Q113" s="84"/>
      <c r="R113" s="94">
        <v>2047.9201599999999</v>
      </c>
      <c r="S113" s="95">
        <v>1.3738154143921007E-3</v>
      </c>
      <c r="T113" s="95">
        <v>8.6637329945117251E-3</v>
      </c>
      <c r="U113" s="95">
        <f>R113/'סכום נכסי הקרן'!$C$42</f>
        <v>7.1158115043202835E-4</v>
      </c>
    </row>
    <row r="114" spans="2:21" s="128" customFormat="1">
      <c r="B114" s="87" t="s">
        <v>581</v>
      </c>
      <c r="C114" s="84" t="s">
        <v>582</v>
      </c>
      <c r="D114" s="97" t="s">
        <v>126</v>
      </c>
      <c r="E114" s="97" t="s">
        <v>332</v>
      </c>
      <c r="F114" s="84" t="s">
        <v>467</v>
      </c>
      <c r="G114" s="97" t="s">
        <v>468</v>
      </c>
      <c r="H114" s="84" t="s">
        <v>425</v>
      </c>
      <c r="I114" s="84" t="s">
        <v>336</v>
      </c>
      <c r="J114" s="84"/>
      <c r="K114" s="94">
        <v>4.6100000000000003</v>
      </c>
      <c r="L114" s="97" t="s">
        <v>170</v>
      </c>
      <c r="M114" s="98">
        <v>2.9600000000000001E-2</v>
      </c>
      <c r="N114" s="98">
        <v>1.6199999999999999E-2</v>
      </c>
      <c r="O114" s="94">
        <v>406000</v>
      </c>
      <c r="P114" s="96">
        <v>106.61</v>
      </c>
      <c r="Q114" s="84"/>
      <c r="R114" s="94">
        <v>432.83659</v>
      </c>
      <c r="S114" s="95">
        <v>9.9413801378080971E-4</v>
      </c>
      <c r="T114" s="95">
        <v>1.8311166222490548E-3</v>
      </c>
      <c r="U114" s="95">
        <f>R114/'סכום נכסי הקרן'!$C$42</f>
        <v>1.5039568664692289E-4</v>
      </c>
    </row>
    <row r="115" spans="2:21" s="128" customFormat="1">
      <c r="B115" s="87" t="s">
        <v>583</v>
      </c>
      <c r="C115" s="84" t="s">
        <v>584</v>
      </c>
      <c r="D115" s="97" t="s">
        <v>126</v>
      </c>
      <c r="E115" s="97" t="s">
        <v>332</v>
      </c>
      <c r="F115" s="84" t="s">
        <v>585</v>
      </c>
      <c r="G115" s="97" t="s">
        <v>157</v>
      </c>
      <c r="H115" s="84" t="s">
        <v>425</v>
      </c>
      <c r="I115" s="84" t="s">
        <v>166</v>
      </c>
      <c r="J115" s="84"/>
      <c r="K115" s="94">
        <v>4.1499999999999995</v>
      </c>
      <c r="L115" s="97" t="s">
        <v>170</v>
      </c>
      <c r="M115" s="98">
        <v>2.75E-2</v>
      </c>
      <c r="N115" s="98">
        <v>1.66E-2</v>
      </c>
      <c r="O115" s="94">
        <v>482347.41</v>
      </c>
      <c r="P115" s="96">
        <v>105.52</v>
      </c>
      <c r="Q115" s="84"/>
      <c r="R115" s="94">
        <v>508.97296999999998</v>
      </c>
      <c r="S115" s="95">
        <v>9.3882211061088467E-4</v>
      </c>
      <c r="T115" s="95">
        <v>2.1532118290703414E-3</v>
      </c>
      <c r="U115" s="95">
        <f>R115/'סכום נכסי הקרן'!$C$42</f>
        <v>1.7685043519050385E-4</v>
      </c>
    </row>
    <row r="116" spans="2:21" s="128" customFormat="1">
      <c r="B116" s="87" t="s">
        <v>586</v>
      </c>
      <c r="C116" s="84" t="s">
        <v>587</v>
      </c>
      <c r="D116" s="97" t="s">
        <v>126</v>
      </c>
      <c r="E116" s="97" t="s">
        <v>332</v>
      </c>
      <c r="F116" s="84" t="s">
        <v>398</v>
      </c>
      <c r="G116" s="97" t="s">
        <v>340</v>
      </c>
      <c r="H116" s="84" t="s">
        <v>477</v>
      </c>
      <c r="I116" s="84" t="s">
        <v>166</v>
      </c>
      <c r="J116" s="84"/>
      <c r="K116" s="94">
        <v>3.71</v>
      </c>
      <c r="L116" s="97" t="s">
        <v>170</v>
      </c>
      <c r="M116" s="98">
        <v>3.6000000000000004E-2</v>
      </c>
      <c r="N116" s="98">
        <v>1.7799999999999996E-2</v>
      </c>
      <c r="O116" s="94">
        <f>800000/50000</f>
        <v>16</v>
      </c>
      <c r="P116" s="96">
        <v>5525001</v>
      </c>
      <c r="Q116" s="84"/>
      <c r="R116" s="94">
        <v>884.00013000000001</v>
      </c>
      <c r="S116" s="95">
        <f>5101.71545182067%/50000</f>
        <v>1.0203430903641339E-3</v>
      </c>
      <c r="T116" s="95">
        <v>3.739765466947527E-3</v>
      </c>
      <c r="U116" s="95">
        <f>R116/'סכום נכסי הקרן'!$C$42</f>
        <v>3.0715935209479195E-4</v>
      </c>
    </row>
    <row r="117" spans="2:21" s="128" customFormat="1">
      <c r="B117" s="87" t="s">
        <v>588</v>
      </c>
      <c r="C117" s="84" t="s">
        <v>589</v>
      </c>
      <c r="D117" s="97" t="s">
        <v>126</v>
      </c>
      <c r="E117" s="97" t="s">
        <v>332</v>
      </c>
      <c r="F117" s="84" t="s">
        <v>590</v>
      </c>
      <c r="G117" s="97" t="s">
        <v>370</v>
      </c>
      <c r="H117" s="84" t="s">
        <v>477</v>
      </c>
      <c r="I117" s="84" t="s">
        <v>166</v>
      </c>
      <c r="J117" s="84"/>
      <c r="K117" s="94">
        <v>3.1399999999999997</v>
      </c>
      <c r="L117" s="97" t="s">
        <v>170</v>
      </c>
      <c r="M117" s="98">
        <v>6.0499999999999998E-2</v>
      </c>
      <c r="N117" s="98">
        <v>2.7900000000000001E-2</v>
      </c>
      <c r="O117" s="94">
        <v>214975</v>
      </c>
      <c r="P117" s="96">
        <v>110.95</v>
      </c>
      <c r="Q117" s="84"/>
      <c r="R117" s="94">
        <v>238.51474999999999</v>
      </c>
      <c r="S117" s="95">
        <v>2.3038968248609732E-4</v>
      </c>
      <c r="T117" s="95">
        <v>1.0090374369148823E-3</v>
      </c>
      <c r="U117" s="95">
        <f>R117/'סכום נכסי הקרן'!$C$42</f>
        <v>8.2875594232153875E-5</v>
      </c>
    </row>
    <row r="118" spans="2:21" s="128" customFormat="1">
      <c r="B118" s="87" t="s">
        <v>591</v>
      </c>
      <c r="C118" s="84" t="s">
        <v>592</v>
      </c>
      <c r="D118" s="97" t="s">
        <v>126</v>
      </c>
      <c r="E118" s="97" t="s">
        <v>332</v>
      </c>
      <c r="F118" s="84" t="s">
        <v>593</v>
      </c>
      <c r="G118" s="97" t="s">
        <v>594</v>
      </c>
      <c r="H118" s="84" t="s">
        <v>477</v>
      </c>
      <c r="I118" s="84" t="s">
        <v>166</v>
      </c>
      <c r="J118" s="84"/>
      <c r="K118" s="94">
        <v>2.7500000000000004</v>
      </c>
      <c r="L118" s="97" t="s">
        <v>170</v>
      </c>
      <c r="M118" s="98">
        <v>4.4500000000000005E-2</v>
      </c>
      <c r="N118" s="98">
        <v>2.7200000000000002E-2</v>
      </c>
      <c r="O118" s="94">
        <v>799018</v>
      </c>
      <c r="P118" s="96">
        <v>104.83</v>
      </c>
      <c r="Q118" s="84"/>
      <c r="R118" s="94">
        <v>837.61057999999991</v>
      </c>
      <c r="S118" s="95">
        <v>5.7072714285714282E-4</v>
      </c>
      <c r="T118" s="95">
        <v>3.5435143225984464E-3</v>
      </c>
      <c r="U118" s="95">
        <f>R118/'סכום נכסי הקרן'!$C$42</f>
        <v>2.910405941462281E-4</v>
      </c>
    </row>
    <row r="119" spans="2:21" s="128" customFormat="1">
      <c r="B119" s="87" t="s">
        <v>595</v>
      </c>
      <c r="C119" s="84" t="s">
        <v>596</v>
      </c>
      <c r="D119" s="97" t="s">
        <v>126</v>
      </c>
      <c r="E119" s="97" t="s">
        <v>332</v>
      </c>
      <c r="F119" s="84" t="s">
        <v>597</v>
      </c>
      <c r="G119" s="97" t="s">
        <v>409</v>
      </c>
      <c r="H119" s="84" t="s">
        <v>477</v>
      </c>
      <c r="I119" s="84" t="s">
        <v>336</v>
      </c>
      <c r="J119" s="84"/>
      <c r="K119" s="94">
        <v>3.58</v>
      </c>
      <c r="L119" s="97" t="s">
        <v>170</v>
      </c>
      <c r="M119" s="98">
        <v>2.9500000000000002E-2</v>
      </c>
      <c r="N119" s="98">
        <v>1.5200000000000002E-2</v>
      </c>
      <c r="O119" s="94">
        <v>267647.08</v>
      </c>
      <c r="P119" s="96">
        <v>105.16</v>
      </c>
      <c r="Q119" s="84"/>
      <c r="R119" s="94">
        <v>281.45767000000001</v>
      </c>
      <c r="S119" s="95">
        <v>1.0692245070336864E-3</v>
      </c>
      <c r="T119" s="95">
        <v>1.1907076016759331E-3</v>
      </c>
      <c r="U119" s="95">
        <f>R119/'סכום נכסי הקרן'!$C$42</f>
        <v>9.7796767925033862E-5</v>
      </c>
    </row>
    <row r="120" spans="2:21" s="128" customFormat="1">
      <c r="B120" s="87" t="s">
        <v>598</v>
      </c>
      <c r="C120" s="84" t="s">
        <v>599</v>
      </c>
      <c r="D120" s="97" t="s">
        <v>126</v>
      </c>
      <c r="E120" s="97" t="s">
        <v>332</v>
      </c>
      <c r="F120" s="84" t="s">
        <v>600</v>
      </c>
      <c r="G120" s="97" t="s">
        <v>391</v>
      </c>
      <c r="H120" s="84" t="s">
        <v>477</v>
      </c>
      <c r="I120" s="84" t="s">
        <v>336</v>
      </c>
      <c r="J120" s="84"/>
      <c r="K120" s="94">
        <v>2.46</v>
      </c>
      <c r="L120" s="97" t="s">
        <v>170</v>
      </c>
      <c r="M120" s="98">
        <v>1.32E-2</v>
      </c>
      <c r="N120" s="98">
        <v>7.7999999999999988E-3</v>
      </c>
      <c r="O120" s="94">
        <v>1600000</v>
      </c>
      <c r="P120" s="96">
        <v>101.33</v>
      </c>
      <c r="Q120" s="84"/>
      <c r="R120" s="94">
        <v>1621.28</v>
      </c>
      <c r="S120" s="95">
        <v>3.6620512613935569E-3</v>
      </c>
      <c r="T120" s="95">
        <v>6.8588303898243618E-3</v>
      </c>
      <c r="U120" s="95">
        <f>R120/'סכום נכסי הקרן'!$C$42</f>
        <v>5.6333850806588031E-4</v>
      </c>
    </row>
    <row r="121" spans="2:21" s="128" customFormat="1">
      <c r="B121" s="87" t="s">
        <v>601</v>
      </c>
      <c r="C121" s="84" t="s">
        <v>602</v>
      </c>
      <c r="D121" s="97" t="s">
        <v>126</v>
      </c>
      <c r="E121" s="97" t="s">
        <v>332</v>
      </c>
      <c r="F121" s="84" t="s">
        <v>585</v>
      </c>
      <c r="G121" s="97" t="s">
        <v>157</v>
      </c>
      <c r="H121" s="84" t="s">
        <v>477</v>
      </c>
      <c r="I121" s="84" t="s">
        <v>166</v>
      </c>
      <c r="J121" s="84"/>
      <c r="K121" s="94">
        <v>3.17</v>
      </c>
      <c r="L121" s="97" t="s">
        <v>170</v>
      </c>
      <c r="M121" s="98">
        <v>2.4E-2</v>
      </c>
      <c r="N121" s="98">
        <v>1.3499999999999998E-2</v>
      </c>
      <c r="O121" s="94">
        <v>140421.6</v>
      </c>
      <c r="P121" s="96">
        <v>103.58</v>
      </c>
      <c r="Q121" s="84"/>
      <c r="R121" s="94">
        <v>145.44869</v>
      </c>
      <c r="S121" s="95">
        <v>3.4715663218253749E-4</v>
      </c>
      <c r="T121" s="95">
        <v>6.153211629898246E-4</v>
      </c>
      <c r="U121" s="95">
        <f>R121/'סכום נכסי הקרן'!$C$42</f>
        <v>5.0538369698470794E-5</v>
      </c>
    </row>
    <row r="122" spans="2:21" s="128" customFormat="1">
      <c r="B122" s="87" t="s">
        <v>603</v>
      </c>
      <c r="C122" s="84" t="s">
        <v>604</v>
      </c>
      <c r="D122" s="97" t="s">
        <v>126</v>
      </c>
      <c r="E122" s="97" t="s">
        <v>332</v>
      </c>
      <c r="F122" s="84" t="s">
        <v>605</v>
      </c>
      <c r="G122" s="97" t="s">
        <v>606</v>
      </c>
      <c r="H122" s="84" t="s">
        <v>504</v>
      </c>
      <c r="I122" s="84" t="s">
        <v>336</v>
      </c>
      <c r="J122" s="84"/>
      <c r="K122" s="94">
        <v>2.7199999999999998</v>
      </c>
      <c r="L122" s="97" t="s">
        <v>170</v>
      </c>
      <c r="M122" s="98">
        <v>3.4000000000000002E-2</v>
      </c>
      <c r="N122" s="98">
        <v>1.8500000000000003E-2</v>
      </c>
      <c r="O122" s="94">
        <v>43147.19</v>
      </c>
      <c r="P122" s="96">
        <v>104.78</v>
      </c>
      <c r="Q122" s="84"/>
      <c r="R122" s="94">
        <v>45.209620000000001</v>
      </c>
      <c r="S122" s="95">
        <v>7.5804525103853569E-5</v>
      </c>
      <c r="T122" s="95">
        <v>1.9125944659060206E-4</v>
      </c>
      <c r="U122" s="95">
        <f>R122/'סכום נכסי הקרן'!$C$42</f>
        <v>1.5708773241528535E-5</v>
      </c>
    </row>
    <row r="123" spans="2:21" s="128" customFormat="1">
      <c r="B123" s="87" t="s">
        <v>607</v>
      </c>
      <c r="C123" s="84" t="s">
        <v>608</v>
      </c>
      <c r="D123" s="97" t="s">
        <v>126</v>
      </c>
      <c r="E123" s="97" t="s">
        <v>332</v>
      </c>
      <c r="F123" s="84" t="s">
        <v>521</v>
      </c>
      <c r="G123" s="97" t="s">
        <v>370</v>
      </c>
      <c r="H123" s="84" t="s">
        <v>504</v>
      </c>
      <c r="I123" s="84" t="s">
        <v>336</v>
      </c>
      <c r="J123" s="84"/>
      <c r="K123" s="94">
        <v>4.2700000000000005</v>
      </c>
      <c r="L123" s="97" t="s">
        <v>170</v>
      </c>
      <c r="M123" s="98">
        <v>3.7000000000000005E-2</v>
      </c>
      <c r="N123" s="98">
        <v>1.4999999999999999E-2</v>
      </c>
      <c r="O123" s="94">
        <v>67895.740000000005</v>
      </c>
      <c r="P123" s="96">
        <v>109.67</v>
      </c>
      <c r="Q123" s="84"/>
      <c r="R123" s="94">
        <v>74.461259999999996</v>
      </c>
      <c r="S123" s="95">
        <v>2.8601899178264746E-4</v>
      </c>
      <c r="T123" s="95">
        <v>3.1500860613380361E-4</v>
      </c>
      <c r="U123" s="95">
        <f>R123/'סכום נכסי הקרן'!$C$42</f>
        <v>2.5872702504876152E-5</v>
      </c>
    </row>
    <row r="124" spans="2:21" s="128" customFormat="1">
      <c r="B124" s="87" t="s">
        <v>609</v>
      </c>
      <c r="C124" s="84" t="s">
        <v>610</v>
      </c>
      <c r="D124" s="97" t="s">
        <v>126</v>
      </c>
      <c r="E124" s="97" t="s">
        <v>332</v>
      </c>
      <c r="F124" s="84" t="s">
        <v>611</v>
      </c>
      <c r="G124" s="97" t="s">
        <v>612</v>
      </c>
      <c r="H124" s="84" t="s">
        <v>525</v>
      </c>
      <c r="I124" s="84" t="s">
        <v>166</v>
      </c>
      <c r="J124" s="84"/>
      <c r="K124" s="94">
        <v>6.1999999999999993</v>
      </c>
      <c r="L124" s="97" t="s">
        <v>170</v>
      </c>
      <c r="M124" s="98">
        <v>4.4500000000000005E-2</v>
      </c>
      <c r="N124" s="98">
        <v>2.69E-2</v>
      </c>
      <c r="O124" s="94">
        <v>564000</v>
      </c>
      <c r="P124" s="96">
        <v>114.29</v>
      </c>
      <c r="Q124" s="84"/>
      <c r="R124" s="94">
        <v>644.59560999999997</v>
      </c>
      <c r="S124" s="95">
        <v>1.7625E-3</v>
      </c>
      <c r="T124" s="95">
        <v>2.7269638551116232E-3</v>
      </c>
      <c r="U124" s="95">
        <f>R124/'סכום נכסי הקרן'!$C$42</f>
        <v>2.2397459368105204E-4</v>
      </c>
    </row>
    <row r="125" spans="2:21" s="128" customFormat="1">
      <c r="B125" s="87" t="s">
        <v>613</v>
      </c>
      <c r="C125" s="84" t="s">
        <v>614</v>
      </c>
      <c r="D125" s="97" t="s">
        <v>126</v>
      </c>
      <c r="E125" s="97" t="s">
        <v>332</v>
      </c>
      <c r="F125" s="84" t="s">
        <v>615</v>
      </c>
      <c r="G125" s="97" t="s">
        <v>424</v>
      </c>
      <c r="H125" s="84" t="s">
        <v>525</v>
      </c>
      <c r="I125" s="84" t="s">
        <v>336</v>
      </c>
      <c r="J125" s="84"/>
      <c r="K125" s="94">
        <v>2.3800000000000003</v>
      </c>
      <c r="L125" s="97" t="s">
        <v>170</v>
      </c>
      <c r="M125" s="98">
        <v>0.06</v>
      </c>
      <c r="N125" s="98">
        <v>1.3600000000000001E-2</v>
      </c>
      <c r="O125" s="94">
        <v>39080</v>
      </c>
      <c r="P125" s="96">
        <v>111.34</v>
      </c>
      <c r="Q125" s="84"/>
      <c r="R125" s="94">
        <v>43.511669999999995</v>
      </c>
      <c r="S125" s="95">
        <v>7.143143328157906E-5</v>
      </c>
      <c r="T125" s="95">
        <v>1.8407626351278554E-4</v>
      </c>
      <c r="U125" s="95">
        <f>R125/'סכום נכסי הקרן'!$C$42</f>
        <v>1.5118794570496719E-5</v>
      </c>
    </row>
    <row r="126" spans="2:21" s="128" customFormat="1">
      <c r="B126" s="87" t="s">
        <v>616</v>
      </c>
      <c r="C126" s="84" t="s">
        <v>617</v>
      </c>
      <c r="D126" s="97" t="s">
        <v>126</v>
      </c>
      <c r="E126" s="97" t="s">
        <v>332</v>
      </c>
      <c r="F126" s="84" t="s">
        <v>615</v>
      </c>
      <c r="G126" s="97" t="s">
        <v>424</v>
      </c>
      <c r="H126" s="84" t="s">
        <v>525</v>
      </c>
      <c r="I126" s="84" t="s">
        <v>336</v>
      </c>
      <c r="J126" s="84"/>
      <c r="K126" s="94">
        <v>4.3000000000000007</v>
      </c>
      <c r="L126" s="97" t="s">
        <v>170</v>
      </c>
      <c r="M126" s="98">
        <v>5.9000000000000004E-2</v>
      </c>
      <c r="N126" s="98">
        <v>2.3099999999999999E-2</v>
      </c>
      <c r="O126" s="94">
        <v>7139</v>
      </c>
      <c r="P126" s="96">
        <v>116.23</v>
      </c>
      <c r="Q126" s="84"/>
      <c r="R126" s="94">
        <v>8.2976600000000005</v>
      </c>
      <c r="S126" s="95">
        <v>1.0007878453131615E-5</v>
      </c>
      <c r="T126" s="95">
        <v>3.5103278010232666E-5</v>
      </c>
      <c r="U126" s="95">
        <f>R126/'סכום נכסי הקרן'!$C$42</f>
        <v>2.8831487496533192E-6</v>
      </c>
    </row>
    <row r="127" spans="2:21" s="128" customFormat="1">
      <c r="B127" s="87" t="s">
        <v>618</v>
      </c>
      <c r="C127" s="84" t="s">
        <v>619</v>
      </c>
      <c r="D127" s="97" t="s">
        <v>126</v>
      </c>
      <c r="E127" s="97" t="s">
        <v>332</v>
      </c>
      <c r="F127" s="84" t="s">
        <v>620</v>
      </c>
      <c r="G127" s="97" t="s">
        <v>370</v>
      </c>
      <c r="H127" s="84" t="s">
        <v>525</v>
      </c>
      <c r="I127" s="84" t="s">
        <v>336</v>
      </c>
      <c r="J127" s="84"/>
      <c r="K127" s="94">
        <v>4.84</v>
      </c>
      <c r="L127" s="97" t="s">
        <v>170</v>
      </c>
      <c r="M127" s="98">
        <v>6.9000000000000006E-2</v>
      </c>
      <c r="N127" s="98">
        <v>4.9700000000000008E-2</v>
      </c>
      <c r="O127" s="94">
        <v>174378</v>
      </c>
      <c r="P127" s="96">
        <v>110.68</v>
      </c>
      <c r="Q127" s="84"/>
      <c r="R127" s="94">
        <v>193.00155999999998</v>
      </c>
      <c r="S127" s="95">
        <v>3.7780055073977222E-4</v>
      </c>
      <c r="T127" s="95">
        <v>8.1649373643757396E-4</v>
      </c>
      <c r="U127" s="95">
        <f>R127/'סכום נכסי הקרן'!$C$42</f>
        <v>6.7061340955780293E-5</v>
      </c>
    </row>
    <row r="128" spans="2:21" s="128" customFormat="1">
      <c r="B128" s="87" t="s">
        <v>621</v>
      </c>
      <c r="C128" s="84" t="s">
        <v>622</v>
      </c>
      <c r="D128" s="97" t="s">
        <v>126</v>
      </c>
      <c r="E128" s="97" t="s">
        <v>332</v>
      </c>
      <c r="F128" s="84" t="s">
        <v>623</v>
      </c>
      <c r="G128" s="97" t="s">
        <v>409</v>
      </c>
      <c r="H128" s="84" t="s">
        <v>624</v>
      </c>
      <c r="I128" s="84" t="s">
        <v>166</v>
      </c>
      <c r="J128" s="84"/>
      <c r="K128" s="94">
        <v>1.61</v>
      </c>
      <c r="L128" s="97" t="s">
        <v>170</v>
      </c>
      <c r="M128" s="98">
        <v>4.2999999999999997E-2</v>
      </c>
      <c r="N128" s="98">
        <v>2.4199999999999999E-2</v>
      </c>
      <c r="O128" s="94">
        <v>389968.54</v>
      </c>
      <c r="P128" s="96">
        <v>103.44</v>
      </c>
      <c r="Q128" s="84"/>
      <c r="R128" s="94">
        <v>403.38346999999999</v>
      </c>
      <c r="S128" s="95">
        <v>7.7175490058676351E-4</v>
      </c>
      <c r="T128" s="95">
        <v>1.7065151009010189E-3</v>
      </c>
      <c r="U128" s="95">
        <f>R128/'סכום נכסי הקרן'!$C$42</f>
        <v>1.4016175007909663E-4</v>
      </c>
    </row>
    <row r="129" spans="2:21" s="128" customFormat="1">
      <c r="B129" s="87" t="s">
        <v>625</v>
      </c>
      <c r="C129" s="84" t="s">
        <v>626</v>
      </c>
      <c r="D129" s="97" t="s">
        <v>126</v>
      </c>
      <c r="E129" s="97" t="s">
        <v>332</v>
      </c>
      <c r="F129" s="84" t="s">
        <v>623</v>
      </c>
      <c r="G129" s="97" t="s">
        <v>409</v>
      </c>
      <c r="H129" s="84" t="s">
        <v>624</v>
      </c>
      <c r="I129" s="84" t="s">
        <v>166</v>
      </c>
      <c r="J129" s="84"/>
      <c r="K129" s="94">
        <v>2.3200000000000003</v>
      </c>
      <c r="L129" s="97" t="s">
        <v>170</v>
      </c>
      <c r="M129" s="98">
        <v>4.2500000000000003E-2</v>
      </c>
      <c r="N129" s="98">
        <v>2.7200000000000002E-2</v>
      </c>
      <c r="O129" s="94">
        <v>21745.08</v>
      </c>
      <c r="P129" s="96">
        <v>104.25</v>
      </c>
      <c r="Q129" s="84"/>
      <c r="R129" s="94">
        <v>22.669250000000002</v>
      </c>
      <c r="S129" s="95">
        <v>3.5832485517928702E-5</v>
      </c>
      <c r="T129" s="95">
        <v>9.5902336927937147E-5</v>
      </c>
      <c r="U129" s="95">
        <f>R129/'סכום נכסי הקרן'!$C$42</f>
        <v>7.876777283364045E-6</v>
      </c>
    </row>
    <row r="130" spans="2:21" s="128" customFormat="1">
      <c r="B130" s="83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94"/>
      <c r="P130" s="96"/>
      <c r="Q130" s="84"/>
      <c r="R130" s="84"/>
      <c r="S130" s="84"/>
      <c r="T130" s="95"/>
      <c r="U130" s="84"/>
    </row>
    <row r="131" spans="2:21" s="128" customFormat="1">
      <c r="B131" s="102" t="s">
        <v>48</v>
      </c>
      <c r="C131" s="82"/>
      <c r="D131" s="82"/>
      <c r="E131" s="82"/>
      <c r="F131" s="82"/>
      <c r="G131" s="82"/>
      <c r="H131" s="82"/>
      <c r="I131" s="82"/>
      <c r="J131" s="82"/>
      <c r="K131" s="91">
        <v>4.22</v>
      </c>
      <c r="L131" s="82"/>
      <c r="M131" s="82"/>
      <c r="N131" s="104">
        <v>3.4099999999999998E-2</v>
      </c>
      <c r="O131" s="91"/>
      <c r="P131" s="93"/>
      <c r="Q131" s="82"/>
      <c r="R131" s="91">
        <v>1027.9826399999999</v>
      </c>
      <c r="S131" s="82"/>
      <c r="T131" s="92">
        <v>4.3488839506093191E-3</v>
      </c>
      <c r="U131" s="92">
        <f>R131/'סכום נכסי הקרן'!$C$42</f>
        <v>3.5718827515002032E-4</v>
      </c>
    </row>
    <row r="132" spans="2:21" s="128" customFormat="1">
      <c r="B132" s="87" t="s">
        <v>627</v>
      </c>
      <c r="C132" s="84" t="s">
        <v>628</v>
      </c>
      <c r="D132" s="97" t="s">
        <v>126</v>
      </c>
      <c r="E132" s="97" t="s">
        <v>332</v>
      </c>
      <c r="F132" s="84" t="s">
        <v>629</v>
      </c>
      <c r="G132" s="97" t="s">
        <v>630</v>
      </c>
      <c r="H132" s="84" t="s">
        <v>380</v>
      </c>
      <c r="I132" s="84" t="s">
        <v>336</v>
      </c>
      <c r="J132" s="84"/>
      <c r="K132" s="94">
        <v>4.22</v>
      </c>
      <c r="L132" s="97" t="s">
        <v>170</v>
      </c>
      <c r="M132" s="98">
        <v>3.49E-2</v>
      </c>
      <c r="N132" s="98">
        <v>3.4099999999999998E-2</v>
      </c>
      <c r="O132" s="94">
        <v>1057269</v>
      </c>
      <c r="P132" s="96">
        <v>97.23</v>
      </c>
      <c r="Q132" s="84"/>
      <c r="R132" s="94">
        <v>1027.9826399999999</v>
      </c>
      <c r="S132" s="95">
        <v>6.7092961346645289E-4</v>
      </c>
      <c r="T132" s="95">
        <v>4.3488839506093191E-3</v>
      </c>
      <c r="U132" s="95">
        <f>R132/'סכום נכסי הקרן'!$C$42</f>
        <v>3.5718827515002032E-4</v>
      </c>
    </row>
    <row r="133" spans="2:21">
      <c r="C133" s="1"/>
      <c r="D133" s="1"/>
      <c r="E133" s="1"/>
      <c r="F133" s="1"/>
    </row>
    <row r="134" spans="2:21">
      <c r="C134" s="1"/>
      <c r="D134" s="1"/>
      <c r="E134" s="1"/>
      <c r="F134" s="1"/>
    </row>
    <row r="135" spans="2:21">
      <c r="C135" s="1"/>
      <c r="D135" s="1"/>
      <c r="E135" s="1"/>
      <c r="F135" s="1"/>
    </row>
    <row r="136" spans="2:21">
      <c r="B136" s="99" t="s">
        <v>259</v>
      </c>
      <c r="C136" s="100"/>
      <c r="D136" s="100"/>
      <c r="E136" s="100"/>
      <c r="F136" s="100"/>
      <c r="G136" s="100"/>
      <c r="H136" s="100"/>
      <c r="I136" s="100"/>
      <c r="J136" s="100"/>
      <c r="K136" s="100"/>
    </row>
    <row r="137" spans="2:21">
      <c r="B137" s="99" t="s">
        <v>118</v>
      </c>
      <c r="C137" s="100"/>
      <c r="D137" s="100"/>
      <c r="E137" s="100"/>
      <c r="F137" s="100"/>
      <c r="G137" s="100"/>
      <c r="H137" s="100"/>
      <c r="I137" s="100"/>
      <c r="J137" s="100"/>
      <c r="K137" s="100"/>
    </row>
    <row r="138" spans="2:21">
      <c r="B138" s="99" t="s">
        <v>242</v>
      </c>
      <c r="C138" s="100"/>
      <c r="D138" s="100"/>
      <c r="E138" s="100"/>
      <c r="F138" s="100"/>
      <c r="G138" s="100"/>
      <c r="H138" s="100"/>
      <c r="I138" s="100"/>
      <c r="J138" s="100"/>
      <c r="K138" s="100"/>
    </row>
    <row r="139" spans="2:21">
      <c r="B139" s="99" t="s">
        <v>250</v>
      </c>
      <c r="C139" s="100"/>
      <c r="D139" s="100"/>
      <c r="E139" s="100"/>
      <c r="F139" s="100"/>
      <c r="G139" s="100"/>
      <c r="H139" s="100"/>
      <c r="I139" s="100"/>
      <c r="J139" s="100"/>
      <c r="K139" s="100"/>
    </row>
    <row r="140" spans="2:21">
      <c r="B140" s="167" t="s">
        <v>255</v>
      </c>
      <c r="C140" s="167"/>
      <c r="D140" s="167"/>
      <c r="E140" s="167"/>
      <c r="F140" s="167"/>
      <c r="G140" s="167"/>
      <c r="H140" s="167"/>
      <c r="I140" s="167"/>
      <c r="J140" s="167"/>
      <c r="K140" s="167"/>
    </row>
    <row r="141" spans="2:21">
      <c r="C141" s="1"/>
      <c r="D141" s="1"/>
      <c r="E141" s="1"/>
      <c r="F141" s="1"/>
    </row>
    <row r="142" spans="2:21">
      <c r="C142" s="1"/>
      <c r="D142" s="1"/>
      <c r="E142" s="1"/>
      <c r="F142" s="1"/>
    </row>
    <row r="143" spans="2:21">
      <c r="C143" s="1"/>
      <c r="D143" s="1"/>
      <c r="E143" s="1"/>
      <c r="F143" s="1"/>
    </row>
    <row r="144" spans="2:21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4"/>
      <c r="C796" s="1"/>
      <c r="D796" s="1"/>
      <c r="E796" s="1"/>
      <c r="F796" s="1"/>
    </row>
    <row r="797" spans="2:6">
      <c r="B797" s="44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3">
    <mergeCell ref="B6:U6"/>
    <mergeCell ref="B7:U7"/>
    <mergeCell ref="B140:K140"/>
  </mergeCells>
  <phoneticPr fontId="3" type="noConversion"/>
  <conditionalFormatting sqref="B12:B132">
    <cfRule type="cellIs" dxfId="50" priority="2" operator="equal">
      <formula>"NR3"</formula>
    </cfRule>
  </conditionalFormatting>
  <conditionalFormatting sqref="B12:B132">
    <cfRule type="containsText" dxfId="49" priority="1" operator="containsText" text="הפרשה ">
      <formula>NOT(ISERROR(SEARCH("הפרשה ",B12)))</formula>
    </cfRule>
  </conditionalFormatting>
  <dataValidations count="6">
    <dataValidation type="list" allowBlank="1" showInputMessage="1" showErrorMessage="1" sqref="G556:G828">
      <formula1>$BH$7:$BH$24</formula1>
    </dataValidation>
    <dataValidation allowBlank="1" showInputMessage="1" showErrorMessage="1" sqref="H2 B34 Q9 B36 B138 B140"/>
    <dataValidation type="list" allowBlank="1" showInputMessage="1" showErrorMessage="1" sqref="I12:I35 I141:I828 I37:I139">
      <formula1>$BJ$7:$BJ$10</formula1>
    </dataValidation>
    <dataValidation type="list" allowBlank="1" showInputMessage="1" showErrorMessage="1" sqref="E12:E35 E141:E822 E37:E139">
      <formula1>$BF$7:$BF$24</formula1>
    </dataValidation>
    <dataValidation type="list" allowBlank="1" showInputMessage="1" showErrorMessage="1" sqref="L12:L828">
      <formula1>$BK$7:$BK$20</formula1>
    </dataValidation>
    <dataValidation type="list" allowBlank="1" showInputMessage="1" showErrorMessage="1" sqref="G12:G35 G141:G555 G37:G139">
      <formula1>$BH$7:$BH$29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J363"/>
  <sheetViews>
    <sheetView rightToLeft="1" workbookViewId="0">
      <pane ySplit="10" topLeftCell="A11" activePane="bottomLeft" state="frozen"/>
      <selection pane="bottomLeft" activeCell="C17" sqref="C17"/>
    </sheetView>
  </sheetViews>
  <sheetFormatPr defaultColWidth="9.140625" defaultRowHeight="18"/>
  <cols>
    <col min="1" max="1" width="6.28515625" style="1" customWidth="1"/>
    <col min="2" max="2" width="43.85546875" style="2" bestFit="1" customWidth="1"/>
    <col min="3" max="3" width="41.7109375" style="2" bestFit="1" customWidth="1"/>
    <col min="4" max="4" width="9.7109375" style="2" bestFit="1" customWidth="1"/>
    <col min="5" max="5" width="8" style="2" bestFit="1" customWidth="1"/>
    <col min="6" max="6" width="11.28515625" style="2" bestFit="1" customWidth="1"/>
    <col min="7" max="7" width="35.7109375" style="2" bestFit="1" customWidth="1"/>
    <col min="8" max="8" width="12.28515625" style="1" bestFit="1" customWidth="1"/>
    <col min="9" max="9" width="14.28515625" style="1" bestFit="1" customWidth="1"/>
    <col min="10" max="10" width="11.85546875" style="1" bestFit="1" customWidth="1"/>
    <col min="11" max="11" width="9" style="1" bestFit="1" customWidth="1"/>
    <col min="12" max="12" width="11.28515625" style="1" bestFit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57" t="s">
        <v>185</v>
      </c>
      <c r="C1" s="78" t="s" vm="1">
        <v>260</v>
      </c>
    </row>
    <row r="2" spans="2:62">
      <c r="B2" s="57" t="s">
        <v>184</v>
      </c>
      <c r="C2" s="78" t="s">
        <v>261</v>
      </c>
    </row>
    <row r="3" spans="2:62">
      <c r="B3" s="57" t="s">
        <v>186</v>
      </c>
      <c r="C3" s="78" t="s">
        <v>262</v>
      </c>
    </row>
    <row r="4" spans="2:62">
      <c r="B4" s="57" t="s">
        <v>187</v>
      </c>
      <c r="C4" s="78">
        <v>8801</v>
      </c>
    </row>
    <row r="6" spans="2:62" ht="26.25" customHeight="1">
      <c r="B6" s="170" t="s">
        <v>215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2"/>
      <c r="BJ6" s="3"/>
    </row>
    <row r="7" spans="2:62" ht="26.25" customHeight="1">
      <c r="B7" s="170" t="s">
        <v>95</v>
      </c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2"/>
      <c r="BF7" s="3"/>
      <c r="BJ7" s="3"/>
    </row>
    <row r="8" spans="2:62" s="3" customFormat="1" ht="78.75">
      <c r="B8" s="23" t="s">
        <v>121</v>
      </c>
      <c r="C8" s="31" t="s">
        <v>46</v>
      </c>
      <c r="D8" s="31" t="s">
        <v>125</v>
      </c>
      <c r="E8" s="31" t="s">
        <v>231</v>
      </c>
      <c r="F8" s="31" t="s">
        <v>123</v>
      </c>
      <c r="G8" s="31" t="s">
        <v>66</v>
      </c>
      <c r="H8" s="31" t="s">
        <v>107</v>
      </c>
      <c r="I8" s="14" t="s">
        <v>244</v>
      </c>
      <c r="J8" s="14" t="s">
        <v>243</v>
      </c>
      <c r="K8" s="31" t="s">
        <v>258</v>
      </c>
      <c r="L8" s="14" t="s">
        <v>63</v>
      </c>
      <c r="M8" s="14" t="s">
        <v>60</v>
      </c>
      <c r="N8" s="14" t="s">
        <v>188</v>
      </c>
      <c r="O8" s="15" t="s">
        <v>190</v>
      </c>
      <c r="BF8" s="1"/>
      <c r="BG8" s="1"/>
      <c r="BH8" s="1"/>
      <c r="BJ8" s="4"/>
    </row>
    <row r="9" spans="2:62" s="3" customFormat="1" ht="24" customHeight="1">
      <c r="B9" s="16"/>
      <c r="C9" s="17"/>
      <c r="D9" s="17"/>
      <c r="E9" s="17"/>
      <c r="F9" s="17"/>
      <c r="G9" s="17"/>
      <c r="H9" s="17"/>
      <c r="I9" s="17" t="s">
        <v>251</v>
      </c>
      <c r="J9" s="17"/>
      <c r="K9" s="17" t="s">
        <v>247</v>
      </c>
      <c r="L9" s="17" t="s">
        <v>247</v>
      </c>
      <c r="M9" s="17" t="s">
        <v>20</v>
      </c>
      <c r="N9" s="17" t="s">
        <v>20</v>
      </c>
      <c r="O9" s="18" t="s">
        <v>20</v>
      </c>
      <c r="BF9" s="1"/>
      <c r="BH9" s="1"/>
      <c r="BJ9" s="4"/>
    </row>
    <row r="10" spans="2:6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21" t="s">
        <v>12</v>
      </c>
      <c r="O10" s="21" t="s">
        <v>13</v>
      </c>
      <c r="BF10" s="1"/>
      <c r="BG10" s="3"/>
      <c r="BH10" s="1"/>
      <c r="BJ10" s="1"/>
    </row>
    <row r="11" spans="2:62" s="134" customFormat="1" ht="18" customHeight="1">
      <c r="B11" s="79" t="s">
        <v>31</v>
      </c>
      <c r="C11" s="80"/>
      <c r="D11" s="80"/>
      <c r="E11" s="80"/>
      <c r="F11" s="80"/>
      <c r="G11" s="80"/>
      <c r="H11" s="80"/>
      <c r="I11" s="88"/>
      <c r="J11" s="90"/>
      <c r="K11" s="88">
        <f>K12+K100</f>
        <v>1804.19426</v>
      </c>
      <c r="L11" s="88">
        <v>490285.79741</v>
      </c>
      <c r="M11" s="80"/>
      <c r="N11" s="89">
        <v>1</v>
      </c>
      <c r="O11" s="89">
        <f>L11/'סכום נכסי הקרן'!$C$42</f>
        <v>0.17035729154670376</v>
      </c>
      <c r="BF11" s="128"/>
      <c r="BG11" s="136"/>
      <c r="BH11" s="128"/>
      <c r="BJ11" s="128"/>
    </row>
    <row r="12" spans="2:62" s="128" customFormat="1" ht="20.25">
      <c r="B12" s="81" t="s">
        <v>239</v>
      </c>
      <c r="C12" s="82"/>
      <c r="D12" s="82"/>
      <c r="E12" s="82"/>
      <c r="F12" s="82"/>
      <c r="G12" s="82"/>
      <c r="H12" s="82"/>
      <c r="I12" s="91"/>
      <c r="J12" s="93"/>
      <c r="K12" s="91">
        <f>K13</f>
        <v>1754.36439</v>
      </c>
      <c r="L12" s="91">
        <v>404421.42901999986</v>
      </c>
      <c r="M12" s="82"/>
      <c r="N12" s="92">
        <v>0.82486874218345685</v>
      </c>
      <c r="O12" s="92">
        <f>L12/'סכום נכסי הקרן'!$C$42</f>
        <v>0.14052240479990999</v>
      </c>
      <c r="BG12" s="134"/>
    </row>
    <row r="13" spans="2:62" s="128" customFormat="1">
      <c r="B13" s="102" t="s">
        <v>631</v>
      </c>
      <c r="C13" s="82"/>
      <c r="D13" s="82"/>
      <c r="E13" s="82"/>
      <c r="F13" s="82"/>
      <c r="G13" s="82"/>
      <c r="H13" s="82"/>
      <c r="I13" s="91"/>
      <c r="J13" s="93"/>
      <c r="K13" s="91">
        <f>SUM(K14:K42)</f>
        <v>1754.36439</v>
      </c>
      <c r="L13" s="91">
        <v>315426.00584999996</v>
      </c>
      <c r="M13" s="82"/>
      <c r="N13" s="92">
        <v>0.64335130145780239</v>
      </c>
      <c r="O13" s="92">
        <f>L13/'סכום נכסי הקרן'!$C$42</f>
        <v>0.10959958522939814</v>
      </c>
    </row>
    <row r="14" spans="2:62" s="128" customFormat="1">
      <c r="B14" s="87" t="s">
        <v>632</v>
      </c>
      <c r="C14" s="84" t="s">
        <v>633</v>
      </c>
      <c r="D14" s="97" t="s">
        <v>126</v>
      </c>
      <c r="E14" s="97" t="s">
        <v>332</v>
      </c>
      <c r="F14" s="84" t="s">
        <v>634</v>
      </c>
      <c r="G14" s="97" t="s">
        <v>635</v>
      </c>
      <c r="H14" s="97" t="s">
        <v>170</v>
      </c>
      <c r="I14" s="94">
        <v>70563</v>
      </c>
      <c r="J14" s="96">
        <v>22180</v>
      </c>
      <c r="K14" s="84"/>
      <c r="L14" s="94">
        <v>15650.8734</v>
      </c>
      <c r="M14" s="95">
        <v>1.3946049581790459E-3</v>
      </c>
      <c r="N14" s="95">
        <v>3.1921939168292911E-2</v>
      </c>
      <c r="O14" s="95">
        <f>L14/'סכום נכסי הקרן'!$C$42</f>
        <v>5.438135097629017E-3</v>
      </c>
    </row>
    <row r="15" spans="2:62" s="128" customFormat="1">
      <c r="B15" s="87" t="s">
        <v>636</v>
      </c>
      <c r="C15" s="84" t="s">
        <v>637</v>
      </c>
      <c r="D15" s="97" t="s">
        <v>126</v>
      </c>
      <c r="E15" s="97" t="s">
        <v>332</v>
      </c>
      <c r="F15" s="84" t="s">
        <v>379</v>
      </c>
      <c r="G15" s="97" t="s">
        <v>370</v>
      </c>
      <c r="H15" s="97" t="s">
        <v>170</v>
      </c>
      <c r="I15" s="94">
        <v>36474</v>
      </c>
      <c r="J15" s="96">
        <v>4328</v>
      </c>
      <c r="K15" s="84"/>
      <c r="L15" s="94">
        <v>1578.5947200000001</v>
      </c>
      <c r="M15" s="95">
        <v>2.773912024384629E-4</v>
      </c>
      <c r="N15" s="95">
        <v>3.2197439296409091E-3</v>
      </c>
      <c r="O15" s="95">
        <f>L15/'סכום נכסי הקרן'!$C$42</f>
        <v>5.4850685532756597E-4</v>
      </c>
    </row>
    <row r="16" spans="2:62" s="128" customFormat="1" ht="20.25">
      <c r="B16" s="87" t="s">
        <v>638</v>
      </c>
      <c r="C16" s="84" t="s">
        <v>639</v>
      </c>
      <c r="D16" s="97" t="s">
        <v>126</v>
      </c>
      <c r="E16" s="97" t="s">
        <v>332</v>
      </c>
      <c r="F16" s="84" t="s">
        <v>640</v>
      </c>
      <c r="G16" s="97" t="s">
        <v>564</v>
      </c>
      <c r="H16" s="97" t="s">
        <v>170</v>
      </c>
      <c r="I16" s="94">
        <v>23877</v>
      </c>
      <c r="J16" s="96">
        <v>46320</v>
      </c>
      <c r="K16" s="84"/>
      <c r="L16" s="94">
        <v>11059.8264</v>
      </c>
      <c r="M16" s="95">
        <v>5.5851285922233916E-4</v>
      </c>
      <c r="N16" s="95">
        <v>2.255791715449439E-2</v>
      </c>
      <c r="O16" s="95">
        <f>L16/'סכום נכסי הקרן'!$C$42</f>
        <v>3.8429056693745907E-3</v>
      </c>
      <c r="BF16" s="134"/>
    </row>
    <row r="17" spans="2:15" s="128" customFormat="1">
      <c r="B17" s="87" t="s">
        <v>641</v>
      </c>
      <c r="C17" s="84" t="s">
        <v>642</v>
      </c>
      <c r="D17" s="97" t="s">
        <v>126</v>
      </c>
      <c r="E17" s="97" t="s">
        <v>332</v>
      </c>
      <c r="F17" s="84" t="s">
        <v>643</v>
      </c>
      <c r="G17" s="97" t="s">
        <v>370</v>
      </c>
      <c r="H17" s="97" t="s">
        <v>170</v>
      </c>
      <c r="I17" s="94">
        <v>138674</v>
      </c>
      <c r="J17" s="96">
        <v>3755</v>
      </c>
      <c r="K17" s="84"/>
      <c r="L17" s="94">
        <v>5207.2087000000001</v>
      </c>
      <c r="M17" s="95">
        <v>8.129308876201806E-4</v>
      </c>
      <c r="N17" s="95">
        <v>1.0620761864830214E-2</v>
      </c>
      <c r="O17" s="95">
        <f>L17/'סכום נכסי הקרן'!$C$42</f>
        <v>1.8093242254549938E-3</v>
      </c>
    </row>
    <row r="18" spans="2:15" s="128" customFormat="1">
      <c r="B18" s="87" t="s">
        <v>644</v>
      </c>
      <c r="C18" s="84" t="s">
        <v>645</v>
      </c>
      <c r="D18" s="97" t="s">
        <v>126</v>
      </c>
      <c r="E18" s="97" t="s">
        <v>332</v>
      </c>
      <c r="F18" s="84" t="s">
        <v>383</v>
      </c>
      <c r="G18" s="97" t="s">
        <v>370</v>
      </c>
      <c r="H18" s="97" t="s">
        <v>170</v>
      </c>
      <c r="I18" s="94">
        <v>63643</v>
      </c>
      <c r="J18" s="96">
        <v>2089</v>
      </c>
      <c r="K18" s="84"/>
      <c r="L18" s="94">
        <v>1329.50227</v>
      </c>
      <c r="M18" s="95">
        <v>1.9589183340695861E-4</v>
      </c>
      <c r="N18" s="95">
        <v>2.7116883193910014E-3</v>
      </c>
      <c r="O18" s="95">
        <f>L18/'סכום נכסי הקרן'!$C$42</f>
        <v>4.6195587761028398E-4</v>
      </c>
    </row>
    <row r="19" spans="2:15" s="128" customFormat="1">
      <c r="B19" s="87" t="s">
        <v>646</v>
      </c>
      <c r="C19" s="84" t="s">
        <v>647</v>
      </c>
      <c r="D19" s="97" t="s">
        <v>126</v>
      </c>
      <c r="E19" s="97" t="s">
        <v>332</v>
      </c>
      <c r="F19" s="84" t="s">
        <v>390</v>
      </c>
      <c r="G19" s="97" t="s">
        <v>391</v>
      </c>
      <c r="H19" s="97" t="s">
        <v>170</v>
      </c>
      <c r="I19" s="94">
        <v>2337736</v>
      </c>
      <c r="J19" s="96">
        <v>523</v>
      </c>
      <c r="K19" s="84"/>
      <c r="L19" s="94">
        <v>12226.359279999999</v>
      </c>
      <c r="M19" s="95">
        <v>8.453256349138748E-4</v>
      </c>
      <c r="N19" s="95">
        <v>2.4937208755765248E-2</v>
      </c>
      <c r="O19" s="95">
        <f>L19/'סכום נכסי הקרן'!$C$42</f>
        <v>4.2482353423669138E-3</v>
      </c>
    </row>
    <row r="20" spans="2:15">
      <c r="B20" s="87" t="s">
        <v>648</v>
      </c>
      <c r="C20" s="84" t="s">
        <v>649</v>
      </c>
      <c r="D20" s="97" t="s">
        <v>126</v>
      </c>
      <c r="E20" s="97" t="s">
        <v>332</v>
      </c>
      <c r="F20" s="84" t="s">
        <v>363</v>
      </c>
      <c r="G20" s="97" t="s">
        <v>340</v>
      </c>
      <c r="H20" s="97" t="s">
        <v>170</v>
      </c>
      <c r="I20" s="94">
        <v>85375</v>
      </c>
      <c r="J20" s="96">
        <v>7202</v>
      </c>
      <c r="K20" s="84"/>
      <c r="L20" s="94">
        <v>6148.7075000000004</v>
      </c>
      <c r="M20" s="95">
        <v>8.5094155250012857E-4</v>
      </c>
      <c r="N20" s="95">
        <v>1.2541067949513053E-2</v>
      </c>
      <c r="O20" s="95">
        <f>L20/'סכום נכסי הקרן'!$C$42</f>
        <v>2.1364623689822172E-3</v>
      </c>
    </row>
    <row r="21" spans="2:15">
      <c r="B21" s="87" t="s">
        <v>650</v>
      </c>
      <c r="C21" s="84" t="s">
        <v>651</v>
      </c>
      <c r="D21" s="97" t="s">
        <v>126</v>
      </c>
      <c r="E21" s="97" t="s">
        <v>332</v>
      </c>
      <c r="F21" s="84" t="s">
        <v>615</v>
      </c>
      <c r="G21" s="97" t="s">
        <v>424</v>
      </c>
      <c r="H21" s="97" t="s">
        <v>170</v>
      </c>
      <c r="I21" s="94">
        <v>2169751</v>
      </c>
      <c r="J21" s="96">
        <v>165.5</v>
      </c>
      <c r="K21" s="84"/>
      <c r="L21" s="94">
        <v>3590.9379100000001</v>
      </c>
      <c r="M21" s="95">
        <v>6.7826214657863216E-4</v>
      </c>
      <c r="N21" s="95">
        <v>7.32417281709894E-3</v>
      </c>
      <c r="O21" s="95">
        <f>L21/'סכום נכסי הקרן'!$C$42</f>
        <v>1.2477262439409668E-3</v>
      </c>
    </row>
    <row r="22" spans="2:15">
      <c r="B22" s="87" t="s">
        <v>652</v>
      </c>
      <c r="C22" s="84" t="s">
        <v>653</v>
      </c>
      <c r="D22" s="97" t="s">
        <v>126</v>
      </c>
      <c r="E22" s="97" t="s">
        <v>332</v>
      </c>
      <c r="F22" s="84" t="s">
        <v>398</v>
      </c>
      <c r="G22" s="97" t="s">
        <v>340</v>
      </c>
      <c r="H22" s="97" t="s">
        <v>170</v>
      </c>
      <c r="I22" s="94">
        <v>1006077</v>
      </c>
      <c r="J22" s="96">
        <v>1010</v>
      </c>
      <c r="K22" s="84"/>
      <c r="L22" s="94">
        <v>10161.377699999999</v>
      </c>
      <c r="M22" s="95">
        <v>8.6431470163253878E-4</v>
      </c>
      <c r="N22" s="95">
        <v>2.0725417202943325E-2</v>
      </c>
      <c r="O22" s="95">
        <f>L22/'סכום נכסי הקרן'!$C$42</f>
        <v>3.5307259408688852E-3</v>
      </c>
    </row>
    <row r="23" spans="2:15">
      <c r="B23" s="87" t="s">
        <v>654</v>
      </c>
      <c r="C23" s="84" t="s">
        <v>655</v>
      </c>
      <c r="D23" s="97" t="s">
        <v>126</v>
      </c>
      <c r="E23" s="97" t="s">
        <v>332</v>
      </c>
      <c r="F23" s="84" t="s">
        <v>656</v>
      </c>
      <c r="G23" s="97" t="s">
        <v>630</v>
      </c>
      <c r="H23" s="97" t="s">
        <v>170</v>
      </c>
      <c r="I23" s="94">
        <v>915884.03</v>
      </c>
      <c r="J23" s="96">
        <v>954</v>
      </c>
      <c r="K23" s="94">
        <v>163.34058999999999</v>
      </c>
      <c r="L23" s="94">
        <v>8900.8742500000008</v>
      </c>
      <c r="M23" s="95">
        <v>7.8026287881925987E-4</v>
      </c>
      <c r="N23" s="95">
        <v>1.8154460718666651E-2</v>
      </c>
      <c r="O23" s="95">
        <f>L23/'סכום נכסי הקרן'!$C$42</f>
        <v>3.0927447575230757E-3</v>
      </c>
    </row>
    <row r="24" spans="2:15">
      <c r="B24" s="87" t="s">
        <v>657</v>
      </c>
      <c r="C24" s="84" t="s">
        <v>658</v>
      </c>
      <c r="D24" s="97" t="s">
        <v>126</v>
      </c>
      <c r="E24" s="97" t="s">
        <v>332</v>
      </c>
      <c r="F24" s="84" t="s">
        <v>436</v>
      </c>
      <c r="G24" s="97" t="s">
        <v>437</v>
      </c>
      <c r="H24" s="97" t="s">
        <v>170</v>
      </c>
      <c r="I24" s="94">
        <v>152200</v>
      </c>
      <c r="J24" s="96">
        <v>2569</v>
      </c>
      <c r="K24" s="84"/>
      <c r="L24" s="94">
        <v>3910.018</v>
      </c>
      <c r="M24" s="95">
        <v>7.1000253105172977E-4</v>
      </c>
      <c r="N24" s="95">
        <v>7.9749770861305604E-3</v>
      </c>
      <c r="O24" s="95">
        <f>L24/'סכום נכסי הקרן'!$C$42</f>
        <v>1.3585954965402258E-3</v>
      </c>
    </row>
    <row r="25" spans="2:15">
      <c r="B25" s="87" t="s">
        <v>659</v>
      </c>
      <c r="C25" s="84" t="s">
        <v>660</v>
      </c>
      <c r="D25" s="97" t="s">
        <v>126</v>
      </c>
      <c r="E25" s="97" t="s">
        <v>332</v>
      </c>
      <c r="F25" s="84" t="s">
        <v>661</v>
      </c>
      <c r="G25" s="97" t="s">
        <v>662</v>
      </c>
      <c r="H25" s="97" t="s">
        <v>170</v>
      </c>
      <c r="I25" s="94">
        <v>65213</v>
      </c>
      <c r="J25" s="96">
        <v>11830</v>
      </c>
      <c r="K25" s="84"/>
      <c r="L25" s="94">
        <v>7714.6979000000001</v>
      </c>
      <c r="M25" s="95">
        <v>6.6430262144818054E-4</v>
      </c>
      <c r="N25" s="95">
        <v>1.5735103771624466E-2</v>
      </c>
      <c r="O25" s="95">
        <f>L25/'סכום נכסי הקרן'!$C$42</f>
        <v>2.6805896607402669E-3</v>
      </c>
    </row>
    <row r="26" spans="2:15">
      <c r="B26" s="87" t="s">
        <v>663</v>
      </c>
      <c r="C26" s="84" t="s">
        <v>664</v>
      </c>
      <c r="D26" s="97" t="s">
        <v>126</v>
      </c>
      <c r="E26" s="97" t="s">
        <v>332</v>
      </c>
      <c r="F26" s="84" t="s">
        <v>665</v>
      </c>
      <c r="G26" s="97" t="s">
        <v>424</v>
      </c>
      <c r="H26" s="97" t="s">
        <v>170</v>
      </c>
      <c r="I26" s="94">
        <v>120901</v>
      </c>
      <c r="J26" s="96">
        <v>6507</v>
      </c>
      <c r="K26" s="84"/>
      <c r="L26" s="94">
        <v>7867.0280700000003</v>
      </c>
      <c r="M26" s="95">
        <v>1.1908954289647819E-4</v>
      </c>
      <c r="N26" s="95">
        <v>1.6045800452631147E-2</v>
      </c>
      <c r="O26" s="95">
        <f>L26/'סכום נכסי הקרן'!$C$42</f>
        <v>2.7335191058091152E-3</v>
      </c>
    </row>
    <row r="27" spans="2:15">
      <c r="B27" s="87" t="s">
        <v>666</v>
      </c>
      <c r="C27" s="84" t="s">
        <v>667</v>
      </c>
      <c r="D27" s="97" t="s">
        <v>126</v>
      </c>
      <c r="E27" s="97" t="s">
        <v>332</v>
      </c>
      <c r="F27" s="84" t="s">
        <v>629</v>
      </c>
      <c r="G27" s="97" t="s">
        <v>630</v>
      </c>
      <c r="H27" s="97" t="s">
        <v>170</v>
      </c>
      <c r="I27" s="94">
        <v>42077219</v>
      </c>
      <c r="J27" s="96">
        <v>42.6</v>
      </c>
      <c r="K27" s="94">
        <v>1591.0237999999999</v>
      </c>
      <c r="L27" s="94">
        <v>19515.919089999999</v>
      </c>
      <c r="M27" s="95">
        <v>3.2486328822497732E-3</v>
      </c>
      <c r="N27" s="95">
        <v>3.9805189530464559E-2</v>
      </c>
      <c r="O27" s="95">
        <f>L27/'סכום נכסי הקרן'!$C$42</f>
        <v>6.7811042779131504E-3</v>
      </c>
    </row>
    <row r="28" spans="2:15">
      <c r="B28" s="87" t="s">
        <v>668</v>
      </c>
      <c r="C28" s="84" t="s">
        <v>669</v>
      </c>
      <c r="D28" s="97" t="s">
        <v>126</v>
      </c>
      <c r="E28" s="97" t="s">
        <v>332</v>
      </c>
      <c r="F28" s="84" t="s">
        <v>670</v>
      </c>
      <c r="G28" s="97" t="s">
        <v>424</v>
      </c>
      <c r="H28" s="97" t="s">
        <v>170</v>
      </c>
      <c r="I28" s="94">
        <v>838759</v>
      </c>
      <c r="J28" s="96">
        <v>1395</v>
      </c>
      <c r="K28" s="84"/>
      <c r="L28" s="94">
        <v>11700.688050000001</v>
      </c>
      <c r="M28" s="95">
        <v>6.5611064452334247E-4</v>
      </c>
      <c r="N28" s="95">
        <v>2.3865035682882195E-2</v>
      </c>
      <c r="O28" s="95">
        <f>L28/'סכום נכסי הקרן'!$C$42</f>
        <v>4.0655828416012504E-3</v>
      </c>
    </row>
    <row r="29" spans="2:15">
      <c r="B29" s="87" t="s">
        <v>671</v>
      </c>
      <c r="C29" s="84" t="s">
        <v>672</v>
      </c>
      <c r="D29" s="97" t="s">
        <v>126</v>
      </c>
      <c r="E29" s="97" t="s">
        <v>332</v>
      </c>
      <c r="F29" s="84" t="s">
        <v>339</v>
      </c>
      <c r="G29" s="97" t="s">
        <v>340</v>
      </c>
      <c r="H29" s="97" t="s">
        <v>170</v>
      </c>
      <c r="I29" s="94">
        <v>1345936</v>
      </c>
      <c r="J29" s="96">
        <v>2100</v>
      </c>
      <c r="K29" s="84"/>
      <c r="L29" s="94">
        <v>28264.655999999999</v>
      </c>
      <c r="M29" s="95">
        <v>8.8344094587827467E-4</v>
      </c>
      <c r="N29" s="95">
        <v>5.7649346869339896E-2</v>
      </c>
      <c r="O29" s="95">
        <f>L29/'סכום נכסי הקרן'!$C$42</f>
        <v>9.820986592097191E-3</v>
      </c>
    </row>
    <row r="30" spans="2:15">
      <c r="B30" s="87" t="s">
        <v>673</v>
      </c>
      <c r="C30" s="84" t="s">
        <v>674</v>
      </c>
      <c r="D30" s="97" t="s">
        <v>126</v>
      </c>
      <c r="E30" s="97" t="s">
        <v>332</v>
      </c>
      <c r="F30" s="84" t="s">
        <v>343</v>
      </c>
      <c r="G30" s="97" t="s">
        <v>340</v>
      </c>
      <c r="H30" s="97" t="s">
        <v>170</v>
      </c>
      <c r="I30" s="94">
        <v>211426</v>
      </c>
      <c r="J30" s="96">
        <v>6419</v>
      </c>
      <c r="K30" s="84"/>
      <c r="L30" s="94">
        <v>13571.434939999999</v>
      </c>
      <c r="M30" s="95">
        <v>9.0892047717065446E-4</v>
      </c>
      <c r="N30" s="95">
        <v>2.7680660977113577E-2</v>
      </c>
      <c r="O30" s="95">
        <f>L30/'סכום נכסי הקרן'!$C$42</f>
        <v>4.7156024322836032E-3</v>
      </c>
    </row>
    <row r="31" spans="2:15">
      <c r="B31" s="87" t="s">
        <v>675</v>
      </c>
      <c r="C31" s="84" t="s">
        <v>676</v>
      </c>
      <c r="D31" s="97" t="s">
        <v>126</v>
      </c>
      <c r="E31" s="97" t="s">
        <v>332</v>
      </c>
      <c r="F31" s="84" t="s">
        <v>677</v>
      </c>
      <c r="G31" s="97" t="s">
        <v>678</v>
      </c>
      <c r="H31" s="97" t="s">
        <v>170</v>
      </c>
      <c r="I31" s="94">
        <v>87908</v>
      </c>
      <c r="J31" s="96">
        <v>14630</v>
      </c>
      <c r="K31" s="84"/>
      <c r="L31" s="94">
        <v>12860.940399999999</v>
      </c>
      <c r="M31" s="95">
        <v>1.7876965985057889E-4</v>
      </c>
      <c r="N31" s="95">
        <v>2.6231517347513694E-2</v>
      </c>
      <c r="O31" s="95">
        <f>L31/'סכום נכסי הקרן'!$C$42</f>
        <v>4.4687302484828079E-3</v>
      </c>
    </row>
    <row r="32" spans="2:15">
      <c r="B32" s="87" t="s">
        <v>679</v>
      </c>
      <c r="C32" s="84" t="s">
        <v>680</v>
      </c>
      <c r="D32" s="97" t="s">
        <v>126</v>
      </c>
      <c r="E32" s="97" t="s">
        <v>332</v>
      </c>
      <c r="F32" s="84" t="s">
        <v>451</v>
      </c>
      <c r="G32" s="97" t="s">
        <v>370</v>
      </c>
      <c r="H32" s="97" t="s">
        <v>170</v>
      </c>
      <c r="I32" s="94">
        <v>56552</v>
      </c>
      <c r="J32" s="96">
        <v>16350</v>
      </c>
      <c r="K32" s="84"/>
      <c r="L32" s="94">
        <v>9246.2520000000004</v>
      </c>
      <c r="M32" s="95">
        <v>1.2719240005167585E-3</v>
      </c>
      <c r="N32" s="95">
        <v>1.8858902397019366E-2</v>
      </c>
      <c r="O32" s="95">
        <f>L32/'סכום נכסי הקרן'!$C$42</f>
        <v>3.2127515338998586E-3</v>
      </c>
    </row>
    <row r="33" spans="2:15">
      <c r="B33" s="87" t="s">
        <v>681</v>
      </c>
      <c r="C33" s="84" t="s">
        <v>682</v>
      </c>
      <c r="D33" s="97" t="s">
        <v>126</v>
      </c>
      <c r="E33" s="97" t="s">
        <v>332</v>
      </c>
      <c r="F33" s="84" t="s">
        <v>683</v>
      </c>
      <c r="G33" s="97" t="s">
        <v>198</v>
      </c>
      <c r="H33" s="97" t="s">
        <v>170</v>
      </c>
      <c r="I33" s="94">
        <v>48592</v>
      </c>
      <c r="J33" s="96">
        <v>32020</v>
      </c>
      <c r="K33" s="84"/>
      <c r="L33" s="94">
        <v>15559.1584</v>
      </c>
      <c r="M33" s="95">
        <v>7.9823906412317873E-4</v>
      </c>
      <c r="N33" s="95">
        <v>3.1734874806068882E-2</v>
      </c>
      <c r="O33" s="95">
        <f>L33/'סכום נכסי הקרן'!$C$42</f>
        <v>5.4062673195356204E-3</v>
      </c>
    </row>
    <row r="34" spans="2:15">
      <c r="B34" s="87" t="s">
        <v>684</v>
      </c>
      <c r="C34" s="84" t="s">
        <v>685</v>
      </c>
      <c r="D34" s="97" t="s">
        <v>126</v>
      </c>
      <c r="E34" s="97" t="s">
        <v>332</v>
      </c>
      <c r="F34" s="84" t="s">
        <v>686</v>
      </c>
      <c r="G34" s="97" t="s">
        <v>391</v>
      </c>
      <c r="H34" s="97" t="s">
        <v>170</v>
      </c>
      <c r="I34" s="94">
        <v>71352</v>
      </c>
      <c r="J34" s="96">
        <v>3580</v>
      </c>
      <c r="K34" s="84"/>
      <c r="L34" s="94">
        <v>2554.4016000000001</v>
      </c>
      <c r="M34" s="95">
        <v>7.0897115598665098E-4</v>
      </c>
      <c r="N34" s="95">
        <v>5.2100256901055804E-3</v>
      </c>
      <c r="O34" s="95">
        <f>L34/'סכום נכסי הקרן'!$C$42</f>
        <v>8.8756586545513279E-4</v>
      </c>
    </row>
    <row r="35" spans="2:15">
      <c r="B35" s="87" t="s">
        <v>687</v>
      </c>
      <c r="C35" s="84" t="s">
        <v>688</v>
      </c>
      <c r="D35" s="97" t="s">
        <v>126</v>
      </c>
      <c r="E35" s="97" t="s">
        <v>332</v>
      </c>
      <c r="F35" s="84" t="s">
        <v>358</v>
      </c>
      <c r="G35" s="97" t="s">
        <v>340</v>
      </c>
      <c r="H35" s="97" t="s">
        <v>170</v>
      </c>
      <c r="I35" s="94">
        <v>1177429</v>
      </c>
      <c r="J35" s="96">
        <v>2560</v>
      </c>
      <c r="K35" s="84"/>
      <c r="L35" s="94">
        <v>30142.182399999998</v>
      </c>
      <c r="M35" s="95">
        <v>8.8324939861398027E-4</v>
      </c>
      <c r="N35" s="95">
        <v>6.1478799833138323E-2</v>
      </c>
      <c r="O35" s="95">
        <f>L35/'סכום נכסי הקרן'!$C$42</f>
        <v>1.0473361827115387E-2</v>
      </c>
    </row>
    <row r="36" spans="2:15">
      <c r="B36" s="87" t="s">
        <v>689</v>
      </c>
      <c r="C36" s="84" t="s">
        <v>690</v>
      </c>
      <c r="D36" s="97" t="s">
        <v>126</v>
      </c>
      <c r="E36" s="97" t="s">
        <v>332</v>
      </c>
      <c r="F36" s="84" t="s">
        <v>467</v>
      </c>
      <c r="G36" s="97" t="s">
        <v>468</v>
      </c>
      <c r="H36" s="97" t="s">
        <v>170</v>
      </c>
      <c r="I36" s="94">
        <v>16081</v>
      </c>
      <c r="J36" s="96">
        <v>60150</v>
      </c>
      <c r="K36" s="84"/>
      <c r="L36" s="94">
        <v>9672.7214999999997</v>
      </c>
      <c r="M36" s="95">
        <v>1.5830707023533719E-3</v>
      </c>
      <c r="N36" s="95">
        <v>1.9728740973320946E-2</v>
      </c>
      <c r="O36" s="95">
        <f>L36/'סכום נכסי הקרן'!$C$42</f>
        <v>3.3609348778414366E-3</v>
      </c>
    </row>
    <row r="37" spans="2:15">
      <c r="B37" s="87" t="s">
        <v>691</v>
      </c>
      <c r="C37" s="84" t="s">
        <v>692</v>
      </c>
      <c r="D37" s="97" t="s">
        <v>126</v>
      </c>
      <c r="E37" s="97" t="s">
        <v>332</v>
      </c>
      <c r="F37" s="84" t="s">
        <v>693</v>
      </c>
      <c r="G37" s="97" t="s">
        <v>560</v>
      </c>
      <c r="H37" s="97" t="s">
        <v>170</v>
      </c>
      <c r="I37" s="94">
        <v>44907</v>
      </c>
      <c r="J37" s="96">
        <v>32490</v>
      </c>
      <c r="K37" s="84"/>
      <c r="L37" s="94">
        <v>14590.284300000001</v>
      </c>
      <c r="M37" s="95">
        <v>7.5460749655757698E-4</v>
      </c>
      <c r="N37" s="95">
        <v>2.9758733328754616E-2</v>
      </c>
      <c r="O37" s="95">
        <f>L37/'סכום נכסי הקרן'!$C$42</f>
        <v>5.0696172097472606E-3</v>
      </c>
    </row>
    <row r="38" spans="2:15">
      <c r="B38" s="87" t="s">
        <v>694</v>
      </c>
      <c r="C38" s="84" t="s">
        <v>695</v>
      </c>
      <c r="D38" s="97" t="s">
        <v>126</v>
      </c>
      <c r="E38" s="97" t="s">
        <v>332</v>
      </c>
      <c r="F38" s="84" t="s">
        <v>600</v>
      </c>
      <c r="G38" s="97" t="s">
        <v>391</v>
      </c>
      <c r="H38" s="97" t="s">
        <v>170</v>
      </c>
      <c r="I38" s="94">
        <v>135369</v>
      </c>
      <c r="J38" s="96">
        <v>2197</v>
      </c>
      <c r="K38" s="84"/>
      <c r="L38" s="94">
        <v>2974.0569300000002</v>
      </c>
      <c r="M38" s="95">
        <v>7.9750613975863112E-4</v>
      </c>
      <c r="N38" s="95">
        <v>6.0659659033789103E-3</v>
      </c>
      <c r="O38" s="95">
        <f>L38/'סכום נכסי הקרן'!$C$42</f>
        <v>1.0333815219142853E-3</v>
      </c>
    </row>
    <row r="39" spans="2:15">
      <c r="B39" s="87" t="s">
        <v>696</v>
      </c>
      <c r="C39" s="84" t="s">
        <v>697</v>
      </c>
      <c r="D39" s="97" t="s">
        <v>126</v>
      </c>
      <c r="E39" s="97" t="s">
        <v>332</v>
      </c>
      <c r="F39" s="84" t="s">
        <v>698</v>
      </c>
      <c r="G39" s="97" t="s">
        <v>424</v>
      </c>
      <c r="H39" s="97" t="s">
        <v>170</v>
      </c>
      <c r="I39" s="94">
        <v>45142</v>
      </c>
      <c r="J39" s="96">
        <v>30200</v>
      </c>
      <c r="K39" s="84"/>
      <c r="L39" s="94">
        <v>13632.884</v>
      </c>
      <c r="M39" s="95">
        <v>3.211466313459914E-4</v>
      </c>
      <c r="N39" s="95">
        <v>2.7805994120199941E-2</v>
      </c>
      <c r="O39" s="95">
        <f>L39/'סכום נכסי הקרן'!$C$42</f>
        <v>4.736953847080832E-3</v>
      </c>
    </row>
    <row r="40" spans="2:15">
      <c r="B40" s="87" t="s">
        <v>699</v>
      </c>
      <c r="C40" s="84" t="s">
        <v>700</v>
      </c>
      <c r="D40" s="97" t="s">
        <v>126</v>
      </c>
      <c r="E40" s="97" t="s">
        <v>332</v>
      </c>
      <c r="F40" s="84" t="s">
        <v>369</v>
      </c>
      <c r="G40" s="97" t="s">
        <v>370</v>
      </c>
      <c r="H40" s="97" t="s">
        <v>170</v>
      </c>
      <c r="I40" s="94">
        <v>111646</v>
      </c>
      <c r="J40" s="96">
        <v>19440</v>
      </c>
      <c r="K40" s="84"/>
      <c r="L40" s="94">
        <v>21703.982399999997</v>
      </c>
      <c r="M40" s="95">
        <v>9.2061894196190474E-4</v>
      </c>
      <c r="N40" s="95">
        <v>4.4268021865316462E-2</v>
      </c>
      <c r="O40" s="95">
        <f>L40/'סכום נכסי הקרן'!$C$42</f>
        <v>7.541380307105573E-3</v>
      </c>
    </row>
    <row r="41" spans="2:15">
      <c r="B41" s="87" t="s">
        <v>701</v>
      </c>
      <c r="C41" s="84" t="s">
        <v>702</v>
      </c>
      <c r="D41" s="97" t="s">
        <v>126</v>
      </c>
      <c r="E41" s="97" t="s">
        <v>332</v>
      </c>
      <c r="F41" s="84" t="s">
        <v>703</v>
      </c>
      <c r="G41" s="97" t="s">
        <v>157</v>
      </c>
      <c r="H41" s="97" t="s">
        <v>170</v>
      </c>
      <c r="I41" s="94">
        <v>138027</v>
      </c>
      <c r="J41" s="96">
        <v>2301</v>
      </c>
      <c r="K41" s="84"/>
      <c r="L41" s="94">
        <v>3176.0012700000002</v>
      </c>
      <c r="M41" s="95">
        <v>5.8434907698992459E-4</v>
      </c>
      <c r="N41" s="95">
        <v>6.4778569699094892E-3</v>
      </c>
      <c r="O41" s="95">
        <f>L41/'סכום נכסי הקרן'!$C$42</f>
        <v>1.1035501684207177E-3</v>
      </c>
    </row>
    <row r="42" spans="2:15">
      <c r="B42" s="87" t="s">
        <v>704</v>
      </c>
      <c r="C42" s="84" t="s">
        <v>705</v>
      </c>
      <c r="D42" s="97" t="s">
        <v>126</v>
      </c>
      <c r="E42" s="97" t="s">
        <v>332</v>
      </c>
      <c r="F42" s="84" t="s">
        <v>559</v>
      </c>
      <c r="G42" s="97" t="s">
        <v>560</v>
      </c>
      <c r="H42" s="97" t="s">
        <v>170</v>
      </c>
      <c r="I42" s="94">
        <v>144773</v>
      </c>
      <c r="J42" s="96">
        <v>7539</v>
      </c>
      <c r="K42" s="84"/>
      <c r="L42" s="94">
        <v>10914.436470000001</v>
      </c>
      <c r="M42" s="95">
        <v>1.2619480301222505E-3</v>
      </c>
      <c r="N42" s="95">
        <v>2.2261375972253254E-2</v>
      </c>
      <c r="O42" s="95">
        <f>L42/'סכום נכסי הקרן'!$C$42</f>
        <v>3.7923877167359331E-3</v>
      </c>
    </row>
    <row r="43" spans="2:15">
      <c r="B43" s="83"/>
      <c r="C43" s="84"/>
      <c r="D43" s="84"/>
      <c r="E43" s="84"/>
      <c r="F43" s="84"/>
      <c r="G43" s="84"/>
      <c r="H43" s="84"/>
      <c r="I43" s="94"/>
      <c r="J43" s="96"/>
      <c r="K43" s="84"/>
      <c r="L43" s="84"/>
      <c r="M43" s="84"/>
      <c r="N43" s="95"/>
      <c r="O43" s="84"/>
    </row>
    <row r="44" spans="2:15">
      <c r="B44" s="102" t="s">
        <v>706</v>
      </c>
      <c r="C44" s="82"/>
      <c r="D44" s="82"/>
      <c r="E44" s="82"/>
      <c r="F44" s="82"/>
      <c r="G44" s="82"/>
      <c r="H44" s="82"/>
      <c r="I44" s="91"/>
      <c r="J44" s="93"/>
      <c r="K44" s="82"/>
      <c r="L44" s="91">
        <v>85820.761700000003</v>
      </c>
      <c r="M44" s="82"/>
      <c r="N44" s="92">
        <v>0.17504231644758955</v>
      </c>
      <c r="O44" s="92">
        <f>L44/'סכום נכסי הקרן'!$C$42</f>
        <v>2.981973493607239E-2</v>
      </c>
    </row>
    <row r="45" spans="2:15">
      <c r="B45" s="87" t="s">
        <v>707</v>
      </c>
      <c r="C45" s="84" t="s">
        <v>708</v>
      </c>
      <c r="D45" s="97" t="s">
        <v>126</v>
      </c>
      <c r="E45" s="97" t="s">
        <v>332</v>
      </c>
      <c r="F45" s="84" t="s">
        <v>709</v>
      </c>
      <c r="G45" s="97" t="s">
        <v>710</v>
      </c>
      <c r="H45" s="97" t="s">
        <v>170</v>
      </c>
      <c r="I45" s="94">
        <v>469317</v>
      </c>
      <c r="J45" s="96">
        <v>429.7</v>
      </c>
      <c r="K45" s="84"/>
      <c r="L45" s="94">
        <v>2016.6551499999998</v>
      </c>
      <c r="M45" s="95">
        <v>1.5932992734523129E-3</v>
      </c>
      <c r="N45" s="95">
        <v>4.1132236761767301E-3</v>
      </c>
      <c r="O45" s="95">
        <f>L45/'סכום נכסי הקרן'!$C$42</f>
        <v>7.007176449992438E-4</v>
      </c>
    </row>
    <row r="46" spans="2:15">
      <c r="B46" s="87" t="s">
        <v>711</v>
      </c>
      <c r="C46" s="84" t="s">
        <v>712</v>
      </c>
      <c r="D46" s="97" t="s">
        <v>126</v>
      </c>
      <c r="E46" s="97" t="s">
        <v>332</v>
      </c>
      <c r="F46" s="84" t="s">
        <v>611</v>
      </c>
      <c r="G46" s="97" t="s">
        <v>612</v>
      </c>
      <c r="H46" s="97" t="s">
        <v>170</v>
      </c>
      <c r="I46" s="94">
        <v>186730</v>
      </c>
      <c r="J46" s="96">
        <v>1775</v>
      </c>
      <c r="K46" s="84"/>
      <c r="L46" s="94">
        <v>3314.4575</v>
      </c>
      <c r="M46" s="95">
        <v>1.4158362463192939E-3</v>
      </c>
      <c r="N46" s="95">
        <v>6.7602559925436616E-3</v>
      </c>
      <c r="O46" s="95">
        <f>L46/'סכום נכסי הקרן'!$C$42</f>
        <v>1.1516589010521117E-3</v>
      </c>
    </row>
    <row r="47" spans="2:15">
      <c r="B47" s="87" t="s">
        <v>713</v>
      </c>
      <c r="C47" s="84" t="s">
        <v>714</v>
      </c>
      <c r="D47" s="97" t="s">
        <v>126</v>
      </c>
      <c r="E47" s="97" t="s">
        <v>332</v>
      </c>
      <c r="F47" s="84" t="s">
        <v>715</v>
      </c>
      <c r="G47" s="97" t="s">
        <v>437</v>
      </c>
      <c r="H47" s="97" t="s">
        <v>170</v>
      </c>
      <c r="I47" s="94">
        <v>12865</v>
      </c>
      <c r="J47" s="96">
        <v>23900</v>
      </c>
      <c r="K47" s="84"/>
      <c r="L47" s="94">
        <v>3074.7350000000001</v>
      </c>
      <c r="M47" s="95">
        <v>8.7666618534637986E-4</v>
      </c>
      <c r="N47" s="95">
        <v>6.2713115824335457E-3</v>
      </c>
      <c r="O47" s="95">
        <f>L47/'סכום נכסי הקרן'!$C$42</f>
        <v>1.0683636556288517E-3</v>
      </c>
    </row>
    <row r="48" spans="2:15">
      <c r="B48" s="87" t="s">
        <v>716</v>
      </c>
      <c r="C48" s="84" t="s">
        <v>717</v>
      </c>
      <c r="D48" s="97" t="s">
        <v>126</v>
      </c>
      <c r="E48" s="97" t="s">
        <v>332</v>
      </c>
      <c r="F48" s="84" t="s">
        <v>718</v>
      </c>
      <c r="G48" s="97" t="s">
        <v>719</v>
      </c>
      <c r="H48" s="97" t="s">
        <v>170</v>
      </c>
      <c r="I48" s="94">
        <v>143026</v>
      </c>
      <c r="J48" s="96">
        <v>1666</v>
      </c>
      <c r="K48" s="84"/>
      <c r="L48" s="94">
        <v>2382.8131600000002</v>
      </c>
      <c r="M48" s="95">
        <v>1.3143976842868704E-3</v>
      </c>
      <c r="N48" s="95">
        <v>4.8600493275300404E-3</v>
      </c>
      <c r="O48" s="95">
        <f>L48/'סכום נכסי הקרן'!$C$42</f>
        <v>8.2794484022139664E-4</v>
      </c>
    </row>
    <row r="49" spans="2:15">
      <c r="B49" s="87" t="s">
        <v>720</v>
      </c>
      <c r="C49" s="84" t="s">
        <v>721</v>
      </c>
      <c r="D49" s="97" t="s">
        <v>126</v>
      </c>
      <c r="E49" s="97" t="s">
        <v>332</v>
      </c>
      <c r="F49" s="84" t="s">
        <v>722</v>
      </c>
      <c r="G49" s="97" t="s">
        <v>564</v>
      </c>
      <c r="H49" s="97" t="s">
        <v>170</v>
      </c>
      <c r="I49" s="94">
        <v>39462</v>
      </c>
      <c r="J49" s="96">
        <v>1078</v>
      </c>
      <c r="K49" s="84"/>
      <c r="L49" s="94">
        <v>425.40035999999998</v>
      </c>
      <c r="M49" s="95">
        <v>7.2597048190995697E-4</v>
      </c>
      <c r="N49" s="95">
        <v>8.6765792981814693E-4</v>
      </c>
      <c r="O49" s="95">
        <f>L49/'סכום נכסי הקרן'!$C$42</f>
        <v>1.4781185491283947E-4</v>
      </c>
    </row>
    <row r="50" spans="2:15">
      <c r="B50" s="87" t="s">
        <v>723</v>
      </c>
      <c r="C50" s="84" t="s">
        <v>724</v>
      </c>
      <c r="D50" s="97" t="s">
        <v>126</v>
      </c>
      <c r="E50" s="97" t="s">
        <v>332</v>
      </c>
      <c r="F50" s="84" t="s">
        <v>725</v>
      </c>
      <c r="G50" s="97" t="s">
        <v>157</v>
      </c>
      <c r="H50" s="97" t="s">
        <v>170</v>
      </c>
      <c r="I50" s="94">
        <v>13001</v>
      </c>
      <c r="J50" s="96">
        <v>6258</v>
      </c>
      <c r="K50" s="84"/>
      <c r="L50" s="94">
        <v>813.60257999999999</v>
      </c>
      <c r="M50" s="95">
        <v>5.9363464397172035E-4</v>
      </c>
      <c r="N50" s="95">
        <v>1.6594455403317085E-3</v>
      </c>
      <c r="O50" s="95">
        <f>L50/'סכום נכסי הקרן'!$C$42</f>
        <v>2.8269864772016619E-4</v>
      </c>
    </row>
    <row r="51" spans="2:15">
      <c r="B51" s="87" t="s">
        <v>726</v>
      </c>
      <c r="C51" s="84" t="s">
        <v>727</v>
      </c>
      <c r="D51" s="97" t="s">
        <v>126</v>
      </c>
      <c r="E51" s="97" t="s">
        <v>332</v>
      </c>
      <c r="F51" s="84" t="s">
        <v>728</v>
      </c>
      <c r="G51" s="97" t="s">
        <v>468</v>
      </c>
      <c r="H51" s="97" t="s">
        <v>170</v>
      </c>
      <c r="I51" s="94">
        <v>6251</v>
      </c>
      <c r="J51" s="96">
        <v>84600</v>
      </c>
      <c r="K51" s="84"/>
      <c r="L51" s="94">
        <v>5288.3459999999995</v>
      </c>
      <c r="M51" s="95">
        <v>1.7298404816433789E-3</v>
      </c>
      <c r="N51" s="95">
        <v>1.0786251667774983E-2</v>
      </c>
      <c r="O51" s="95">
        <f>L51/'סכום נכסי הקרן'!$C$42</f>
        <v>1.8375166200632622E-3</v>
      </c>
    </row>
    <row r="52" spans="2:15">
      <c r="B52" s="87" t="s">
        <v>729</v>
      </c>
      <c r="C52" s="84" t="s">
        <v>730</v>
      </c>
      <c r="D52" s="97" t="s">
        <v>126</v>
      </c>
      <c r="E52" s="97" t="s">
        <v>332</v>
      </c>
      <c r="F52" s="84" t="s">
        <v>731</v>
      </c>
      <c r="G52" s="97" t="s">
        <v>196</v>
      </c>
      <c r="H52" s="97" t="s">
        <v>170</v>
      </c>
      <c r="I52" s="94">
        <v>232094</v>
      </c>
      <c r="J52" s="96">
        <v>339.5</v>
      </c>
      <c r="K52" s="84"/>
      <c r="L52" s="94">
        <v>787.95912999999996</v>
      </c>
      <c r="M52" s="95">
        <v>6.2055608460302324E-4</v>
      </c>
      <c r="N52" s="95">
        <v>1.6071424751899789E-3</v>
      </c>
      <c r="O52" s="95">
        <f>L52/'סכום נכסי הקרן'!$C$42</f>
        <v>2.7378843920303035E-4</v>
      </c>
    </row>
    <row r="53" spans="2:15">
      <c r="B53" s="87" t="s">
        <v>732</v>
      </c>
      <c r="C53" s="84" t="s">
        <v>733</v>
      </c>
      <c r="D53" s="97" t="s">
        <v>126</v>
      </c>
      <c r="E53" s="97" t="s">
        <v>332</v>
      </c>
      <c r="F53" s="84" t="s">
        <v>734</v>
      </c>
      <c r="G53" s="97" t="s">
        <v>735</v>
      </c>
      <c r="H53" s="97" t="s">
        <v>170</v>
      </c>
      <c r="I53" s="94">
        <v>5273</v>
      </c>
      <c r="J53" s="96">
        <v>15100</v>
      </c>
      <c r="K53" s="84"/>
      <c r="L53" s="94">
        <v>796.22299999999996</v>
      </c>
      <c r="M53" s="95">
        <v>1.1513007427669253E-3</v>
      </c>
      <c r="N53" s="95">
        <v>1.6239976850362665E-3</v>
      </c>
      <c r="O53" s="95">
        <f>L53/'סכום נכסי הקרן'!$C$42</f>
        <v>2.7665984710089524E-4</v>
      </c>
    </row>
    <row r="54" spans="2:15">
      <c r="B54" s="87" t="s">
        <v>736</v>
      </c>
      <c r="C54" s="84" t="s">
        <v>737</v>
      </c>
      <c r="D54" s="97" t="s">
        <v>126</v>
      </c>
      <c r="E54" s="97" t="s">
        <v>332</v>
      </c>
      <c r="F54" s="84" t="s">
        <v>738</v>
      </c>
      <c r="G54" s="97" t="s">
        <v>739</v>
      </c>
      <c r="H54" s="97" t="s">
        <v>170</v>
      </c>
      <c r="I54" s="94">
        <v>36591</v>
      </c>
      <c r="J54" s="96">
        <v>3641</v>
      </c>
      <c r="K54" s="84"/>
      <c r="L54" s="94">
        <v>1332.2783100000001</v>
      </c>
      <c r="M54" s="95">
        <v>1.4795763392003664E-3</v>
      </c>
      <c r="N54" s="95">
        <v>2.7173504046781238E-3</v>
      </c>
      <c r="O54" s="95">
        <f>L54/'סכום נכסי הקרן'!$C$42</f>
        <v>4.6292045512430458E-4</v>
      </c>
    </row>
    <row r="55" spans="2:15">
      <c r="B55" s="87" t="s">
        <v>740</v>
      </c>
      <c r="C55" s="84" t="s">
        <v>741</v>
      </c>
      <c r="D55" s="97" t="s">
        <v>126</v>
      </c>
      <c r="E55" s="97" t="s">
        <v>332</v>
      </c>
      <c r="F55" s="84" t="s">
        <v>742</v>
      </c>
      <c r="G55" s="97" t="s">
        <v>391</v>
      </c>
      <c r="H55" s="97" t="s">
        <v>170</v>
      </c>
      <c r="I55" s="94">
        <v>8334</v>
      </c>
      <c r="J55" s="96">
        <v>6329</v>
      </c>
      <c r="K55" s="84"/>
      <c r="L55" s="94">
        <v>527.45885999999996</v>
      </c>
      <c r="M55" s="95">
        <v>2.7883125740551428E-4</v>
      </c>
      <c r="N55" s="95">
        <v>1.0758191707497375E-3</v>
      </c>
      <c r="O55" s="95">
        <f>L55/'סכום נכסי הקרן'!$C$42</f>
        <v>1.832736401229461E-4</v>
      </c>
    </row>
    <row r="56" spans="2:15">
      <c r="B56" s="87" t="s">
        <v>743</v>
      </c>
      <c r="C56" s="84" t="s">
        <v>744</v>
      </c>
      <c r="D56" s="97" t="s">
        <v>126</v>
      </c>
      <c r="E56" s="97" t="s">
        <v>332</v>
      </c>
      <c r="F56" s="84" t="s">
        <v>428</v>
      </c>
      <c r="G56" s="97" t="s">
        <v>370</v>
      </c>
      <c r="H56" s="97" t="s">
        <v>170</v>
      </c>
      <c r="I56" s="94">
        <v>3934</v>
      </c>
      <c r="J56" s="96">
        <v>175800</v>
      </c>
      <c r="K56" s="84"/>
      <c r="L56" s="94">
        <v>6915.9719999999998</v>
      </c>
      <c r="M56" s="95">
        <v>1.841109532913226E-3</v>
      </c>
      <c r="N56" s="95">
        <v>1.4106001104936228E-2</v>
      </c>
      <c r="O56" s="95">
        <f>L56/'סכום נכסי הקרן'!$C$42</f>
        <v>2.4030601427917461E-3</v>
      </c>
    </row>
    <row r="57" spans="2:15">
      <c r="B57" s="87" t="s">
        <v>745</v>
      </c>
      <c r="C57" s="84" t="s">
        <v>746</v>
      </c>
      <c r="D57" s="97" t="s">
        <v>126</v>
      </c>
      <c r="E57" s="97" t="s">
        <v>332</v>
      </c>
      <c r="F57" s="84" t="s">
        <v>747</v>
      </c>
      <c r="G57" s="97" t="s">
        <v>193</v>
      </c>
      <c r="H57" s="97" t="s">
        <v>170</v>
      </c>
      <c r="I57" s="94">
        <v>14613</v>
      </c>
      <c r="J57" s="96">
        <v>11930</v>
      </c>
      <c r="K57" s="84"/>
      <c r="L57" s="94">
        <v>1743.3308999999999</v>
      </c>
      <c r="M57" s="95">
        <v>5.7495301186379121E-4</v>
      </c>
      <c r="N57" s="95">
        <v>3.5557442398074296E-3</v>
      </c>
      <c r="O57" s="95">
        <f>L57/'סכום נכסי הקרן'!$C$42</f>
        <v>6.0574695812638682E-4</v>
      </c>
    </row>
    <row r="58" spans="2:15">
      <c r="B58" s="87" t="s">
        <v>748</v>
      </c>
      <c r="C58" s="84" t="s">
        <v>749</v>
      </c>
      <c r="D58" s="97" t="s">
        <v>126</v>
      </c>
      <c r="E58" s="97" t="s">
        <v>332</v>
      </c>
      <c r="F58" s="84" t="s">
        <v>750</v>
      </c>
      <c r="G58" s="97" t="s">
        <v>370</v>
      </c>
      <c r="H58" s="97" t="s">
        <v>170</v>
      </c>
      <c r="I58" s="94">
        <v>13508</v>
      </c>
      <c r="J58" s="96">
        <v>5775</v>
      </c>
      <c r="K58" s="84"/>
      <c r="L58" s="94">
        <v>780.08699999999999</v>
      </c>
      <c r="M58" s="95">
        <v>7.5315559537791736E-4</v>
      </c>
      <c r="N58" s="95">
        <v>1.5910862687047299E-3</v>
      </c>
      <c r="O58" s="95">
        <f>L58/'סכום נכסי הקרן'!$C$42</f>
        <v>2.7105314735368871E-4</v>
      </c>
    </row>
    <row r="59" spans="2:15">
      <c r="B59" s="87" t="s">
        <v>751</v>
      </c>
      <c r="C59" s="84" t="s">
        <v>752</v>
      </c>
      <c r="D59" s="97" t="s">
        <v>126</v>
      </c>
      <c r="E59" s="97" t="s">
        <v>332</v>
      </c>
      <c r="F59" s="84" t="s">
        <v>753</v>
      </c>
      <c r="G59" s="97" t="s">
        <v>409</v>
      </c>
      <c r="H59" s="97" t="s">
        <v>170</v>
      </c>
      <c r="I59" s="94">
        <v>6580</v>
      </c>
      <c r="J59" s="96">
        <v>19590</v>
      </c>
      <c r="K59" s="84"/>
      <c r="L59" s="94">
        <v>1289.0219999999999</v>
      </c>
      <c r="M59" s="95">
        <v>1.3563889216419479E-3</v>
      </c>
      <c r="N59" s="95">
        <v>2.6291236801258169E-3</v>
      </c>
      <c r="O59" s="95">
        <f>L59/'סכום נכסי הקרן'!$C$42</f>
        <v>4.478903892875365E-4</v>
      </c>
    </row>
    <row r="60" spans="2:15">
      <c r="B60" s="87" t="s">
        <v>754</v>
      </c>
      <c r="C60" s="84" t="s">
        <v>755</v>
      </c>
      <c r="D60" s="97" t="s">
        <v>126</v>
      </c>
      <c r="E60" s="97" t="s">
        <v>332</v>
      </c>
      <c r="F60" s="84" t="s">
        <v>756</v>
      </c>
      <c r="G60" s="97" t="s">
        <v>719</v>
      </c>
      <c r="H60" s="97" t="s">
        <v>170</v>
      </c>
      <c r="I60" s="94">
        <v>15136</v>
      </c>
      <c r="J60" s="96">
        <v>7710</v>
      </c>
      <c r="K60" s="84"/>
      <c r="L60" s="94">
        <v>1166.9856000000002</v>
      </c>
      <c r="M60" s="95">
        <v>1.0829060602602595E-3</v>
      </c>
      <c r="N60" s="95">
        <v>2.3802149810676896E-3</v>
      </c>
      <c r="O60" s="95">
        <f>L60/'סכום נכסי הקרן'!$C$42</f>
        <v>4.0548697747358031E-4</v>
      </c>
    </row>
    <row r="61" spans="2:15">
      <c r="B61" s="87" t="s">
        <v>757</v>
      </c>
      <c r="C61" s="84" t="s">
        <v>758</v>
      </c>
      <c r="D61" s="97" t="s">
        <v>126</v>
      </c>
      <c r="E61" s="97" t="s">
        <v>332</v>
      </c>
      <c r="F61" s="84" t="s">
        <v>471</v>
      </c>
      <c r="G61" s="97" t="s">
        <v>437</v>
      </c>
      <c r="H61" s="97" t="s">
        <v>170</v>
      </c>
      <c r="I61" s="94">
        <v>162821</v>
      </c>
      <c r="J61" s="96">
        <v>1917</v>
      </c>
      <c r="K61" s="84"/>
      <c r="L61" s="94">
        <v>3121.2785699999999</v>
      </c>
      <c r="M61" s="95">
        <v>6.492656279424154E-4</v>
      </c>
      <c r="N61" s="95">
        <v>6.3662430902313907E-3</v>
      </c>
      <c r="O61" s="95">
        <f>L61/'סכום נכסי הקרן'!$C$42</f>
        <v>1.0845359301797372E-3</v>
      </c>
    </row>
    <row r="62" spans="2:15">
      <c r="B62" s="87" t="s">
        <v>759</v>
      </c>
      <c r="C62" s="84" t="s">
        <v>760</v>
      </c>
      <c r="D62" s="97" t="s">
        <v>126</v>
      </c>
      <c r="E62" s="97" t="s">
        <v>332</v>
      </c>
      <c r="F62" s="84" t="s">
        <v>761</v>
      </c>
      <c r="G62" s="97" t="s">
        <v>762</v>
      </c>
      <c r="H62" s="97" t="s">
        <v>170</v>
      </c>
      <c r="I62" s="94">
        <v>490</v>
      </c>
      <c r="J62" s="96">
        <v>13960</v>
      </c>
      <c r="K62" s="84"/>
      <c r="L62" s="94">
        <v>68.403999999999996</v>
      </c>
      <c r="M62" s="95">
        <v>7.2140342116002842E-5</v>
      </c>
      <c r="N62" s="95">
        <v>1.3951862436430596E-4</v>
      </c>
      <c r="O62" s="95">
        <f>L62/'סכום נכסי הקרן'!$C$42</f>
        <v>2.3768014967025114E-5</v>
      </c>
    </row>
    <row r="63" spans="2:15">
      <c r="B63" s="87" t="s">
        <v>763</v>
      </c>
      <c r="C63" s="84" t="s">
        <v>764</v>
      </c>
      <c r="D63" s="97" t="s">
        <v>126</v>
      </c>
      <c r="E63" s="97" t="s">
        <v>332</v>
      </c>
      <c r="F63" s="84" t="s">
        <v>765</v>
      </c>
      <c r="G63" s="97" t="s">
        <v>762</v>
      </c>
      <c r="H63" s="97" t="s">
        <v>170</v>
      </c>
      <c r="I63" s="94">
        <v>41656</v>
      </c>
      <c r="J63" s="96">
        <v>7786</v>
      </c>
      <c r="K63" s="84"/>
      <c r="L63" s="94">
        <v>3243.3361600000003</v>
      </c>
      <c r="M63" s="95">
        <v>1.8528042723737926E-3</v>
      </c>
      <c r="N63" s="95">
        <v>6.6151950089791611E-3</v>
      </c>
      <c r="O63" s="95">
        <f>L63/'סכום נכסי הקרן'!$C$42</f>
        <v>1.1269467047829627E-3</v>
      </c>
    </row>
    <row r="64" spans="2:15">
      <c r="B64" s="87" t="s">
        <v>766</v>
      </c>
      <c r="C64" s="84" t="s">
        <v>767</v>
      </c>
      <c r="D64" s="97" t="s">
        <v>126</v>
      </c>
      <c r="E64" s="97" t="s">
        <v>332</v>
      </c>
      <c r="F64" s="84" t="s">
        <v>768</v>
      </c>
      <c r="G64" s="97" t="s">
        <v>468</v>
      </c>
      <c r="H64" s="97" t="s">
        <v>170</v>
      </c>
      <c r="I64" s="94">
        <v>9711</v>
      </c>
      <c r="J64" s="96">
        <v>21070</v>
      </c>
      <c r="K64" s="84"/>
      <c r="L64" s="94">
        <v>2046.1077</v>
      </c>
      <c r="M64" s="95">
        <v>5.6222774421098222E-4</v>
      </c>
      <c r="N64" s="95">
        <v>4.1732958833579038E-3</v>
      </c>
      <c r="O64" s="95">
        <f>L64/'סכום נכסי הקרן'!$C$42</f>
        <v>7.1095138351186097E-4</v>
      </c>
    </row>
    <row r="65" spans="2:15">
      <c r="B65" s="87" t="s">
        <v>769</v>
      </c>
      <c r="C65" s="84" t="s">
        <v>770</v>
      </c>
      <c r="D65" s="97" t="s">
        <v>126</v>
      </c>
      <c r="E65" s="97" t="s">
        <v>332</v>
      </c>
      <c r="F65" s="84" t="s">
        <v>491</v>
      </c>
      <c r="G65" s="97" t="s">
        <v>370</v>
      </c>
      <c r="H65" s="97" t="s">
        <v>170</v>
      </c>
      <c r="I65" s="94">
        <v>3210</v>
      </c>
      <c r="J65" s="96">
        <v>42670</v>
      </c>
      <c r="K65" s="84"/>
      <c r="L65" s="94">
        <v>1369.7070000000001</v>
      </c>
      <c r="M65" s="95">
        <v>5.9401587299237439E-4</v>
      </c>
      <c r="N65" s="95">
        <v>2.7936909599169703E-3</v>
      </c>
      <c r="O65" s="95">
        <f>L65/'סכום נכסי הקרן'!$C$42</f>
        <v>4.7592562534996596E-4</v>
      </c>
    </row>
    <row r="66" spans="2:15">
      <c r="B66" s="87" t="s">
        <v>771</v>
      </c>
      <c r="C66" s="84" t="s">
        <v>772</v>
      </c>
      <c r="D66" s="97" t="s">
        <v>126</v>
      </c>
      <c r="E66" s="97" t="s">
        <v>332</v>
      </c>
      <c r="F66" s="84" t="s">
        <v>773</v>
      </c>
      <c r="G66" s="97" t="s">
        <v>437</v>
      </c>
      <c r="H66" s="97" t="s">
        <v>170</v>
      </c>
      <c r="I66" s="94">
        <v>48507</v>
      </c>
      <c r="J66" s="96">
        <v>6154</v>
      </c>
      <c r="K66" s="84"/>
      <c r="L66" s="94">
        <v>2985.1207799999997</v>
      </c>
      <c r="M66" s="95">
        <v>8.7300120796932567E-4</v>
      </c>
      <c r="N66" s="95">
        <v>6.0885320271753694E-3</v>
      </c>
      <c r="O66" s="95">
        <f>L66/'סכום נכסי הקרן'!$C$42</f>
        <v>1.0372258256449577E-3</v>
      </c>
    </row>
    <row r="67" spans="2:15">
      <c r="B67" s="87" t="s">
        <v>774</v>
      </c>
      <c r="C67" s="84" t="s">
        <v>775</v>
      </c>
      <c r="D67" s="97" t="s">
        <v>126</v>
      </c>
      <c r="E67" s="97" t="s">
        <v>332</v>
      </c>
      <c r="F67" s="84" t="s">
        <v>776</v>
      </c>
      <c r="G67" s="97" t="s">
        <v>777</v>
      </c>
      <c r="H67" s="97" t="s">
        <v>170</v>
      </c>
      <c r="I67" s="94">
        <v>43885</v>
      </c>
      <c r="J67" s="96">
        <v>8945</v>
      </c>
      <c r="K67" s="84"/>
      <c r="L67" s="94">
        <v>3925.51325</v>
      </c>
      <c r="M67" s="95">
        <v>8.4260167980809762E-4</v>
      </c>
      <c r="N67" s="95">
        <v>8.0065816116580302E-3</v>
      </c>
      <c r="O67" s="95">
        <f>L67/'סכום נכסי הקרן'!$C$42</f>
        <v>1.3639795579097041E-3</v>
      </c>
    </row>
    <row r="68" spans="2:15">
      <c r="B68" s="87" t="s">
        <v>778</v>
      </c>
      <c r="C68" s="84" t="s">
        <v>779</v>
      </c>
      <c r="D68" s="97" t="s">
        <v>126</v>
      </c>
      <c r="E68" s="97" t="s">
        <v>332</v>
      </c>
      <c r="F68" s="84" t="s">
        <v>780</v>
      </c>
      <c r="G68" s="97" t="s">
        <v>762</v>
      </c>
      <c r="H68" s="97" t="s">
        <v>170</v>
      </c>
      <c r="I68" s="94">
        <v>100990</v>
      </c>
      <c r="J68" s="96">
        <v>4386</v>
      </c>
      <c r="K68" s="84"/>
      <c r="L68" s="94">
        <v>4429.4214000000002</v>
      </c>
      <c r="M68" s="95">
        <v>1.6479964987213707E-3</v>
      </c>
      <c r="N68" s="95">
        <v>9.0343661256332697E-3</v>
      </c>
      <c r="O68" s="95">
        <f>L68/'סכום נכסי הקרן'!$C$42</f>
        <v>1.5390701440041715E-3</v>
      </c>
    </row>
    <row r="69" spans="2:15">
      <c r="B69" s="87" t="s">
        <v>781</v>
      </c>
      <c r="C69" s="84" t="s">
        <v>782</v>
      </c>
      <c r="D69" s="97" t="s">
        <v>126</v>
      </c>
      <c r="E69" s="97" t="s">
        <v>332</v>
      </c>
      <c r="F69" s="84" t="s">
        <v>783</v>
      </c>
      <c r="G69" s="97" t="s">
        <v>739</v>
      </c>
      <c r="H69" s="97" t="s">
        <v>170</v>
      </c>
      <c r="I69" s="94">
        <v>189037</v>
      </c>
      <c r="J69" s="96">
        <v>1713</v>
      </c>
      <c r="K69" s="84"/>
      <c r="L69" s="94">
        <v>3238.20381</v>
      </c>
      <c r="M69" s="95">
        <v>1.7558077881955441E-3</v>
      </c>
      <c r="N69" s="95">
        <v>6.604726930917116E-3</v>
      </c>
      <c r="O69" s="95">
        <f>L69/'סכום נכסי הקרן'!$C$42</f>
        <v>1.1251633913566129E-3</v>
      </c>
    </row>
    <row r="70" spans="2:15">
      <c r="B70" s="87" t="s">
        <v>784</v>
      </c>
      <c r="C70" s="84" t="s">
        <v>785</v>
      </c>
      <c r="D70" s="97" t="s">
        <v>126</v>
      </c>
      <c r="E70" s="97" t="s">
        <v>332</v>
      </c>
      <c r="F70" s="84" t="s">
        <v>786</v>
      </c>
      <c r="G70" s="97" t="s">
        <v>437</v>
      </c>
      <c r="H70" s="97" t="s">
        <v>170</v>
      </c>
      <c r="I70" s="94">
        <v>44719</v>
      </c>
      <c r="J70" s="96">
        <v>4388</v>
      </c>
      <c r="K70" s="84"/>
      <c r="L70" s="94">
        <v>1962.26972</v>
      </c>
      <c r="M70" s="95">
        <v>7.0677469919481356E-4</v>
      </c>
      <c r="N70" s="95">
        <v>4.0022977013936586E-3</v>
      </c>
      <c r="O70" s="95">
        <f>L70/'סכום נכסי הקרן'!$C$42</f>
        <v>6.818205963730218E-4</v>
      </c>
    </row>
    <row r="71" spans="2:15">
      <c r="B71" s="87" t="s">
        <v>787</v>
      </c>
      <c r="C71" s="84" t="s">
        <v>788</v>
      </c>
      <c r="D71" s="97" t="s">
        <v>126</v>
      </c>
      <c r="E71" s="97" t="s">
        <v>332</v>
      </c>
      <c r="F71" s="84" t="s">
        <v>789</v>
      </c>
      <c r="G71" s="97" t="s">
        <v>662</v>
      </c>
      <c r="H71" s="97" t="s">
        <v>170</v>
      </c>
      <c r="I71" s="94">
        <v>20682</v>
      </c>
      <c r="J71" s="96">
        <v>9023</v>
      </c>
      <c r="K71" s="84"/>
      <c r="L71" s="94">
        <v>1866.1368600000001</v>
      </c>
      <c r="M71" s="95">
        <v>7.4309924988366844E-4</v>
      </c>
      <c r="N71" s="95">
        <v>3.8062225539840567E-3</v>
      </c>
      <c r="O71" s="95">
        <f>L71/'סכום נכסי הקרן'!$C$42</f>
        <v>6.4841776532070133E-4</v>
      </c>
    </row>
    <row r="72" spans="2:15">
      <c r="B72" s="87" t="s">
        <v>790</v>
      </c>
      <c r="C72" s="84" t="s">
        <v>791</v>
      </c>
      <c r="D72" s="97" t="s">
        <v>126</v>
      </c>
      <c r="E72" s="97" t="s">
        <v>332</v>
      </c>
      <c r="F72" s="84" t="s">
        <v>792</v>
      </c>
      <c r="G72" s="97" t="s">
        <v>630</v>
      </c>
      <c r="H72" s="97" t="s">
        <v>170</v>
      </c>
      <c r="I72" s="94">
        <v>125537</v>
      </c>
      <c r="J72" s="96">
        <v>2463</v>
      </c>
      <c r="K72" s="84"/>
      <c r="L72" s="94">
        <v>3091.97631</v>
      </c>
      <c r="M72" s="95">
        <v>1.2823042886616219E-3</v>
      </c>
      <c r="N72" s="95">
        <v>6.3064774185460325E-3</v>
      </c>
      <c r="O72" s="95">
        <f>L72/'סכום נכסי הקרן'!$C$42</f>
        <v>1.0743544122239501E-3</v>
      </c>
    </row>
    <row r="73" spans="2:15">
      <c r="B73" s="87" t="s">
        <v>793</v>
      </c>
      <c r="C73" s="84" t="s">
        <v>794</v>
      </c>
      <c r="D73" s="97" t="s">
        <v>126</v>
      </c>
      <c r="E73" s="97" t="s">
        <v>332</v>
      </c>
      <c r="F73" s="84" t="s">
        <v>795</v>
      </c>
      <c r="G73" s="97" t="s">
        <v>198</v>
      </c>
      <c r="H73" s="97" t="s">
        <v>170</v>
      </c>
      <c r="I73" s="94">
        <v>30047</v>
      </c>
      <c r="J73" s="96">
        <v>4031</v>
      </c>
      <c r="K73" s="84"/>
      <c r="L73" s="94">
        <v>1211.1945700000001</v>
      </c>
      <c r="M73" s="95">
        <v>6.1051973847884005E-4</v>
      </c>
      <c r="N73" s="95">
        <v>2.4703847763861337E-3</v>
      </c>
      <c r="O73" s="95">
        <f>L73/'סכום נכסי הקרן'!$C$42</f>
        <v>4.2084805958335114E-4</v>
      </c>
    </row>
    <row r="74" spans="2:15">
      <c r="B74" s="87" t="s">
        <v>796</v>
      </c>
      <c r="C74" s="84" t="s">
        <v>797</v>
      </c>
      <c r="D74" s="97" t="s">
        <v>126</v>
      </c>
      <c r="E74" s="97" t="s">
        <v>332</v>
      </c>
      <c r="F74" s="84" t="s">
        <v>798</v>
      </c>
      <c r="G74" s="97" t="s">
        <v>710</v>
      </c>
      <c r="H74" s="97" t="s">
        <v>170</v>
      </c>
      <c r="I74" s="94">
        <v>55851</v>
      </c>
      <c r="J74" s="96">
        <v>1246</v>
      </c>
      <c r="K74" s="84"/>
      <c r="L74" s="94">
        <v>695.90346</v>
      </c>
      <c r="M74" s="95">
        <v>8.4287897431448904E-4</v>
      </c>
      <c r="N74" s="95">
        <v>1.4193832733401675E-3</v>
      </c>
      <c r="O74" s="95">
        <f>L74/'סכום נכסי הקרן'!$C$42</f>
        <v>2.418022901129256E-4</v>
      </c>
    </row>
    <row r="75" spans="2:15">
      <c r="B75" s="87" t="s">
        <v>799</v>
      </c>
      <c r="C75" s="84" t="s">
        <v>800</v>
      </c>
      <c r="D75" s="97" t="s">
        <v>126</v>
      </c>
      <c r="E75" s="97" t="s">
        <v>332</v>
      </c>
      <c r="F75" s="84" t="s">
        <v>801</v>
      </c>
      <c r="G75" s="97" t="s">
        <v>193</v>
      </c>
      <c r="H75" s="97" t="s">
        <v>170</v>
      </c>
      <c r="I75" s="94">
        <v>8689</v>
      </c>
      <c r="J75" s="96">
        <v>7304</v>
      </c>
      <c r="K75" s="84"/>
      <c r="L75" s="94">
        <v>634.64456000000007</v>
      </c>
      <c r="M75" s="95">
        <v>6.4476580249448454E-4</v>
      </c>
      <c r="N75" s="95">
        <v>1.2944379856659003E-3</v>
      </c>
      <c r="O75" s="95">
        <f>L75/'סכום נכסי הקרן'!$C$42</f>
        <v>2.2051694931321371E-4</v>
      </c>
    </row>
    <row r="76" spans="2:15">
      <c r="B76" s="87" t="s">
        <v>802</v>
      </c>
      <c r="C76" s="84" t="s">
        <v>803</v>
      </c>
      <c r="D76" s="97" t="s">
        <v>126</v>
      </c>
      <c r="E76" s="97" t="s">
        <v>332</v>
      </c>
      <c r="F76" s="84" t="s">
        <v>804</v>
      </c>
      <c r="G76" s="97" t="s">
        <v>762</v>
      </c>
      <c r="H76" s="97" t="s">
        <v>170</v>
      </c>
      <c r="I76" s="94">
        <v>11433</v>
      </c>
      <c r="J76" s="96">
        <v>14630</v>
      </c>
      <c r="K76" s="84"/>
      <c r="L76" s="94">
        <v>1672.6478999999999</v>
      </c>
      <c r="M76" s="95">
        <v>7.7623526507487179E-4</v>
      </c>
      <c r="N76" s="95">
        <v>3.4115773062079E-3</v>
      </c>
      <c r="O76" s="95">
        <f>L76/'סכום נכסי הקרן'!$C$42</f>
        <v>5.8118706978777738E-4</v>
      </c>
    </row>
    <row r="77" spans="2:15">
      <c r="B77" s="87" t="s">
        <v>805</v>
      </c>
      <c r="C77" s="84" t="s">
        <v>806</v>
      </c>
      <c r="D77" s="97" t="s">
        <v>126</v>
      </c>
      <c r="E77" s="97" t="s">
        <v>332</v>
      </c>
      <c r="F77" s="84" t="s">
        <v>807</v>
      </c>
      <c r="G77" s="97" t="s">
        <v>424</v>
      </c>
      <c r="H77" s="97" t="s">
        <v>170</v>
      </c>
      <c r="I77" s="94">
        <v>8275</v>
      </c>
      <c r="J77" s="96">
        <v>17500</v>
      </c>
      <c r="K77" s="84"/>
      <c r="L77" s="94">
        <v>1448.125</v>
      </c>
      <c r="M77" s="95">
        <v>8.6667773360892464E-4</v>
      </c>
      <c r="N77" s="95">
        <v>2.9536344059932248E-3</v>
      </c>
      <c r="O77" s="95">
        <f>L77/'סכום נכסי הקרן'!$C$42</f>
        <v>5.0317315762416295E-4</v>
      </c>
    </row>
    <row r="78" spans="2:15">
      <c r="B78" s="87" t="s">
        <v>808</v>
      </c>
      <c r="C78" s="84" t="s">
        <v>809</v>
      </c>
      <c r="D78" s="97" t="s">
        <v>126</v>
      </c>
      <c r="E78" s="97" t="s">
        <v>332</v>
      </c>
      <c r="F78" s="84" t="s">
        <v>810</v>
      </c>
      <c r="G78" s="97" t="s">
        <v>424</v>
      </c>
      <c r="H78" s="97" t="s">
        <v>170</v>
      </c>
      <c r="I78" s="94">
        <v>31859</v>
      </c>
      <c r="J78" s="96">
        <v>2109</v>
      </c>
      <c r="K78" s="84"/>
      <c r="L78" s="94">
        <v>671.90631000000008</v>
      </c>
      <c r="M78" s="95">
        <v>1.2384216477612261E-3</v>
      </c>
      <c r="N78" s="95">
        <v>1.37043804562448E-3</v>
      </c>
      <c r="O78" s="95">
        <f>L78/'סכום נכסי הקרן'!$C$42</f>
        <v>2.3346411368514443E-4</v>
      </c>
    </row>
    <row r="79" spans="2:15">
      <c r="B79" s="87" t="s">
        <v>811</v>
      </c>
      <c r="C79" s="84" t="s">
        <v>812</v>
      </c>
      <c r="D79" s="97" t="s">
        <v>126</v>
      </c>
      <c r="E79" s="97" t="s">
        <v>332</v>
      </c>
      <c r="F79" s="84" t="s">
        <v>813</v>
      </c>
      <c r="G79" s="97" t="s">
        <v>719</v>
      </c>
      <c r="H79" s="97" t="s">
        <v>170</v>
      </c>
      <c r="I79" s="94">
        <v>2628</v>
      </c>
      <c r="J79" s="96">
        <v>31170</v>
      </c>
      <c r="K79" s="84"/>
      <c r="L79" s="94">
        <v>819.14760000000001</v>
      </c>
      <c r="M79" s="95">
        <v>1.1002633849678399E-3</v>
      </c>
      <c r="N79" s="95">
        <v>1.670755311141494E-3</v>
      </c>
      <c r="O79" s="95">
        <f>L79/'סכום נכסי הקרן'!$C$42</f>
        <v>2.8462534964333522E-4</v>
      </c>
    </row>
    <row r="80" spans="2:15">
      <c r="B80" s="87" t="s">
        <v>814</v>
      </c>
      <c r="C80" s="84" t="s">
        <v>815</v>
      </c>
      <c r="D80" s="97" t="s">
        <v>126</v>
      </c>
      <c r="E80" s="97" t="s">
        <v>332</v>
      </c>
      <c r="F80" s="84" t="s">
        <v>816</v>
      </c>
      <c r="G80" s="97" t="s">
        <v>817</v>
      </c>
      <c r="H80" s="97" t="s">
        <v>170</v>
      </c>
      <c r="I80" s="94">
        <v>21676</v>
      </c>
      <c r="J80" s="96">
        <v>1653</v>
      </c>
      <c r="K80" s="84"/>
      <c r="L80" s="94">
        <v>358.30428000000001</v>
      </c>
      <c r="M80" s="95">
        <v>5.3836270132997892E-4</v>
      </c>
      <c r="N80" s="95">
        <v>7.3080697399922673E-4</v>
      </c>
      <c r="O80" s="95">
        <f>L80/'סכום נכסי הקרן'!$C$42</f>
        <v>1.244982967339506E-4</v>
      </c>
    </row>
    <row r="81" spans="2:15">
      <c r="B81" s="87" t="s">
        <v>818</v>
      </c>
      <c r="C81" s="84" t="s">
        <v>819</v>
      </c>
      <c r="D81" s="97" t="s">
        <v>126</v>
      </c>
      <c r="E81" s="97" t="s">
        <v>332</v>
      </c>
      <c r="F81" s="84" t="s">
        <v>820</v>
      </c>
      <c r="G81" s="97" t="s">
        <v>560</v>
      </c>
      <c r="H81" s="97" t="s">
        <v>170</v>
      </c>
      <c r="I81" s="94">
        <v>15002</v>
      </c>
      <c r="J81" s="96">
        <v>10690</v>
      </c>
      <c r="K81" s="84"/>
      <c r="L81" s="94">
        <v>1603.7138</v>
      </c>
      <c r="M81" s="95">
        <v>1.1927616335602829E-3</v>
      </c>
      <c r="N81" s="95">
        <v>3.2709774757331981E-3</v>
      </c>
      <c r="O81" s="95">
        <f>L81/'סכום נכסי הקרן'!$C$42</f>
        <v>5.5723486347618149E-4</v>
      </c>
    </row>
    <row r="82" spans="2:15">
      <c r="B82" s="87" t="s">
        <v>821</v>
      </c>
      <c r="C82" s="84" t="s">
        <v>822</v>
      </c>
      <c r="D82" s="97" t="s">
        <v>126</v>
      </c>
      <c r="E82" s="97" t="s">
        <v>332</v>
      </c>
      <c r="F82" s="84" t="s">
        <v>418</v>
      </c>
      <c r="G82" s="97" t="s">
        <v>370</v>
      </c>
      <c r="H82" s="97" t="s">
        <v>170</v>
      </c>
      <c r="I82" s="94">
        <v>185195</v>
      </c>
      <c r="J82" s="96">
        <v>1510</v>
      </c>
      <c r="K82" s="84"/>
      <c r="L82" s="94">
        <v>2796.4445000000001</v>
      </c>
      <c r="M82" s="95">
        <v>1.075832670785699E-3</v>
      </c>
      <c r="N82" s="95">
        <v>5.7037028499960438E-3</v>
      </c>
      <c r="O82" s="95">
        <f>L82/'סכום נכסי הקרן'!$C$42</f>
        <v>9.7166736931254122E-4</v>
      </c>
    </row>
    <row r="83" spans="2:15">
      <c r="B83" s="87" t="s">
        <v>823</v>
      </c>
      <c r="C83" s="84" t="s">
        <v>824</v>
      </c>
      <c r="D83" s="97" t="s">
        <v>126</v>
      </c>
      <c r="E83" s="97" t="s">
        <v>332</v>
      </c>
      <c r="F83" s="84" t="s">
        <v>825</v>
      </c>
      <c r="G83" s="97" t="s">
        <v>157</v>
      </c>
      <c r="H83" s="97" t="s">
        <v>170</v>
      </c>
      <c r="I83" s="94">
        <v>5832</v>
      </c>
      <c r="J83" s="96">
        <v>18500</v>
      </c>
      <c r="K83" s="84"/>
      <c r="L83" s="94">
        <v>1078.92</v>
      </c>
      <c r="M83" s="95">
        <v>4.3268046214012571E-4</v>
      </c>
      <c r="N83" s="95">
        <v>2.2005940325001022E-3</v>
      </c>
      <c r="O83" s="95">
        <f>L83/'סכום נכסי הקרן'!$C$42</f>
        <v>3.7488723917055637E-4</v>
      </c>
    </row>
    <row r="84" spans="2:15">
      <c r="B84" s="87" t="s">
        <v>826</v>
      </c>
      <c r="C84" s="84" t="s">
        <v>827</v>
      </c>
      <c r="D84" s="97" t="s">
        <v>126</v>
      </c>
      <c r="E84" s="97" t="s">
        <v>332</v>
      </c>
      <c r="F84" s="84" t="s">
        <v>828</v>
      </c>
      <c r="G84" s="97" t="s">
        <v>630</v>
      </c>
      <c r="H84" s="97" t="s">
        <v>170</v>
      </c>
      <c r="I84" s="94">
        <v>515458.5</v>
      </c>
      <c r="J84" s="96">
        <v>224.8</v>
      </c>
      <c r="K84" s="84"/>
      <c r="L84" s="94">
        <v>1158.75071</v>
      </c>
      <c r="M84" s="95">
        <v>4.9350473649887705E-4</v>
      </c>
      <c r="N84" s="95">
        <v>2.3634188796029885E-3</v>
      </c>
      <c r="O84" s="95">
        <f>L84/'סכום נכסי הקרן'!$C$42</f>
        <v>4.0262563911951023E-4</v>
      </c>
    </row>
    <row r="85" spans="2:15">
      <c r="B85" s="87" t="s">
        <v>829</v>
      </c>
      <c r="C85" s="84" t="s">
        <v>830</v>
      </c>
      <c r="D85" s="97" t="s">
        <v>126</v>
      </c>
      <c r="E85" s="97" t="s">
        <v>332</v>
      </c>
      <c r="F85" s="84" t="s">
        <v>831</v>
      </c>
      <c r="G85" s="97" t="s">
        <v>370</v>
      </c>
      <c r="H85" s="97" t="s">
        <v>170</v>
      </c>
      <c r="I85" s="94">
        <v>565635</v>
      </c>
      <c r="J85" s="96">
        <v>782</v>
      </c>
      <c r="K85" s="84"/>
      <c r="L85" s="94">
        <v>4423.2656999999999</v>
      </c>
      <c r="M85" s="95">
        <v>1.3958827806426237E-3</v>
      </c>
      <c r="N85" s="95">
        <v>9.0218107955941009E-3</v>
      </c>
      <c r="O85" s="95">
        <f>L85/'סכום נכסי הקרן'!$C$42</f>
        <v>1.5369312519842235E-3</v>
      </c>
    </row>
    <row r="86" spans="2:15">
      <c r="B86" s="87" t="s">
        <v>832</v>
      </c>
      <c r="C86" s="84" t="s">
        <v>833</v>
      </c>
      <c r="D86" s="97" t="s">
        <v>126</v>
      </c>
      <c r="E86" s="97" t="s">
        <v>332</v>
      </c>
      <c r="F86" s="84" t="s">
        <v>834</v>
      </c>
      <c r="G86" s="97" t="s">
        <v>370</v>
      </c>
      <c r="H86" s="97" t="s">
        <v>170</v>
      </c>
      <c r="I86" s="94">
        <v>229328</v>
      </c>
      <c r="J86" s="96">
        <v>1415</v>
      </c>
      <c r="K86" s="84"/>
      <c r="L86" s="94">
        <v>3244.9912000000004</v>
      </c>
      <c r="M86" s="95">
        <v>6.5503570408454728E-4</v>
      </c>
      <c r="N86" s="95">
        <v>6.6185706727425074E-3</v>
      </c>
      <c r="O86" s="95">
        <f>L86/'סכום נכסי הקרן'!$C$42</f>
        <v>1.1275217737188585E-3</v>
      </c>
    </row>
    <row r="87" spans="2:15">
      <c r="B87" s="83"/>
      <c r="C87" s="84"/>
      <c r="D87" s="84"/>
      <c r="E87" s="84"/>
      <c r="F87" s="84"/>
      <c r="G87" s="84"/>
      <c r="H87" s="84"/>
      <c r="I87" s="94"/>
      <c r="J87" s="96"/>
      <c r="K87" s="84"/>
      <c r="L87" s="84"/>
      <c r="M87" s="84"/>
      <c r="N87" s="95"/>
      <c r="O87" s="84"/>
    </row>
    <row r="88" spans="2:15">
      <c r="B88" s="102" t="s">
        <v>30</v>
      </c>
      <c r="C88" s="82"/>
      <c r="D88" s="82"/>
      <c r="E88" s="82"/>
      <c r="F88" s="82"/>
      <c r="G88" s="82"/>
      <c r="H88" s="82"/>
      <c r="I88" s="91"/>
      <c r="J88" s="93"/>
      <c r="K88" s="82"/>
      <c r="L88" s="91">
        <v>3174.66147</v>
      </c>
      <c r="M88" s="82"/>
      <c r="N88" s="92">
        <v>6.4751242780651036E-3</v>
      </c>
      <c r="O88" s="92">
        <f>L88/'סכום נכסי הקרן'!$C$42</f>
        <v>1.1030846344394765E-3</v>
      </c>
    </row>
    <row r="89" spans="2:15">
      <c r="B89" s="87" t="s">
        <v>835</v>
      </c>
      <c r="C89" s="84" t="s">
        <v>836</v>
      </c>
      <c r="D89" s="97" t="s">
        <v>126</v>
      </c>
      <c r="E89" s="97" t="s">
        <v>332</v>
      </c>
      <c r="F89" s="84" t="s">
        <v>837</v>
      </c>
      <c r="G89" s="97" t="s">
        <v>157</v>
      </c>
      <c r="H89" s="97" t="s">
        <v>170</v>
      </c>
      <c r="I89" s="94">
        <v>58774</v>
      </c>
      <c r="J89" s="96">
        <v>620</v>
      </c>
      <c r="K89" s="84"/>
      <c r="L89" s="94">
        <v>364.39879999999999</v>
      </c>
      <c r="M89" s="95">
        <v>1.0689515003314671E-3</v>
      </c>
      <c r="N89" s="95">
        <v>7.4323751967726823E-4</v>
      </c>
      <c r="O89" s="95">
        <f>L89/'סכום נכסי הקרן'!$C$42</f>
        <v>1.2661593082810934E-4</v>
      </c>
    </row>
    <row r="90" spans="2:15">
      <c r="B90" s="87" t="s">
        <v>838</v>
      </c>
      <c r="C90" s="84" t="s">
        <v>839</v>
      </c>
      <c r="D90" s="97" t="s">
        <v>126</v>
      </c>
      <c r="E90" s="97" t="s">
        <v>332</v>
      </c>
      <c r="F90" s="84" t="s">
        <v>840</v>
      </c>
      <c r="G90" s="97" t="s">
        <v>409</v>
      </c>
      <c r="H90" s="97" t="s">
        <v>170</v>
      </c>
      <c r="I90" s="94">
        <v>4176</v>
      </c>
      <c r="J90" s="96">
        <v>2699</v>
      </c>
      <c r="K90" s="84"/>
      <c r="L90" s="94">
        <v>112.71024</v>
      </c>
      <c r="M90" s="95">
        <v>3.1458224291715367E-4</v>
      </c>
      <c r="N90" s="95">
        <v>2.2988681417125857E-4</v>
      </c>
      <c r="O90" s="95">
        <f>L90/'סכום נכסי הקרן'!$C$42</f>
        <v>3.9162895024516004E-5</v>
      </c>
    </row>
    <row r="91" spans="2:15">
      <c r="B91" s="87" t="s">
        <v>841</v>
      </c>
      <c r="C91" s="84" t="s">
        <v>842</v>
      </c>
      <c r="D91" s="97" t="s">
        <v>126</v>
      </c>
      <c r="E91" s="97" t="s">
        <v>332</v>
      </c>
      <c r="F91" s="84" t="s">
        <v>843</v>
      </c>
      <c r="G91" s="97" t="s">
        <v>817</v>
      </c>
      <c r="H91" s="97" t="s">
        <v>170</v>
      </c>
      <c r="I91" s="94">
        <v>1637</v>
      </c>
      <c r="J91" s="96">
        <v>1790</v>
      </c>
      <c r="K91" s="84"/>
      <c r="L91" s="94">
        <v>29.302299999999999</v>
      </c>
      <c r="M91" s="95">
        <v>6.2778587171155448E-5</v>
      </c>
      <c r="N91" s="95">
        <v>5.9765753270425739E-5</v>
      </c>
      <c r="O91" s="95">
        <f>L91/'סכום נכסי הקרן'!$C$42</f>
        <v>1.018153185439828E-5</v>
      </c>
    </row>
    <row r="92" spans="2:15">
      <c r="B92" s="87" t="s">
        <v>844</v>
      </c>
      <c r="C92" s="84" t="s">
        <v>845</v>
      </c>
      <c r="D92" s="97" t="s">
        <v>126</v>
      </c>
      <c r="E92" s="97" t="s">
        <v>332</v>
      </c>
      <c r="F92" s="84" t="s">
        <v>846</v>
      </c>
      <c r="G92" s="97" t="s">
        <v>198</v>
      </c>
      <c r="H92" s="97" t="s">
        <v>170</v>
      </c>
      <c r="I92" s="94">
        <v>101</v>
      </c>
      <c r="J92" s="96">
        <v>1827</v>
      </c>
      <c r="K92" s="84"/>
      <c r="L92" s="94">
        <v>1.84527</v>
      </c>
      <c r="M92" s="95">
        <v>3.0372408429143247E-6</v>
      </c>
      <c r="N92" s="95">
        <v>3.7636619493117776E-6</v>
      </c>
      <c r="O92" s="95">
        <f>L92/'סכום נכסי הקרן'!$C$42</f>
        <v>6.4116725598214191E-7</v>
      </c>
    </row>
    <row r="93" spans="2:15">
      <c r="B93" s="87" t="s">
        <v>847</v>
      </c>
      <c r="C93" s="84" t="s">
        <v>848</v>
      </c>
      <c r="D93" s="97" t="s">
        <v>126</v>
      </c>
      <c r="E93" s="97" t="s">
        <v>332</v>
      </c>
      <c r="F93" s="84" t="s">
        <v>849</v>
      </c>
      <c r="G93" s="97" t="s">
        <v>468</v>
      </c>
      <c r="H93" s="97" t="s">
        <v>170</v>
      </c>
      <c r="I93" s="94">
        <v>24902</v>
      </c>
      <c r="J93" s="96">
        <v>2994</v>
      </c>
      <c r="K93" s="84"/>
      <c r="L93" s="94">
        <v>745.56587999999999</v>
      </c>
      <c r="M93" s="95">
        <v>8.8955494175240542E-4</v>
      </c>
      <c r="N93" s="95">
        <v>1.520676070852044E-3</v>
      </c>
      <c r="O93" s="95">
        <f>L93/'סכום נכסי הקרן'!$C$42</f>
        <v>2.5905825675023755E-4</v>
      </c>
    </row>
    <row r="94" spans="2:15">
      <c r="B94" s="87" t="s">
        <v>850</v>
      </c>
      <c r="C94" s="84" t="s">
        <v>851</v>
      </c>
      <c r="D94" s="97" t="s">
        <v>126</v>
      </c>
      <c r="E94" s="97" t="s">
        <v>332</v>
      </c>
      <c r="F94" s="84" t="s">
        <v>852</v>
      </c>
      <c r="G94" s="97" t="s">
        <v>612</v>
      </c>
      <c r="H94" s="97" t="s">
        <v>170</v>
      </c>
      <c r="I94" s="94">
        <v>19128</v>
      </c>
      <c r="J94" s="96">
        <v>1699</v>
      </c>
      <c r="K94" s="84"/>
      <c r="L94" s="94">
        <v>324.98471999999998</v>
      </c>
      <c r="M94" s="95">
        <v>1.6414937490136492E-3</v>
      </c>
      <c r="N94" s="95">
        <v>6.6284750999677131E-4</v>
      </c>
      <c r="O94" s="95">
        <f>L94/'סכום נכסי הקרן'!$C$42</f>
        <v>1.1292090651152661E-4</v>
      </c>
    </row>
    <row r="95" spans="2:15">
      <c r="B95" s="87" t="s">
        <v>853</v>
      </c>
      <c r="C95" s="84" t="s">
        <v>854</v>
      </c>
      <c r="D95" s="97" t="s">
        <v>126</v>
      </c>
      <c r="E95" s="97" t="s">
        <v>332</v>
      </c>
      <c r="F95" s="84" t="s">
        <v>855</v>
      </c>
      <c r="G95" s="97" t="s">
        <v>157</v>
      </c>
      <c r="H95" s="97" t="s">
        <v>170</v>
      </c>
      <c r="I95" s="94">
        <v>186889</v>
      </c>
      <c r="J95" s="96">
        <v>162.80000000000001</v>
      </c>
      <c r="K95" s="84"/>
      <c r="L95" s="94">
        <v>304.25529</v>
      </c>
      <c r="M95" s="95">
        <v>5.3396857142857146E-4</v>
      </c>
      <c r="N95" s="95">
        <v>6.2056721122102476E-4</v>
      </c>
      <c r="O95" s="95">
        <f>L95/'סכום נכסי הקרן'!$C$42</f>
        <v>1.0571814932630499E-4</v>
      </c>
    </row>
    <row r="96" spans="2:15">
      <c r="B96" s="87" t="s">
        <v>856</v>
      </c>
      <c r="C96" s="84" t="s">
        <v>857</v>
      </c>
      <c r="D96" s="97" t="s">
        <v>126</v>
      </c>
      <c r="E96" s="97" t="s">
        <v>332</v>
      </c>
      <c r="F96" s="84" t="s">
        <v>858</v>
      </c>
      <c r="G96" s="97" t="s">
        <v>193</v>
      </c>
      <c r="H96" s="97" t="s">
        <v>170</v>
      </c>
      <c r="I96" s="94">
        <v>5468</v>
      </c>
      <c r="J96" s="96">
        <v>11430</v>
      </c>
      <c r="K96" s="84"/>
      <c r="L96" s="94">
        <v>624.99239999999998</v>
      </c>
      <c r="M96" s="95">
        <v>1.0257862938967779E-3</v>
      </c>
      <c r="N96" s="95">
        <v>1.2747511824768441E-3</v>
      </c>
      <c r="O96" s="95">
        <f>L96/'סכום נכסי הקרן'!$C$42</f>
        <v>2.1716315884271311E-4</v>
      </c>
    </row>
    <row r="97" spans="2:15" s="128" customFormat="1">
      <c r="B97" s="87" t="s">
        <v>859</v>
      </c>
      <c r="C97" s="84" t="s">
        <v>860</v>
      </c>
      <c r="D97" s="97" t="s">
        <v>126</v>
      </c>
      <c r="E97" s="97" t="s">
        <v>332</v>
      </c>
      <c r="F97" s="84" t="s">
        <v>861</v>
      </c>
      <c r="G97" s="97" t="s">
        <v>424</v>
      </c>
      <c r="H97" s="97" t="s">
        <v>170</v>
      </c>
      <c r="I97" s="94">
        <v>75871</v>
      </c>
      <c r="J97" s="96">
        <v>754.7</v>
      </c>
      <c r="K97" s="84"/>
      <c r="L97" s="94">
        <v>572.59843999999998</v>
      </c>
      <c r="M97" s="95">
        <v>9.7237101902973057E-4</v>
      </c>
      <c r="N97" s="95">
        <v>1.1678870630657211E-3</v>
      </c>
      <c r="O97" s="95">
        <f>L97/'סכום נכסי הקרן'!$C$42</f>
        <v>1.9895807689631064E-4</v>
      </c>
    </row>
    <row r="98" spans="2:15" s="128" customFormat="1">
      <c r="B98" s="87" t="s">
        <v>862</v>
      </c>
      <c r="C98" s="84" t="s">
        <v>863</v>
      </c>
      <c r="D98" s="97" t="s">
        <v>126</v>
      </c>
      <c r="E98" s="97" t="s">
        <v>332</v>
      </c>
      <c r="F98" s="84" t="s">
        <v>864</v>
      </c>
      <c r="G98" s="97" t="s">
        <v>817</v>
      </c>
      <c r="H98" s="97" t="s">
        <v>170</v>
      </c>
      <c r="I98" s="94">
        <v>53627</v>
      </c>
      <c r="J98" s="96">
        <v>175.3</v>
      </c>
      <c r="K98" s="84"/>
      <c r="L98" s="94">
        <v>94.008130000000008</v>
      </c>
      <c r="M98" s="95">
        <v>2.5209017384966107E-4</v>
      </c>
      <c r="N98" s="95">
        <v>1.9174149138443427E-4</v>
      </c>
      <c r="O98" s="95">
        <f>L98/'סכום נכסי הקרן'!$C$42</f>
        <v>3.2664561149377857E-5</v>
      </c>
    </row>
    <row r="99" spans="2:15" s="128" customFormat="1">
      <c r="B99" s="83"/>
      <c r="C99" s="84"/>
      <c r="D99" s="84"/>
      <c r="E99" s="84"/>
      <c r="F99" s="84"/>
      <c r="G99" s="84"/>
      <c r="H99" s="84"/>
      <c r="I99" s="94"/>
      <c r="J99" s="96"/>
      <c r="K99" s="84"/>
      <c r="L99" s="84"/>
      <c r="M99" s="84"/>
      <c r="N99" s="95"/>
      <c r="O99" s="84"/>
    </row>
    <row r="100" spans="2:15" s="128" customFormat="1">
      <c r="B100" s="81" t="s">
        <v>238</v>
      </c>
      <c r="C100" s="82"/>
      <c r="D100" s="82"/>
      <c r="E100" s="82"/>
      <c r="F100" s="82"/>
      <c r="G100" s="82"/>
      <c r="H100" s="82"/>
      <c r="I100" s="91"/>
      <c r="J100" s="93"/>
      <c r="K100" s="91">
        <f>K101+K122</f>
        <v>49.82987</v>
      </c>
      <c r="L100" s="91">
        <v>85864.368390000018</v>
      </c>
      <c r="M100" s="82"/>
      <c r="N100" s="92">
        <v>0.17513125781654287</v>
      </c>
      <c r="O100" s="92">
        <f>L100/'סכום נכסי הקרן'!$C$42</f>
        <v>2.9834886746793736E-2</v>
      </c>
    </row>
    <row r="101" spans="2:15" s="128" customFormat="1">
      <c r="B101" s="102" t="s">
        <v>65</v>
      </c>
      <c r="C101" s="82"/>
      <c r="D101" s="82"/>
      <c r="E101" s="82"/>
      <c r="F101" s="82"/>
      <c r="G101" s="82"/>
      <c r="H101" s="82"/>
      <c r="I101" s="91"/>
      <c r="J101" s="93"/>
      <c r="K101" s="91">
        <f>SUM(K102:K120)</f>
        <v>14.41169</v>
      </c>
      <c r="L101" s="91">
        <v>20750.861940000006</v>
      </c>
      <c r="M101" s="82"/>
      <c r="N101" s="92">
        <v>4.2324011932671102E-2</v>
      </c>
      <c r="O101" s="92">
        <f>L101/'סכום נכסי הקרן'!$C$42</f>
        <v>7.2102040402402196E-3</v>
      </c>
    </row>
    <row r="102" spans="2:15" s="128" customFormat="1">
      <c r="B102" s="87" t="s">
        <v>865</v>
      </c>
      <c r="C102" s="84" t="s">
        <v>866</v>
      </c>
      <c r="D102" s="97" t="s">
        <v>867</v>
      </c>
      <c r="E102" s="97" t="s">
        <v>868</v>
      </c>
      <c r="F102" s="84" t="s">
        <v>869</v>
      </c>
      <c r="G102" s="97" t="s">
        <v>870</v>
      </c>
      <c r="H102" s="97" t="s">
        <v>169</v>
      </c>
      <c r="I102" s="94">
        <v>11567</v>
      </c>
      <c r="J102" s="96">
        <v>6548</v>
      </c>
      <c r="K102" s="94">
        <v>8.822610000000001</v>
      </c>
      <c r="L102" s="94">
        <v>2634.7532299999998</v>
      </c>
      <c r="M102" s="95">
        <v>8.0374205401406482E-5</v>
      </c>
      <c r="N102" s="95">
        <v>5.373913019545813E-3</v>
      </c>
      <c r="O102" s="95">
        <f>L102/'סכום נכסי הקרן'!$C$42</f>
        <v>9.1548526701739318E-4</v>
      </c>
    </row>
    <row r="103" spans="2:15" s="128" customFormat="1">
      <c r="B103" s="87" t="s">
        <v>871</v>
      </c>
      <c r="C103" s="84" t="s">
        <v>872</v>
      </c>
      <c r="D103" s="97" t="s">
        <v>873</v>
      </c>
      <c r="E103" s="97" t="s">
        <v>868</v>
      </c>
      <c r="F103" s="84" t="s">
        <v>874</v>
      </c>
      <c r="G103" s="97" t="s">
        <v>875</v>
      </c>
      <c r="H103" s="97" t="s">
        <v>169</v>
      </c>
      <c r="I103" s="94">
        <v>11814</v>
      </c>
      <c r="J103" s="96">
        <v>2200</v>
      </c>
      <c r="K103" s="84"/>
      <c r="L103" s="94">
        <v>901.10104000000001</v>
      </c>
      <c r="M103" s="95">
        <v>3.4404070478546815E-4</v>
      </c>
      <c r="N103" s="95">
        <v>1.8379097350161603E-3</v>
      </c>
      <c r="O103" s="95">
        <f>L103/'סכום נכסי הקרן'!$C$42</f>
        <v>3.1310132456467308E-4</v>
      </c>
    </row>
    <row r="104" spans="2:15" s="128" customFormat="1">
      <c r="B104" s="87" t="s">
        <v>876</v>
      </c>
      <c r="C104" s="84" t="s">
        <v>877</v>
      </c>
      <c r="D104" s="97" t="s">
        <v>873</v>
      </c>
      <c r="E104" s="97" t="s">
        <v>868</v>
      </c>
      <c r="F104" s="84" t="s">
        <v>878</v>
      </c>
      <c r="G104" s="97" t="s">
        <v>870</v>
      </c>
      <c r="H104" s="97" t="s">
        <v>169</v>
      </c>
      <c r="I104" s="94">
        <v>7592</v>
      </c>
      <c r="J104" s="96">
        <v>10362</v>
      </c>
      <c r="K104" s="84"/>
      <c r="L104" s="94">
        <v>2727.4301</v>
      </c>
      <c r="M104" s="95">
        <v>4.6450458423257421E-5</v>
      </c>
      <c r="N104" s="95">
        <v>5.5629392374978281E-3</v>
      </c>
      <c r="O104" s="95">
        <f>L104/'סכום נכסי הקרן'!$C$42</f>
        <v>9.4768726153901539E-4</v>
      </c>
    </row>
    <row r="105" spans="2:15" s="128" customFormat="1">
      <c r="B105" s="87" t="s">
        <v>879</v>
      </c>
      <c r="C105" s="84" t="s">
        <v>880</v>
      </c>
      <c r="D105" s="97" t="s">
        <v>873</v>
      </c>
      <c r="E105" s="97" t="s">
        <v>868</v>
      </c>
      <c r="F105" s="84" t="s">
        <v>843</v>
      </c>
      <c r="G105" s="97" t="s">
        <v>817</v>
      </c>
      <c r="H105" s="97" t="s">
        <v>169</v>
      </c>
      <c r="I105" s="94">
        <v>6492</v>
      </c>
      <c r="J105" s="96">
        <v>515</v>
      </c>
      <c r="K105" s="84"/>
      <c r="L105" s="94">
        <v>115.91498</v>
      </c>
      <c r="M105" s="95">
        <v>2.4896676109660424E-4</v>
      </c>
      <c r="N105" s="95">
        <v>2.3642328742202266E-4</v>
      </c>
      <c r="O105" s="95">
        <f>L105/'סכום נכסי הקרן'!$C$42</f>
        <v>4.0276430903783648E-5</v>
      </c>
    </row>
    <row r="106" spans="2:15" s="128" customFormat="1">
      <c r="B106" s="87" t="s">
        <v>881</v>
      </c>
      <c r="C106" s="84" t="s">
        <v>882</v>
      </c>
      <c r="D106" s="97" t="s">
        <v>873</v>
      </c>
      <c r="E106" s="97" t="s">
        <v>868</v>
      </c>
      <c r="F106" s="84" t="s">
        <v>883</v>
      </c>
      <c r="G106" s="97" t="s">
        <v>409</v>
      </c>
      <c r="H106" s="97" t="s">
        <v>169</v>
      </c>
      <c r="I106" s="94">
        <v>6717</v>
      </c>
      <c r="J106" s="96">
        <v>3420</v>
      </c>
      <c r="K106" s="94">
        <v>5.58908</v>
      </c>
      <c r="L106" s="94">
        <v>802.03317000000004</v>
      </c>
      <c r="M106" s="95">
        <v>3.203435005632599E-4</v>
      </c>
      <c r="N106" s="95">
        <v>1.6358482628639195E-3</v>
      </c>
      <c r="O106" s="95">
        <f>L106/'סכום נכסי הקרן'!$C$42</f>
        <v>2.7867867944287759E-4</v>
      </c>
    </row>
    <row r="107" spans="2:15" s="128" customFormat="1">
      <c r="B107" s="87" t="s">
        <v>884</v>
      </c>
      <c r="C107" s="84" t="s">
        <v>885</v>
      </c>
      <c r="D107" s="97" t="s">
        <v>873</v>
      </c>
      <c r="E107" s="97" t="s">
        <v>868</v>
      </c>
      <c r="F107" s="84" t="s">
        <v>886</v>
      </c>
      <c r="G107" s="97" t="s">
        <v>29</v>
      </c>
      <c r="H107" s="97" t="s">
        <v>169</v>
      </c>
      <c r="I107" s="94">
        <v>15104</v>
      </c>
      <c r="J107" s="96">
        <v>1615</v>
      </c>
      <c r="K107" s="84"/>
      <c r="L107" s="94">
        <v>845.70392000000004</v>
      </c>
      <c r="M107" s="95">
        <v>4.4774573923417397E-4</v>
      </c>
      <c r="N107" s="95">
        <v>1.7249202903032142E-3</v>
      </c>
      <c r="O107" s="95">
        <f>L107/'סכום נכסי הקרן'!$C$42</f>
        <v>2.9385274879000953E-4</v>
      </c>
    </row>
    <row r="108" spans="2:15" s="128" customFormat="1">
      <c r="B108" s="87" t="s">
        <v>887</v>
      </c>
      <c r="C108" s="84" t="s">
        <v>888</v>
      </c>
      <c r="D108" s="97" t="s">
        <v>873</v>
      </c>
      <c r="E108" s="97" t="s">
        <v>868</v>
      </c>
      <c r="F108" s="84" t="s">
        <v>776</v>
      </c>
      <c r="G108" s="97" t="s">
        <v>777</v>
      </c>
      <c r="H108" s="97" t="s">
        <v>169</v>
      </c>
      <c r="I108" s="94">
        <v>1950</v>
      </c>
      <c r="J108" s="96">
        <v>5160</v>
      </c>
      <c r="K108" s="84"/>
      <c r="L108" s="94">
        <v>348.84953999999999</v>
      </c>
      <c r="M108" s="95">
        <v>7.4880858793593329E-5</v>
      </c>
      <c r="N108" s="95">
        <v>7.115228339120654E-4</v>
      </c>
      <c r="O108" s="95">
        <f>L108/'סכום נכסי הקרן'!$C$42</f>
        <v>1.212131028588946E-4</v>
      </c>
    </row>
    <row r="109" spans="2:15" s="128" customFormat="1">
      <c r="B109" s="87" t="s">
        <v>889</v>
      </c>
      <c r="C109" s="84" t="s">
        <v>890</v>
      </c>
      <c r="D109" s="97" t="s">
        <v>873</v>
      </c>
      <c r="E109" s="97" t="s">
        <v>868</v>
      </c>
      <c r="F109" s="84" t="s">
        <v>891</v>
      </c>
      <c r="G109" s="97" t="s">
        <v>892</v>
      </c>
      <c r="H109" s="97" t="s">
        <v>169</v>
      </c>
      <c r="I109" s="94">
        <v>35372</v>
      </c>
      <c r="J109" s="96">
        <v>445</v>
      </c>
      <c r="K109" s="84"/>
      <c r="L109" s="94">
        <v>545.72451999999998</v>
      </c>
      <c r="M109" s="95">
        <v>1.3077619025946606E-3</v>
      </c>
      <c r="N109" s="95">
        <v>1.1130742984660426E-3</v>
      </c>
      <c r="O109" s="95">
        <f>L109/'סכום נכסי הקרן'!$C$42</f>
        <v>1.8962032277692234E-4</v>
      </c>
    </row>
    <row r="110" spans="2:15" s="128" customFormat="1">
      <c r="B110" s="87" t="s">
        <v>893</v>
      </c>
      <c r="C110" s="84" t="s">
        <v>894</v>
      </c>
      <c r="D110" s="97" t="s">
        <v>873</v>
      </c>
      <c r="E110" s="97" t="s">
        <v>868</v>
      </c>
      <c r="F110" s="84" t="s">
        <v>895</v>
      </c>
      <c r="G110" s="97" t="s">
        <v>662</v>
      </c>
      <c r="H110" s="97" t="s">
        <v>169</v>
      </c>
      <c r="I110" s="94">
        <v>6064</v>
      </c>
      <c r="J110" s="96">
        <v>6470</v>
      </c>
      <c r="K110" s="84"/>
      <c r="L110" s="94">
        <v>1360.2455500000001</v>
      </c>
      <c r="M110" s="95">
        <v>1.1906814489454389E-4</v>
      </c>
      <c r="N110" s="95">
        <v>2.7743931339346936E-3</v>
      </c>
      <c r="O110" s="95">
        <f>L110/'סכום נכסי הקרן'!$C$42</f>
        <v>4.7263809998288568E-4</v>
      </c>
    </row>
    <row r="111" spans="2:15" s="128" customFormat="1">
      <c r="B111" s="87" t="s">
        <v>896</v>
      </c>
      <c r="C111" s="84" t="s">
        <v>897</v>
      </c>
      <c r="D111" s="97" t="s">
        <v>873</v>
      </c>
      <c r="E111" s="97" t="s">
        <v>868</v>
      </c>
      <c r="F111" s="84" t="s">
        <v>789</v>
      </c>
      <c r="G111" s="97" t="s">
        <v>662</v>
      </c>
      <c r="H111" s="97" t="s">
        <v>169</v>
      </c>
      <c r="I111" s="94">
        <v>4956</v>
      </c>
      <c r="J111" s="96">
        <v>2591</v>
      </c>
      <c r="K111" s="84"/>
      <c r="L111" s="94">
        <v>445.19733000000002</v>
      </c>
      <c r="M111" s="95">
        <v>1.7806787943252397E-4</v>
      </c>
      <c r="N111" s="95">
        <v>9.0803635828697092E-4</v>
      </c>
      <c r="O111" s="95">
        <f>L111/'סכום נכסי הקרן'!$C$42</f>
        <v>1.5469061462370065E-4</v>
      </c>
    </row>
    <row r="112" spans="2:15" s="128" customFormat="1">
      <c r="B112" s="87" t="s">
        <v>898</v>
      </c>
      <c r="C112" s="84" t="s">
        <v>899</v>
      </c>
      <c r="D112" s="97" t="s">
        <v>873</v>
      </c>
      <c r="E112" s="97" t="s">
        <v>868</v>
      </c>
      <c r="F112" s="84" t="s">
        <v>900</v>
      </c>
      <c r="G112" s="97" t="s">
        <v>901</v>
      </c>
      <c r="H112" s="97" t="s">
        <v>169</v>
      </c>
      <c r="I112" s="94">
        <v>8315</v>
      </c>
      <c r="J112" s="96">
        <v>5024</v>
      </c>
      <c r="K112" s="84"/>
      <c r="L112" s="94">
        <v>1448.3240000000001</v>
      </c>
      <c r="M112" s="95">
        <v>1.7382485720962167E-4</v>
      </c>
      <c r="N112" s="95">
        <v>2.954040291705296E-3</v>
      </c>
      <c r="O112" s="95">
        <f>L112/'סכום נכסי הקרן'!$C$42</f>
        <v>5.0324230321474887E-4</v>
      </c>
    </row>
    <row r="113" spans="2:15" s="128" customFormat="1">
      <c r="B113" s="87" t="s">
        <v>902</v>
      </c>
      <c r="C113" s="84" t="s">
        <v>903</v>
      </c>
      <c r="D113" s="97" t="s">
        <v>873</v>
      </c>
      <c r="E113" s="97" t="s">
        <v>868</v>
      </c>
      <c r="F113" s="84" t="s">
        <v>698</v>
      </c>
      <c r="G113" s="97" t="s">
        <v>424</v>
      </c>
      <c r="H113" s="97" t="s">
        <v>169</v>
      </c>
      <c r="I113" s="94">
        <v>4957</v>
      </c>
      <c r="J113" s="96">
        <v>8716</v>
      </c>
      <c r="K113" s="84"/>
      <c r="L113" s="94">
        <v>1497.9247</v>
      </c>
      <c r="M113" s="95">
        <v>3.5195786877574985E-5</v>
      </c>
      <c r="N113" s="95">
        <v>3.0552072034576295E-3</v>
      </c>
      <c r="O113" s="95">
        <f>L113/'סכום נכסי הקרן'!$C$42</f>
        <v>5.2047682429502088E-4</v>
      </c>
    </row>
    <row r="114" spans="2:15" s="128" customFormat="1">
      <c r="B114" s="87" t="s">
        <v>904</v>
      </c>
      <c r="C114" s="84" t="s">
        <v>905</v>
      </c>
      <c r="D114" s="97" t="s">
        <v>873</v>
      </c>
      <c r="E114" s="97" t="s">
        <v>868</v>
      </c>
      <c r="F114" s="84" t="s">
        <v>864</v>
      </c>
      <c r="G114" s="97" t="s">
        <v>817</v>
      </c>
      <c r="H114" s="97" t="s">
        <v>169</v>
      </c>
      <c r="I114" s="94">
        <v>4139</v>
      </c>
      <c r="J114" s="96">
        <v>514</v>
      </c>
      <c r="K114" s="84"/>
      <c r="L114" s="94">
        <v>73.75855</v>
      </c>
      <c r="M114" s="95">
        <v>1.9456640296549471E-4</v>
      </c>
      <c r="N114" s="95">
        <v>1.5043990747771883E-4</v>
      </c>
      <c r="O114" s="95">
        <f>L114/'סכום נכסי הקרן'!$C$42</f>
        <v>2.5628535178440886E-5</v>
      </c>
    </row>
    <row r="115" spans="2:15" s="128" customFormat="1">
      <c r="B115" s="87" t="s">
        <v>906</v>
      </c>
      <c r="C115" s="84" t="s">
        <v>907</v>
      </c>
      <c r="D115" s="97" t="s">
        <v>873</v>
      </c>
      <c r="E115" s="97" t="s">
        <v>868</v>
      </c>
      <c r="F115" s="84" t="s">
        <v>795</v>
      </c>
      <c r="G115" s="97" t="s">
        <v>198</v>
      </c>
      <c r="H115" s="97" t="s">
        <v>169</v>
      </c>
      <c r="I115" s="94">
        <v>14176</v>
      </c>
      <c r="J115" s="96">
        <v>1152</v>
      </c>
      <c r="K115" s="84"/>
      <c r="L115" s="94">
        <v>566.18717000000004</v>
      </c>
      <c r="M115" s="95">
        <v>2.8803966494745021E-4</v>
      </c>
      <c r="N115" s="95">
        <v>1.1548104656324109E-3</v>
      </c>
      <c r="O115" s="95">
        <f>L115/'סכום נכסי הקרן'!$C$42</f>
        <v>1.9673038317492535E-4</v>
      </c>
    </row>
    <row r="116" spans="2:15" s="128" customFormat="1">
      <c r="B116" s="87" t="s">
        <v>908</v>
      </c>
      <c r="C116" s="84" t="s">
        <v>909</v>
      </c>
      <c r="D116" s="97" t="s">
        <v>873</v>
      </c>
      <c r="E116" s="97" t="s">
        <v>868</v>
      </c>
      <c r="F116" s="84" t="s">
        <v>910</v>
      </c>
      <c r="G116" s="97" t="s">
        <v>911</v>
      </c>
      <c r="H116" s="97" t="s">
        <v>169</v>
      </c>
      <c r="I116" s="94">
        <v>6504</v>
      </c>
      <c r="J116" s="96">
        <v>3755</v>
      </c>
      <c r="K116" s="84"/>
      <c r="L116" s="94">
        <v>846.72877000000005</v>
      </c>
      <c r="M116" s="95">
        <v>1.5121063713824848E-4</v>
      </c>
      <c r="N116" s="95">
        <v>1.7270106017203792E-3</v>
      </c>
      <c r="O116" s="95">
        <f>L116/'סכום נכסי הקרן'!$C$42</f>
        <v>2.9420884858152695E-4</v>
      </c>
    </row>
    <row r="117" spans="2:15" s="128" customFormat="1">
      <c r="B117" s="87" t="s">
        <v>912</v>
      </c>
      <c r="C117" s="84" t="s">
        <v>913</v>
      </c>
      <c r="D117" s="97" t="s">
        <v>873</v>
      </c>
      <c r="E117" s="97" t="s">
        <v>868</v>
      </c>
      <c r="F117" s="84" t="s">
        <v>665</v>
      </c>
      <c r="G117" s="97" t="s">
        <v>424</v>
      </c>
      <c r="H117" s="97" t="s">
        <v>169</v>
      </c>
      <c r="I117" s="94">
        <v>16031</v>
      </c>
      <c r="J117" s="96">
        <v>1895</v>
      </c>
      <c r="K117" s="84"/>
      <c r="L117" s="94">
        <v>1053.23109</v>
      </c>
      <c r="M117" s="95">
        <v>1.5794088669950737E-5</v>
      </c>
      <c r="N117" s="95">
        <v>2.1481982459288715E-3</v>
      </c>
      <c r="O117" s="95">
        <f>L117/'סכום נכסי הקרן'!$C$42</f>
        <v>3.6596123488182237E-4</v>
      </c>
    </row>
    <row r="118" spans="2:15" s="128" customFormat="1">
      <c r="B118" s="87" t="s">
        <v>914</v>
      </c>
      <c r="C118" s="84" t="s">
        <v>915</v>
      </c>
      <c r="D118" s="97" t="s">
        <v>873</v>
      </c>
      <c r="E118" s="97" t="s">
        <v>868</v>
      </c>
      <c r="F118" s="84" t="s">
        <v>661</v>
      </c>
      <c r="G118" s="97" t="s">
        <v>662</v>
      </c>
      <c r="H118" s="97" t="s">
        <v>169</v>
      </c>
      <c r="I118" s="94">
        <v>17241</v>
      </c>
      <c r="J118" s="96">
        <v>3408</v>
      </c>
      <c r="K118" s="84"/>
      <c r="L118" s="94">
        <v>2037.1165700000001</v>
      </c>
      <c r="M118" s="95">
        <v>1.7562819524309694E-4</v>
      </c>
      <c r="N118" s="95">
        <v>4.154957334602266E-3</v>
      </c>
      <c r="O118" s="95">
        <f>L118/'סכום נכסי הקרן'!$C$42</f>
        <v>7.0782727801495336E-4</v>
      </c>
    </row>
    <row r="119" spans="2:15" s="128" customFormat="1">
      <c r="B119" s="87" t="s">
        <v>916</v>
      </c>
      <c r="C119" s="84" t="s">
        <v>917</v>
      </c>
      <c r="D119" s="97" t="s">
        <v>873</v>
      </c>
      <c r="E119" s="97" t="s">
        <v>868</v>
      </c>
      <c r="F119" s="84" t="s">
        <v>918</v>
      </c>
      <c r="G119" s="97" t="s">
        <v>870</v>
      </c>
      <c r="H119" s="97" t="s">
        <v>169</v>
      </c>
      <c r="I119" s="94">
        <v>8160</v>
      </c>
      <c r="J119" s="96">
        <v>4185</v>
      </c>
      <c r="K119" s="84"/>
      <c r="L119" s="94">
        <v>1183.9666299999999</v>
      </c>
      <c r="M119" s="95">
        <v>1.2793736387350815E-4</v>
      </c>
      <c r="N119" s="95">
        <v>2.4148499431443072E-3</v>
      </c>
      <c r="O119" s="95">
        <f>L119/'סכום נכסי הקרן'!$C$42</f>
        <v>4.1138729580577574E-4</v>
      </c>
    </row>
    <row r="120" spans="2:15" s="128" customFormat="1">
      <c r="B120" s="87" t="s">
        <v>919</v>
      </c>
      <c r="C120" s="84" t="s">
        <v>920</v>
      </c>
      <c r="D120" s="97" t="s">
        <v>873</v>
      </c>
      <c r="E120" s="97" t="s">
        <v>868</v>
      </c>
      <c r="F120" s="84" t="s">
        <v>921</v>
      </c>
      <c r="G120" s="97" t="s">
        <v>870</v>
      </c>
      <c r="H120" s="97" t="s">
        <v>169</v>
      </c>
      <c r="I120" s="94">
        <v>6599</v>
      </c>
      <c r="J120" s="96">
        <v>5755</v>
      </c>
      <c r="K120" s="84"/>
      <c r="L120" s="94">
        <v>1316.6710800000001</v>
      </c>
      <c r="M120" s="95">
        <v>1.471698670332852E-4</v>
      </c>
      <c r="N120" s="95">
        <v>2.6855174817534801E-3</v>
      </c>
      <c r="O120" s="95">
        <f>L120/'סכום נכסי הקרן'!$C$42</f>
        <v>4.5749748459284726E-4</v>
      </c>
    </row>
    <row r="121" spans="2:15" s="128" customFormat="1">
      <c r="B121" s="83"/>
      <c r="C121" s="84"/>
      <c r="D121" s="84"/>
      <c r="E121" s="84"/>
      <c r="F121" s="84"/>
      <c r="G121" s="84"/>
      <c r="H121" s="84"/>
      <c r="I121" s="94"/>
      <c r="J121" s="96"/>
      <c r="K121" s="84"/>
      <c r="L121" s="84"/>
      <c r="M121" s="84"/>
      <c r="N121" s="95"/>
      <c r="O121" s="84"/>
    </row>
    <row r="122" spans="2:15" s="128" customFormat="1">
      <c r="B122" s="102" t="s">
        <v>64</v>
      </c>
      <c r="C122" s="82"/>
      <c r="D122" s="82"/>
      <c r="E122" s="82"/>
      <c r="F122" s="82"/>
      <c r="G122" s="82"/>
      <c r="H122" s="82"/>
      <c r="I122" s="91"/>
      <c r="J122" s="93"/>
      <c r="K122" s="91">
        <f>SUM(K123:K191)</f>
        <v>35.41818</v>
      </c>
      <c r="L122" s="91">
        <v>65113.506450000001</v>
      </c>
      <c r="M122" s="82"/>
      <c r="N122" s="92">
        <v>0.13280724588387174</v>
      </c>
      <c r="O122" s="92">
        <f>L122/'סכום נכסי הקרן'!$C$42</f>
        <v>2.262468270655351E-2</v>
      </c>
    </row>
    <row r="123" spans="2:15" s="128" customFormat="1">
      <c r="B123" s="87" t="s">
        <v>922</v>
      </c>
      <c r="C123" s="84" t="s">
        <v>923</v>
      </c>
      <c r="D123" s="97" t="s">
        <v>145</v>
      </c>
      <c r="E123" s="97" t="s">
        <v>868</v>
      </c>
      <c r="F123" s="84"/>
      <c r="G123" s="97" t="s">
        <v>924</v>
      </c>
      <c r="H123" s="97" t="s">
        <v>925</v>
      </c>
      <c r="I123" s="94">
        <v>3735</v>
      </c>
      <c r="J123" s="96">
        <v>2612</v>
      </c>
      <c r="K123" s="84"/>
      <c r="L123" s="94">
        <v>346.78037999999998</v>
      </c>
      <c r="M123" s="95">
        <v>1.722668168969832E-6</v>
      </c>
      <c r="N123" s="95">
        <v>7.0730251994227352E-4</v>
      </c>
      <c r="O123" s="95">
        <f>L123/'סכום נכסי הקרן'!$C$42</f>
        <v>1.2049414160152413E-4</v>
      </c>
    </row>
    <row r="124" spans="2:15" s="128" customFormat="1">
      <c r="B124" s="87" t="s">
        <v>926</v>
      </c>
      <c r="C124" s="84" t="s">
        <v>927</v>
      </c>
      <c r="D124" s="97" t="s">
        <v>29</v>
      </c>
      <c r="E124" s="97" t="s">
        <v>868</v>
      </c>
      <c r="F124" s="84"/>
      <c r="G124" s="97" t="s">
        <v>928</v>
      </c>
      <c r="H124" s="97" t="s">
        <v>171</v>
      </c>
      <c r="I124" s="94">
        <v>1690</v>
      </c>
      <c r="J124" s="96">
        <v>16715</v>
      </c>
      <c r="K124" s="84"/>
      <c r="L124" s="94">
        <v>1173.04098</v>
      </c>
      <c r="M124" s="95">
        <v>8.0777688969055204E-6</v>
      </c>
      <c r="N124" s="95">
        <v>2.3925656957569344E-3</v>
      </c>
      <c r="O124" s="95">
        <f>L124/'סכום נכסי הקרן'!$C$42</f>
        <v>4.0759101177670619E-4</v>
      </c>
    </row>
    <row r="125" spans="2:15" s="128" customFormat="1">
      <c r="B125" s="87" t="s">
        <v>929</v>
      </c>
      <c r="C125" s="84" t="s">
        <v>930</v>
      </c>
      <c r="D125" s="97" t="s">
        <v>867</v>
      </c>
      <c r="E125" s="97" t="s">
        <v>868</v>
      </c>
      <c r="F125" s="84"/>
      <c r="G125" s="97" t="s">
        <v>594</v>
      </c>
      <c r="H125" s="97" t="s">
        <v>169</v>
      </c>
      <c r="I125" s="94">
        <v>1373</v>
      </c>
      <c r="J125" s="96">
        <v>13059</v>
      </c>
      <c r="K125" s="94">
        <v>4.2841700000000005</v>
      </c>
      <c r="L125" s="94">
        <v>625.91751999999997</v>
      </c>
      <c r="M125" s="95">
        <v>1.4344245553592076E-5</v>
      </c>
      <c r="N125" s="95">
        <v>1.2766380819238341E-3</v>
      </c>
      <c r="O125" s="95">
        <f>L125/'סכום נכסי הקרן'!$C$42</f>
        <v>2.1748460592192331E-4</v>
      </c>
    </row>
    <row r="126" spans="2:15" s="128" customFormat="1">
      <c r="B126" s="87" t="s">
        <v>931</v>
      </c>
      <c r="C126" s="84" t="s">
        <v>932</v>
      </c>
      <c r="D126" s="97" t="s">
        <v>873</v>
      </c>
      <c r="E126" s="97" t="s">
        <v>868</v>
      </c>
      <c r="F126" s="84"/>
      <c r="G126" s="97" t="s">
        <v>870</v>
      </c>
      <c r="H126" s="97" t="s">
        <v>169</v>
      </c>
      <c r="I126" s="94">
        <v>860</v>
      </c>
      <c r="J126" s="96">
        <v>104640</v>
      </c>
      <c r="K126" s="84"/>
      <c r="L126" s="94">
        <v>3119.9671699999999</v>
      </c>
      <c r="M126" s="95">
        <v>2.4608048863573119E-6</v>
      </c>
      <c r="N126" s="95">
        <v>6.3635683237851107E-3</v>
      </c>
      <c r="O126" s="95">
        <f>L126/'סכום נכסי הקרן'!$C$42</f>
        <v>1.0840802642124289E-3</v>
      </c>
    </row>
    <row r="127" spans="2:15" s="128" customFormat="1">
      <c r="B127" s="87" t="s">
        <v>933</v>
      </c>
      <c r="C127" s="84" t="s">
        <v>934</v>
      </c>
      <c r="D127" s="97" t="s">
        <v>873</v>
      </c>
      <c r="E127" s="97" t="s">
        <v>868</v>
      </c>
      <c r="F127" s="84"/>
      <c r="G127" s="97" t="s">
        <v>935</v>
      </c>
      <c r="H127" s="97" t="s">
        <v>169</v>
      </c>
      <c r="I127" s="94">
        <v>366</v>
      </c>
      <c r="J127" s="96">
        <v>116947</v>
      </c>
      <c r="K127" s="84"/>
      <c r="L127" s="94">
        <v>1483.96622</v>
      </c>
      <c r="M127" s="95">
        <v>7.5953752673102571E-7</v>
      </c>
      <c r="N127" s="95">
        <v>3.0267371150444274E-3</v>
      </c>
      <c r="O127" s="95">
        <f>L127/'סכום נכסי הקרן'!$C$42</f>
        <v>5.1562673714285255E-4</v>
      </c>
    </row>
    <row r="128" spans="2:15" s="128" customFormat="1">
      <c r="B128" s="87" t="s">
        <v>936</v>
      </c>
      <c r="C128" s="84" t="s">
        <v>937</v>
      </c>
      <c r="D128" s="97" t="s">
        <v>867</v>
      </c>
      <c r="E128" s="97" t="s">
        <v>868</v>
      </c>
      <c r="F128" s="84"/>
      <c r="G128" s="97" t="s">
        <v>938</v>
      </c>
      <c r="H128" s="97" t="s">
        <v>169</v>
      </c>
      <c r="I128" s="94">
        <v>1917</v>
      </c>
      <c r="J128" s="96">
        <v>9931</v>
      </c>
      <c r="K128" s="84"/>
      <c r="L128" s="94">
        <v>660.03800000000001</v>
      </c>
      <c r="M128" s="95">
        <v>2.2085348871034868E-6</v>
      </c>
      <c r="N128" s="95">
        <v>1.3462311237379069E-3</v>
      </c>
      <c r="O128" s="95">
        <f>L128/'סכום נכסי הקרן'!$C$42</f>
        <v>2.293402880358652E-4</v>
      </c>
    </row>
    <row r="129" spans="2:15" s="128" customFormat="1">
      <c r="B129" s="87" t="s">
        <v>939</v>
      </c>
      <c r="C129" s="84" t="s">
        <v>940</v>
      </c>
      <c r="D129" s="97" t="s">
        <v>29</v>
      </c>
      <c r="E129" s="97" t="s">
        <v>868</v>
      </c>
      <c r="F129" s="84"/>
      <c r="G129" s="97" t="s">
        <v>941</v>
      </c>
      <c r="H129" s="97" t="s">
        <v>177</v>
      </c>
      <c r="I129" s="94">
        <v>64</v>
      </c>
      <c r="J129" s="96">
        <v>1084000</v>
      </c>
      <c r="K129" s="84"/>
      <c r="L129" s="94">
        <v>386.90995000000004</v>
      </c>
      <c r="M129" s="95">
        <v>6.3615229645015094E-6</v>
      </c>
      <c r="N129" s="95">
        <v>7.8915186212593421E-4</v>
      </c>
      <c r="O129" s="95">
        <f>L129/'סכום נכסי הקרן'!$C$42</f>
        <v>1.3443777385081194E-4</v>
      </c>
    </row>
    <row r="130" spans="2:15" s="128" customFormat="1">
      <c r="B130" s="87" t="s">
        <v>942</v>
      </c>
      <c r="C130" s="84" t="s">
        <v>943</v>
      </c>
      <c r="D130" s="97" t="s">
        <v>873</v>
      </c>
      <c r="E130" s="97" t="s">
        <v>868</v>
      </c>
      <c r="F130" s="84"/>
      <c r="G130" s="97" t="s">
        <v>901</v>
      </c>
      <c r="H130" s="97" t="s">
        <v>169</v>
      </c>
      <c r="I130" s="94">
        <v>3488</v>
      </c>
      <c r="J130" s="96">
        <v>16923</v>
      </c>
      <c r="K130" s="84"/>
      <c r="L130" s="94">
        <v>2046.4807900000001</v>
      </c>
      <c r="M130" s="95">
        <v>6.8566180517769025E-7</v>
      </c>
      <c r="N130" s="95">
        <v>4.1740568476811022E-3</v>
      </c>
      <c r="O130" s="95">
        <f>L130/'סכום נכסי הקרן'!$C$42</f>
        <v>7.1108101933292471E-4</v>
      </c>
    </row>
    <row r="131" spans="2:15" s="128" customFormat="1">
      <c r="B131" s="87" t="s">
        <v>944</v>
      </c>
      <c r="C131" s="84" t="s">
        <v>945</v>
      </c>
      <c r="D131" s="97" t="s">
        <v>867</v>
      </c>
      <c r="E131" s="97" t="s">
        <v>868</v>
      </c>
      <c r="F131" s="84"/>
      <c r="G131" s="97" t="s">
        <v>606</v>
      </c>
      <c r="H131" s="97" t="s">
        <v>169</v>
      </c>
      <c r="I131" s="94">
        <v>3619</v>
      </c>
      <c r="J131" s="96">
        <v>8483</v>
      </c>
      <c r="K131" s="84"/>
      <c r="L131" s="94">
        <v>1064.3681999999999</v>
      </c>
      <c r="M131" s="95">
        <v>1.3613462249372643E-5</v>
      </c>
      <c r="N131" s="95">
        <v>2.1709137927769205E-3</v>
      </c>
      <c r="O131" s="95">
        <f>L131/'סכום נכסי הקרן'!$C$42</f>
        <v>3.6983099391885822E-4</v>
      </c>
    </row>
    <row r="132" spans="2:15" s="128" customFormat="1">
      <c r="B132" s="87" t="s">
        <v>946</v>
      </c>
      <c r="C132" s="84" t="s">
        <v>947</v>
      </c>
      <c r="D132" s="97" t="s">
        <v>29</v>
      </c>
      <c r="E132" s="97" t="s">
        <v>868</v>
      </c>
      <c r="F132" s="84"/>
      <c r="G132" s="97" t="s">
        <v>157</v>
      </c>
      <c r="H132" s="97" t="s">
        <v>171</v>
      </c>
      <c r="I132" s="94">
        <v>605</v>
      </c>
      <c r="J132" s="96">
        <v>14515</v>
      </c>
      <c r="K132" s="84"/>
      <c r="L132" s="94">
        <v>364.66368</v>
      </c>
      <c r="M132" s="95">
        <v>1.402200441864648E-6</v>
      </c>
      <c r="N132" s="95">
        <v>7.4377777599592815E-4</v>
      </c>
      <c r="O132" s="95">
        <f>L132/'סכום נכסי הקרן'!$C$42</f>
        <v>1.2670796743129725E-4</v>
      </c>
    </row>
    <row r="133" spans="2:15" s="128" customFormat="1">
      <c r="B133" s="87" t="s">
        <v>948</v>
      </c>
      <c r="C133" s="84" t="s">
        <v>949</v>
      </c>
      <c r="D133" s="97" t="s">
        <v>129</v>
      </c>
      <c r="E133" s="97" t="s">
        <v>868</v>
      </c>
      <c r="F133" s="84"/>
      <c r="G133" s="97" t="s">
        <v>935</v>
      </c>
      <c r="H133" s="97" t="s">
        <v>172</v>
      </c>
      <c r="I133" s="94">
        <v>1779</v>
      </c>
      <c r="J133" s="96">
        <v>6715</v>
      </c>
      <c r="K133" s="84"/>
      <c r="L133" s="94">
        <v>559.29908</v>
      </c>
      <c r="M133" s="95">
        <v>2.1272331508875173E-5</v>
      </c>
      <c r="N133" s="95">
        <v>1.140761333398952E-3</v>
      </c>
      <c r="O133" s="95">
        <f>L133/'סכום נכסי הקרן'!$C$42</f>
        <v>1.9433701105905178E-4</v>
      </c>
    </row>
    <row r="134" spans="2:15" s="128" customFormat="1">
      <c r="B134" s="87" t="s">
        <v>950</v>
      </c>
      <c r="C134" s="84" t="s">
        <v>951</v>
      </c>
      <c r="D134" s="97" t="s">
        <v>29</v>
      </c>
      <c r="E134" s="97" t="s">
        <v>868</v>
      </c>
      <c r="F134" s="84"/>
      <c r="G134" s="97" t="s">
        <v>952</v>
      </c>
      <c r="H134" s="97" t="s">
        <v>171</v>
      </c>
      <c r="I134" s="94">
        <v>1954</v>
      </c>
      <c r="J134" s="96">
        <v>6513</v>
      </c>
      <c r="K134" s="84"/>
      <c r="L134" s="94">
        <v>528.47656999999992</v>
      </c>
      <c r="M134" s="95">
        <v>1.811014752995151E-5</v>
      </c>
      <c r="N134" s="95">
        <v>1.0778949192323086E-3</v>
      </c>
      <c r="O134" s="95">
        <f>L134/'סכום נכסי הקרן'!$C$42</f>
        <v>1.8362725901236907E-4</v>
      </c>
    </row>
    <row r="135" spans="2:15" s="128" customFormat="1">
      <c r="B135" s="87" t="s">
        <v>953</v>
      </c>
      <c r="C135" s="84" t="s">
        <v>954</v>
      </c>
      <c r="D135" s="97" t="s">
        <v>867</v>
      </c>
      <c r="E135" s="97" t="s">
        <v>868</v>
      </c>
      <c r="F135" s="84"/>
      <c r="G135" s="97" t="s">
        <v>955</v>
      </c>
      <c r="H135" s="97" t="s">
        <v>169</v>
      </c>
      <c r="I135" s="94">
        <v>7327</v>
      </c>
      <c r="J135" s="96">
        <v>1024</v>
      </c>
      <c r="K135" s="94">
        <v>6.4782700000000002</v>
      </c>
      <c r="L135" s="94">
        <v>266.60201000000001</v>
      </c>
      <c r="M135" s="95">
        <v>2.3987710175789606E-6</v>
      </c>
      <c r="N135" s="95">
        <v>5.4376857622301237E-4</v>
      </c>
      <c r="O135" s="95">
        <f>L135/'סכום נכסי הקרן'!$C$42</f>
        <v>9.2634941873559731E-5</v>
      </c>
    </row>
    <row r="136" spans="2:15" s="128" customFormat="1">
      <c r="B136" s="87" t="s">
        <v>956</v>
      </c>
      <c r="C136" s="84" t="s">
        <v>957</v>
      </c>
      <c r="D136" s="97" t="s">
        <v>867</v>
      </c>
      <c r="E136" s="97" t="s">
        <v>868</v>
      </c>
      <c r="F136" s="84"/>
      <c r="G136" s="97" t="s">
        <v>955</v>
      </c>
      <c r="H136" s="97" t="s">
        <v>169</v>
      </c>
      <c r="I136" s="94">
        <v>33831</v>
      </c>
      <c r="J136" s="96">
        <v>2952</v>
      </c>
      <c r="K136" s="84"/>
      <c r="L136" s="94">
        <v>3462.4621099999999</v>
      </c>
      <c r="M136" s="95">
        <v>3.2434333256044019E-6</v>
      </c>
      <c r="N136" s="95">
        <v>7.0621301459086044E-3</v>
      </c>
      <c r="O136" s="95">
        <f>L136/'סכום נכסי הקרן'!$C$42</f>
        <v>1.2030853642073177E-3</v>
      </c>
    </row>
    <row r="137" spans="2:15" s="128" customFormat="1">
      <c r="B137" s="87" t="s">
        <v>958</v>
      </c>
      <c r="C137" s="84" t="s">
        <v>959</v>
      </c>
      <c r="D137" s="97" t="s">
        <v>129</v>
      </c>
      <c r="E137" s="97" t="s">
        <v>868</v>
      </c>
      <c r="F137" s="84"/>
      <c r="G137" s="97" t="s">
        <v>955</v>
      </c>
      <c r="H137" s="97" t="s">
        <v>172</v>
      </c>
      <c r="I137" s="94">
        <v>55804</v>
      </c>
      <c r="J137" s="96">
        <v>203.1</v>
      </c>
      <c r="K137" s="84"/>
      <c r="L137" s="94">
        <v>530.63679999999999</v>
      </c>
      <c r="M137" s="95">
        <v>3.2717912416321174E-6</v>
      </c>
      <c r="N137" s="95">
        <v>1.082300982005107E-3</v>
      </c>
      <c r="O137" s="95">
        <f>L137/'סכום נכסי הקרן'!$C$42</f>
        <v>1.8437786393272779E-4</v>
      </c>
    </row>
    <row r="138" spans="2:15" s="128" customFormat="1">
      <c r="B138" s="87" t="s">
        <v>960</v>
      </c>
      <c r="C138" s="84" t="s">
        <v>961</v>
      </c>
      <c r="D138" s="97" t="s">
        <v>129</v>
      </c>
      <c r="E138" s="97" t="s">
        <v>868</v>
      </c>
      <c r="F138" s="84"/>
      <c r="G138" s="97" t="s">
        <v>612</v>
      </c>
      <c r="H138" s="97" t="s">
        <v>172</v>
      </c>
      <c r="I138" s="94">
        <v>14655</v>
      </c>
      <c r="J138" s="96">
        <v>1522.5</v>
      </c>
      <c r="K138" s="84"/>
      <c r="L138" s="94">
        <v>1044.6366700000001</v>
      </c>
      <c r="M138" s="95">
        <v>6.9386845786941231E-6</v>
      </c>
      <c r="N138" s="95">
        <v>2.1306688374789404E-3</v>
      </c>
      <c r="O138" s="95">
        <f>L138/'סכום נכסי הקרן'!$C$42</f>
        <v>3.6297497233587627E-4</v>
      </c>
    </row>
    <row r="139" spans="2:15" s="128" customFormat="1">
      <c r="B139" s="87" t="s">
        <v>962</v>
      </c>
      <c r="C139" s="84" t="s">
        <v>963</v>
      </c>
      <c r="D139" s="97" t="s">
        <v>867</v>
      </c>
      <c r="E139" s="97" t="s">
        <v>868</v>
      </c>
      <c r="F139" s="84"/>
      <c r="G139" s="97" t="s">
        <v>938</v>
      </c>
      <c r="H139" s="97" t="s">
        <v>169</v>
      </c>
      <c r="I139" s="94">
        <v>381</v>
      </c>
      <c r="J139" s="96">
        <v>51371</v>
      </c>
      <c r="K139" s="84"/>
      <c r="L139" s="94">
        <v>678.57339999999999</v>
      </c>
      <c r="M139" s="95">
        <v>2.3763167515717573E-6</v>
      </c>
      <c r="N139" s="95">
        <v>1.3840364203586038E-3</v>
      </c>
      <c r="O139" s="95">
        <f>L139/'סכום נכסי הקרן'!$C$42</f>
        <v>2.3578069597428688E-4</v>
      </c>
    </row>
    <row r="140" spans="2:15" s="128" customFormat="1">
      <c r="B140" s="87" t="s">
        <v>964</v>
      </c>
      <c r="C140" s="84" t="s">
        <v>965</v>
      </c>
      <c r="D140" s="97" t="s">
        <v>29</v>
      </c>
      <c r="E140" s="97" t="s">
        <v>868</v>
      </c>
      <c r="F140" s="84"/>
      <c r="G140" s="97" t="s">
        <v>955</v>
      </c>
      <c r="H140" s="97" t="s">
        <v>171</v>
      </c>
      <c r="I140" s="94">
        <v>1931</v>
      </c>
      <c r="J140" s="96">
        <v>6225</v>
      </c>
      <c r="K140" s="84"/>
      <c r="L140" s="94">
        <v>499.16224999999997</v>
      </c>
      <c r="M140" s="95">
        <v>1.5463388855321038E-6</v>
      </c>
      <c r="N140" s="95">
        <v>1.0181046496490231E-3</v>
      </c>
      <c r="O140" s="95">
        <f>L140/'סכום נכסי הקרן'!$C$42</f>
        <v>1.7344155062531331E-4</v>
      </c>
    </row>
    <row r="141" spans="2:15" s="128" customFormat="1">
      <c r="B141" s="87" t="s">
        <v>966</v>
      </c>
      <c r="C141" s="84" t="s">
        <v>967</v>
      </c>
      <c r="D141" s="97" t="s">
        <v>867</v>
      </c>
      <c r="E141" s="97" t="s">
        <v>868</v>
      </c>
      <c r="F141" s="84"/>
      <c r="G141" s="97" t="s">
        <v>594</v>
      </c>
      <c r="H141" s="97" t="s">
        <v>169</v>
      </c>
      <c r="I141" s="94">
        <v>965</v>
      </c>
      <c r="J141" s="96">
        <v>13003</v>
      </c>
      <c r="K141" s="94">
        <v>2.67652</v>
      </c>
      <c r="L141" s="94">
        <v>437.71204</v>
      </c>
      <c r="M141" s="95">
        <v>6.2531482009213108E-6</v>
      </c>
      <c r="N141" s="95">
        <v>8.927691609919605E-4</v>
      </c>
      <c r="O141" s="95">
        <f>L141/'סכום נכסי הקרן'!$C$42</f>
        <v>1.520897362430135E-4</v>
      </c>
    </row>
    <row r="142" spans="2:15" s="128" customFormat="1">
      <c r="B142" s="87" t="s">
        <v>968</v>
      </c>
      <c r="C142" s="84" t="s">
        <v>969</v>
      </c>
      <c r="D142" s="97" t="s">
        <v>867</v>
      </c>
      <c r="E142" s="97" t="s">
        <v>868</v>
      </c>
      <c r="F142" s="84"/>
      <c r="G142" s="97" t="s">
        <v>612</v>
      </c>
      <c r="H142" s="97" t="s">
        <v>169</v>
      </c>
      <c r="I142" s="94">
        <v>4030</v>
      </c>
      <c r="J142" s="96">
        <v>12519</v>
      </c>
      <c r="K142" s="84"/>
      <c r="L142" s="94">
        <v>1749.1559299999999</v>
      </c>
      <c r="M142" s="95">
        <v>2.1217517733559203E-6</v>
      </c>
      <c r="N142" s="95">
        <v>3.5676251264877526E-3</v>
      </c>
      <c r="O142" s="95">
        <f>L142/'סכום נכסי הקרן'!$C$42</f>
        <v>6.0777095380241996E-4</v>
      </c>
    </row>
    <row r="143" spans="2:15" s="128" customFormat="1">
      <c r="B143" s="87" t="s">
        <v>970</v>
      </c>
      <c r="C143" s="84" t="s">
        <v>971</v>
      </c>
      <c r="D143" s="97" t="s">
        <v>972</v>
      </c>
      <c r="E143" s="97" t="s">
        <v>868</v>
      </c>
      <c r="F143" s="84"/>
      <c r="G143" s="97" t="s">
        <v>334</v>
      </c>
      <c r="H143" s="97" t="s">
        <v>174</v>
      </c>
      <c r="I143" s="94">
        <v>141259</v>
      </c>
      <c r="J143" s="96">
        <v>720</v>
      </c>
      <c r="K143" s="84"/>
      <c r="L143" s="94">
        <v>451.32249999999999</v>
      </c>
      <c r="M143" s="95">
        <v>9.9158829371773463E-6</v>
      </c>
      <c r="N143" s="95">
        <v>9.2052941852317804E-4</v>
      </c>
      <c r="O143" s="95">
        <f>L143/'סכום נכסי הקרן'!$C$42</f>
        <v>1.5681889852867071E-4</v>
      </c>
    </row>
    <row r="144" spans="2:15" s="128" customFormat="1">
      <c r="B144" s="87" t="s">
        <v>973</v>
      </c>
      <c r="C144" s="84" t="s">
        <v>974</v>
      </c>
      <c r="D144" s="97" t="s">
        <v>873</v>
      </c>
      <c r="E144" s="97" t="s">
        <v>868</v>
      </c>
      <c r="F144" s="84"/>
      <c r="G144" s="97" t="s">
        <v>901</v>
      </c>
      <c r="H144" s="97" t="s">
        <v>169</v>
      </c>
      <c r="I144" s="94">
        <v>4980</v>
      </c>
      <c r="J144" s="96">
        <v>3830</v>
      </c>
      <c r="K144" s="84"/>
      <c r="L144" s="94">
        <v>661.27478000000008</v>
      </c>
      <c r="M144" s="95">
        <v>1.0073585470506322E-6</v>
      </c>
      <c r="N144" s="95">
        <v>1.348753693240294E-3</v>
      </c>
      <c r="O144" s="95">
        <f>L144/'סכום נכסי הקרן'!$C$42</f>
        <v>2.2977002614403021E-4</v>
      </c>
    </row>
    <row r="145" spans="2:15" s="128" customFormat="1">
      <c r="B145" s="87" t="s">
        <v>975</v>
      </c>
      <c r="C145" s="84" t="s">
        <v>976</v>
      </c>
      <c r="D145" s="97" t="s">
        <v>867</v>
      </c>
      <c r="E145" s="97" t="s">
        <v>868</v>
      </c>
      <c r="F145" s="84"/>
      <c r="G145" s="97" t="s">
        <v>955</v>
      </c>
      <c r="H145" s="97" t="s">
        <v>169</v>
      </c>
      <c r="I145" s="94">
        <v>4255</v>
      </c>
      <c r="J145" s="96">
        <v>7441</v>
      </c>
      <c r="K145" s="84"/>
      <c r="L145" s="94">
        <v>1097.70264</v>
      </c>
      <c r="M145" s="95">
        <v>1.6093028680043747E-6</v>
      </c>
      <c r="N145" s="95">
        <v>2.2389036064245798E-3</v>
      </c>
      <c r="O145" s="95">
        <f>L145/'סכום נכסי הקרן'!$C$42</f>
        <v>3.8141355442463862E-4</v>
      </c>
    </row>
    <row r="146" spans="2:15" s="128" customFormat="1">
      <c r="B146" s="87" t="s">
        <v>977</v>
      </c>
      <c r="C146" s="84" t="s">
        <v>978</v>
      </c>
      <c r="D146" s="97" t="s">
        <v>29</v>
      </c>
      <c r="E146" s="97" t="s">
        <v>868</v>
      </c>
      <c r="F146" s="84"/>
      <c r="G146" s="97" t="s">
        <v>924</v>
      </c>
      <c r="H146" s="97" t="s">
        <v>171</v>
      </c>
      <c r="I146" s="94">
        <v>3280</v>
      </c>
      <c r="J146" s="96">
        <v>4598</v>
      </c>
      <c r="K146" s="84"/>
      <c r="L146" s="94">
        <v>626.27188000000001</v>
      </c>
      <c r="M146" s="95">
        <v>5.9264417458556581E-6</v>
      </c>
      <c r="N146" s="95">
        <v>1.2773608440390576E-3</v>
      </c>
      <c r="O146" s="95">
        <f>L146/'סכום נכסי הקרן'!$C$42</f>
        <v>2.1760773371830533E-4</v>
      </c>
    </row>
    <row r="147" spans="2:15" s="128" customFormat="1">
      <c r="B147" s="87" t="s">
        <v>979</v>
      </c>
      <c r="C147" s="84" t="s">
        <v>980</v>
      </c>
      <c r="D147" s="97" t="s">
        <v>29</v>
      </c>
      <c r="E147" s="97" t="s">
        <v>868</v>
      </c>
      <c r="F147" s="84"/>
      <c r="G147" s="97" t="s">
        <v>981</v>
      </c>
      <c r="H147" s="97" t="s">
        <v>171</v>
      </c>
      <c r="I147" s="94">
        <v>1783</v>
      </c>
      <c r="J147" s="96">
        <v>6995</v>
      </c>
      <c r="K147" s="84"/>
      <c r="L147" s="94">
        <v>517.91579999999999</v>
      </c>
      <c r="M147" s="95">
        <v>2.6583753584259318E-6</v>
      </c>
      <c r="N147" s="95">
        <v>1.0563548908329777E-3</v>
      </c>
      <c r="O147" s="95">
        <f>L147/'סכום נכסי הקרן'!$C$42</f>
        <v>1.7995775811441999E-4</v>
      </c>
    </row>
    <row r="148" spans="2:15" s="128" customFormat="1">
      <c r="B148" s="87" t="s">
        <v>982</v>
      </c>
      <c r="C148" s="84" t="s">
        <v>983</v>
      </c>
      <c r="D148" s="97" t="s">
        <v>29</v>
      </c>
      <c r="E148" s="97" t="s">
        <v>868</v>
      </c>
      <c r="F148" s="84"/>
      <c r="G148" s="97" t="s">
        <v>870</v>
      </c>
      <c r="H148" s="97" t="s">
        <v>171</v>
      </c>
      <c r="I148" s="94">
        <v>1103</v>
      </c>
      <c r="J148" s="96">
        <v>3300</v>
      </c>
      <c r="K148" s="84"/>
      <c r="L148" s="94">
        <v>151.15048000000002</v>
      </c>
      <c r="M148" s="95">
        <v>6.0438720452561631E-6</v>
      </c>
      <c r="N148" s="95">
        <v>3.0829055379224228E-4</v>
      </c>
      <c r="O148" s="95">
        <f>L148/'סכום נכסי הקרן'!$C$42</f>
        <v>5.251954375347978E-5</v>
      </c>
    </row>
    <row r="149" spans="2:15" s="128" customFormat="1">
      <c r="B149" s="87" t="s">
        <v>984</v>
      </c>
      <c r="C149" s="84" t="s">
        <v>985</v>
      </c>
      <c r="D149" s="97" t="s">
        <v>867</v>
      </c>
      <c r="E149" s="97" t="s">
        <v>868</v>
      </c>
      <c r="F149" s="84"/>
      <c r="G149" s="97" t="s">
        <v>941</v>
      </c>
      <c r="H149" s="97" t="s">
        <v>169</v>
      </c>
      <c r="I149" s="94">
        <v>2219</v>
      </c>
      <c r="J149" s="96">
        <v>5600</v>
      </c>
      <c r="K149" s="84"/>
      <c r="L149" s="94">
        <v>430.82328000000001</v>
      </c>
      <c r="M149" s="95">
        <v>3.1123192145952641E-6</v>
      </c>
      <c r="N149" s="95">
        <v>8.7871866220861662E-4</v>
      </c>
      <c r="O149" s="95">
        <f>L149/'סכום נכסי הקרן'!$C$42</f>
        <v>1.4969613132540278E-4</v>
      </c>
    </row>
    <row r="150" spans="2:15" s="128" customFormat="1">
      <c r="B150" s="87" t="s">
        <v>986</v>
      </c>
      <c r="C150" s="84" t="s">
        <v>987</v>
      </c>
      <c r="D150" s="97" t="s">
        <v>29</v>
      </c>
      <c r="E150" s="97" t="s">
        <v>868</v>
      </c>
      <c r="F150" s="84"/>
      <c r="G150" s="97" t="s">
        <v>148</v>
      </c>
      <c r="H150" s="97" t="s">
        <v>171</v>
      </c>
      <c r="I150" s="94">
        <v>6256</v>
      </c>
      <c r="J150" s="96">
        <v>3975</v>
      </c>
      <c r="K150" s="84"/>
      <c r="L150" s="94">
        <v>1032.6519599999999</v>
      </c>
      <c r="M150" s="95">
        <v>5.0915289203339268E-6</v>
      </c>
      <c r="N150" s="95">
        <v>2.106224503045206E-3</v>
      </c>
      <c r="O150" s="95">
        <f>L150/'סכום נכסי הקרן'!$C$42</f>
        <v>3.5881070172808345E-4</v>
      </c>
    </row>
    <row r="151" spans="2:15" s="128" customFormat="1">
      <c r="B151" s="87" t="s">
        <v>988</v>
      </c>
      <c r="C151" s="84" t="s">
        <v>989</v>
      </c>
      <c r="D151" s="97" t="s">
        <v>29</v>
      </c>
      <c r="E151" s="97" t="s">
        <v>868</v>
      </c>
      <c r="F151" s="84"/>
      <c r="G151" s="97" t="s">
        <v>924</v>
      </c>
      <c r="H151" s="97" t="s">
        <v>171</v>
      </c>
      <c r="I151" s="94">
        <v>1878</v>
      </c>
      <c r="J151" s="96">
        <v>9134</v>
      </c>
      <c r="K151" s="84"/>
      <c r="L151" s="94">
        <v>712.32255000000009</v>
      </c>
      <c r="M151" s="95">
        <v>1.9162528917511189E-5</v>
      </c>
      <c r="N151" s="95">
        <v>1.4528720875924589E-3</v>
      </c>
      <c r="O151" s="95">
        <f>L151/'סכום נכסי הקרן'!$C$42</f>
        <v>2.4750735380605661E-4</v>
      </c>
    </row>
    <row r="152" spans="2:15" s="128" customFormat="1">
      <c r="B152" s="87" t="s">
        <v>990</v>
      </c>
      <c r="C152" s="84" t="s">
        <v>991</v>
      </c>
      <c r="D152" s="97" t="s">
        <v>29</v>
      </c>
      <c r="E152" s="97" t="s">
        <v>868</v>
      </c>
      <c r="F152" s="84"/>
      <c r="G152" s="97" t="s">
        <v>612</v>
      </c>
      <c r="H152" s="97" t="s">
        <v>171</v>
      </c>
      <c r="I152" s="94">
        <v>10275</v>
      </c>
      <c r="J152" s="96">
        <v>1380</v>
      </c>
      <c r="K152" s="84"/>
      <c r="L152" s="94">
        <v>588.81792000000007</v>
      </c>
      <c r="M152" s="95">
        <v>2.8273186607134317E-6</v>
      </c>
      <c r="N152" s="95">
        <v>1.2009687474336583E-3</v>
      </c>
      <c r="O152" s="95">
        <f>L152/'סכום נכסי הקרן'!$C$42</f>
        <v>2.0459378304503535E-4</v>
      </c>
    </row>
    <row r="153" spans="2:15" s="128" customFormat="1">
      <c r="B153" s="87" t="s">
        <v>992</v>
      </c>
      <c r="C153" s="84" t="s">
        <v>993</v>
      </c>
      <c r="D153" s="97" t="s">
        <v>29</v>
      </c>
      <c r="E153" s="97" t="s">
        <v>868</v>
      </c>
      <c r="F153" s="84"/>
      <c r="G153" s="97" t="s">
        <v>901</v>
      </c>
      <c r="H153" s="97" t="s">
        <v>176</v>
      </c>
      <c r="I153" s="94">
        <v>20321</v>
      </c>
      <c r="J153" s="96">
        <v>5385</v>
      </c>
      <c r="K153" s="84"/>
      <c r="L153" s="94">
        <v>461.89805000000001</v>
      </c>
      <c r="M153" s="95">
        <v>6.614056794855248E-6</v>
      </c>
      <c r="N153" s="95">
        <v>9.4209959260504377E-4</v>
      </c>
      <c r="O153" s="95">
        <f>L153/'סכום נכסי הקרן'!$C$42</f>
        <v>1.6049353496344826E-4</v>
      </c>
    </row>
    <row r="154" spans="2:15" s="128" customFormat="1">
      <c r="B154" s="87" t="s">
        <v>994</v>
      </c>
      <c r="C154" s="84" t="s">
        <v>995</v>
      </c>
      <c r="D154" s="97" t="s">
        <v>873</v>
      </c>
      <c r="E154" s="97" t="s">
        <v>868</v>
      </c>
      <c r="F154" s="84"/>
      <c r="G154" s="97" t="s">
        <v>935</v>
      </c>
      <c r="H154" s="97" t="s">
        <v>169</v>
      </c>
      <c r="I154" s="94">
        <v>641</v>
      </c>
      <c r="J154" s="96">
        <v>11977</v>
      </c>
      <c r="K154" s="84"/>
      <c r="L154" s="94">
        <v>266.1705</v>
      </c>
      <c r="M154" s="95">
        <v>4.5965636921664803E-6</v>
      </c>
      <c r="N154" s="95">
        <v>5.4288845690836059E-4</v>
      </c>
      <c r="O154" s="95">
        <f>L154/'סכום נכסי הקרן'!$C$42</f>
        <v>9.2485007130877709E-5</v>
      </c>
    </row>
    <row r="155" spans="2:15" s="128" customFormat="1">
      <c r="B155" s="87" t="s">
        <v>996</v>
      </c>
      <c r="C155" s="84" t="s">
        <v>997</v>
      </c>
      <c r="D155" s="97" t="s">
        <v>867</v>
      </c>
      <c r="E155" s="97" t="s">
        <v>868</v>
      </c>
      <c r="F155" s="84"/>
      <c r="G155" s="97" t="s">
        <v>612</v>
      </c>
      <c r="H155" s="97" t="s">
        <v>169</v>
      </c>
      <c r="I155" s="94">
        <v>5441</v>
      </c>
      <c r="J155" s="96">
        <v>8364</v>
      </c>
      <c r="K155" s="84"/>
      <c r="L155" s="94">
        <v>1577.78053</v>
      </c>
      <c r="M155" s="95">
        <v>1.2841311737591412E-6</v>
      </c>
      <c r="N155" s="95">
        <v>3.218083285983065E-3</v>
      </c>
      <c r="O155" s="95">
        <f>L155/'סכום נכסי הקרן'!$C$42</f>
        <v>5.4822395257179144E-4</v>
      </c>
    </row>
    <row r="156" spans="2:15" s="128" customFormat="1">
      <c r="B156" s="87" t="s">
        <v>998</v>
      </c>
      <c r="C156" s="84" t="s">
        <v>999</v>
      </c>
      <c r="D156" s="97" t="s">
        <v>873</v>
      </c>
      <c r="E156" s="97" t="s">
        <v>868</v>
      </c>
      <c r="F156" s="84"/>
      <c r="G156" s="97" t="s">
        <v>901</v>
      </c>
      <c r="H156" s="97" t="s">
        <v>169</v>
      </c>
      <c r="I156" s="94">
        <v>10483</v>
      </c>
      <c r="J156" s="96">
        <v>17646</v>
      </c>
      <c r="K156" s="84"/>
      <c r="L156" s="94">
        <v>6413.3612300000004</v>
      </c>
      <c r="M156" s="95">
        <v>4.395760070316059E-6</v>
      </c>
      <c r="N156" s="95">
        <v>1.3080862761841023E-2</v>
      </c>
      <c r="O156" s="95">
        <f>L156/'סכום נכסי הקרן'!$C$42</f>
        <v>2.2284203512013714E-3</v>
      </c>
    </row>
    <row r="157" spans="2:15" s="128" customFormat="1">
      <c r="B157" s="87" t="s">
        <v>1000</v>
      </c>
      <c r="C157" s="84" t="s">
        <v>1001</v>
      </c>
      <c r="D157" s="97" t="s">
        <v>867</v>
      </c>
      <c r="E157" s="97" t="s">
        <v>868</v>
      </c>
      <c r="F157" s="84"/>
      <c r="G157" s="97" t="s">
        <v>938</v>
      </c>
      <c r="H157" s="97" t="s">
        <v>169</v>
      </c>
      <c r="I157" s="94">
        <v>3926</v>
      </c>
      <c r="J157" s="96">
        <v>25476</v>
      </c>
      <c r="K157" s="84"/>
      <c r="L157" s="94">
        <v>3467.6509700000001</v>
      </c>
      <c r="M157" s="95">
        <v>1.0408230663379769E-5</v>
      </c>
      <c r="N157" s="95">
        <v>7.0727134832751183E-3</v>
      </c>
      <c r="O157" s="95">
        <f>L157/'סכום נכסי הקרן'!$C$42</f>
        <v>1.204888312896602E-3</v>
      </c>
    </row>
    <row r="158" spans="2:15" s="128" customFormat="1">
      <c r="B158" s="87" t="s">
        <v>1002</v>
      </c>
      <c r="C158" s="84" t="s">
        <v>1003</v>
      </c>
      <c r="D158" s="97" t="s">
        <v>972</v>
      </c>
      <c r="E158" s="97" t="s">
        <v>868</v>
      </c>
      <c r="F158" s="84"/>
      <c r="G158" s="97" t="s">
        <v>955</v>
      </c>
      <c r="H158" s="97" t="s">
        <v>174</v>
      </c>
      <c r="I158" s="94">
        <v>135633</v>
      </c>
      <c r="J158" s="96">
        <v>629</v>
      </c>
      <c r="K158" s="84"/>
      <c r="L158" s="94">
        <v>378.57713999999999</v>
      </c>
      <c r="M158" s="95">
        <v>1.5626993845397425E-6</v>
      </c>
      <c r="N158" s="95">
        <v>7.7215604041537436E-4</v>
      </c>
      <c r="O158" s="95">
        <f>L158/'סכום נכסי הקרן'!$C$42</f>
        <v>1.3154241169659029E-4</v>
      </c>
    </row>
    <row r="159" spans="2:15" s="128" customFormat="1">
      <c r="B159" s="87" t="s">
        <v>1004</v>
      </c>
      <c r="C159" s="84" t="s">
        <v>1005</v>
      </c>
      <c r="D159" s="97" t="s">
        <v>867</v>
      </c>
      <c r="E159" s="97" t="s">
        <v>868</v>
      </c>
      <c r="F159" s="84"/>
      <c r="G159" s="97" t="s">
        <v>340</v>
      </c>
      <c r="H159" s="97" t="s">
        <v>169</v>
      </c>
      <c r="I159" s="94">
        <v>6105</v>
      </c>
      <c r="J159" s="96">
        <v>1300</v>
      </c>
      <c r="K159" s="94">
        <v>1.04308</v>
      </c>
      <c r="L159" s="94">
        <v>276.20153999999997</v>
      </c>
      <c r="M159" s="95">
        <v>1.8897632963471585E-6</v>
      </c>
      <c r="N159" s="95">
        <v>5.6334803385917228E-4</v>
      </c>
      <c r="O159" s="95">
        <f>L159/'סכום נכסי הקרן'!$C$42</f>
        <v>9.5970445246409353E-5</v>
      </c>
    </row>
    <row r="160" spans="2:15" s="128" customFormat="1">
      <c r="B160" s="87" t="s">
        <v>1006</v>
      </c>
      <c r="C160" s="84" t="s">
        <v>1007</v>
      </c>
      <c r="D160" s="97" t="s">
        <v>867</v>
      </c>
      <c r="E160" s="97" t="s">
        <v>868</v>
      </c>
      <c r="F160" s="84"/>
      <c r="G160" s="97" t="s">
        <v>340</v>
      </c>
      <c r="H160" s="97" t="s">
        <v>169</v>
      </c>
      <c r="I160" s="94">
        <v>1547</v>
      </c>
      <c r="J160" s="96">
        <v>10694</v>
      </c>
      <c r="K160" s="84"/>
      <c r="L160" s="94">
        <v>573.56723999999997</v>
      </c>
      <c r="M160" s="95">
        <v>4.4585658596596267E-7</v>
      </c>
      <c r="N160" s="95">
        <v>1.1698630534066972E-3</v>
      </c>
      <c r="O160" s="95">
        <f>L160/'סכום נכסי הקרן'!$C$42</f>
        <v>1.9929470125892179E-4</v>
      </c>
    </row>
    <row r="161" spans="2:15" s="128" customFormat="1">
      <c r="B161" s="87" t="s">
        <v>1008</v>
      </c>
      <c r="C161" s="84" t="s">
        <v>1009</v>
      </c>
      <c r="D161" s="97" t="s">
        <v>129</v>
      </c>
      <c r="E161" s="97" t="s">
        <v>868</v>
      </c>
      <c r="F161" s="84"/>
      <c r="G161" s="97" t="s">
        <v>870</v>
      </c>
      <c r="H161" s="97" t="s">
        <v>172</v>
      </c>
      <c r="I161" s="94">
        <v>9298</v>
      </c>
      <c r="J161" s="96">
        <v>781</v>
      </c>
      <c r="K161" s="84"/>
      <c r="L161" s="94">
        <v>339.98732000000001</v>
      </c>
      <c r="M161" s="95">
        <v>1.367445062732829E-5</v>
      </c>
      <c r="N161" s="95">
        <v>6.9344721343352859E-4</v>
      </c>
      <c r="O161" s="95">
        <f>L161/'סכום נכסי הקרן'!$C$42</f>
        <v>1.1813378911114493E-4</v>
      </c>
    </row>
    <row r="162" spans="2:15" s="128" customFormat="1">
      <c r="B162" s="87" t="s">
        <v>1010</v>
      </c>
      <c r="C162" s="84" t="s">
        <v>1011</v>
      </c>
      <c r="D162" s="97" t="s">
        <v>29</v>
      </c>
      <c r="E162" s="97" t="s">
        <v>868</v>
      </c>
      <c r="F162" s="84"/>
      <c r="G162" s="97" t="s">
        <v>468</v>
      </c>
      <c r="H162" s="97" t="s">
        <v>171</v>
      </c>
      <c r="I162" s="94">
        <v>5103</v>
      </c>
      <c r="J162" s="96">
        <v>3154</v>
      </c>
      <c r="K162" s="84"/>
      <c r="L162" s="94">
        <v>668.35523999999998</v>
      </c>
      <c r="M162" s="95">
        <v>5.423478629246906E-6</v>
      </c>
      <c r="N162" s="95">
        <v>1.3631951884608437E-3</v>
      </c>
      <c r="O162" s="95">
        <f>L162/'סכום נכסי הקרן'!$C$42</f>
        <v>2.3223024015568773E-4</v>
      </c>
    </row>
    <row r="163" spans="2:15" s="128" customFormat="1">
      <c r="B163" s="87" t="s">
        <v>1012</v>
      </c>
      <c r="C163" s="84" t="s">
        <v>1013</v>
      </c>
      <c r="D163" s="97" t="s">
        <v>129</v>
      </c>
      <c r="E163" s="97" t="s">
        <v>868</v>
      </c>
      <c r="F163" s="84"/>
      <c r="G163" s="97" t="s">
        <v>340</v>
      </c>
      <c r="H163" s="97" t="s">
        <v>172</v>
      </c>
      <c r="I163" s="94">
        <v>164285</v>
      </c>
      <c r="J163" s="96">
        <v>68.06</v>
      </c>
      <c r="K163" s="84"/>
      <c r="L163" s="94">
        <v>523.49434000000008</v>
      </c>
      <c r="M163" s="95">
        <v>2.2825936819061328E-6</v>
      </c>
      <c r="N163" s="95">
        <v>1.0677330299295404E-3</v>
      </c>
      <c r="O163" s="95">
        <f>L163/'סכום נכסי הקרן'!$C$42</f>
        <v>1.8189610707375207E-4</v>
      </c>
    </row>
    <row r="164" spans="2:15" s="128" customFormat="1">
      <c r="B164" s="87" t="s">
        <v>1014</v>
      </c>
      <c r="C164" s="84" t="s">
        <v>1015</v>
      </c>
      <c r="D164" s="97" t="s">
        <v>867</v>
      </c>
      <c r="E164" s="97" t="s">
        <v>868</v>
      </c>
      <c r="F164" s="84"/>
      <c r="G164" s="97" t="s">
        <v>870</v>
      </c>
      <c r="H164" s="97" t="s">
        <v>169</v>
      </c>
      <c r="I164" s="94">
        <v>2502</v>
      </c>
      <c r="J164" s="96">
        <v>15136</v>
      </c>
      <c r="K164" s="84"/>
      <c r="L164" s="94">
        <v>1312.9623300000001</v>
      </c>
      <c r="M164" s="95">
        <v>2.3974636789043742E-6</v>
      </c>
      <c r="N164" s="95">
        <v>2.677953016252762E-3</v>
      </c>
      <c r="O164" s="95">
        <f>L164/'סכום נכסי הקרן'!$C$42</f>
        <v>4.5620882273814643E-4</v>
      </c>
    </row>
    <row r="165" spans="2:15" s="128" customFormat="1">
      <c r="B165" s="87" t="s">
        <v>1016</v>
      </c>
      <c r="C165" s="84" t="s">
        <v>1017</v>
      </c>
      <c r="D165" s="97" t="s">
        <v>867</v>
      </c>
      <c r="E165" s="97" t="s">
        <v>868</v>
      </c>
      <c r="F165" s="84"/>
      <c r="G165" s="97" t="s">
        <v>892</v>
      </c>
      <c r="H165" s="97" t="s">
        <v>169</v>
      </c>
      <c r="I165" s="94">
        <v>1899</v>
      </c>
      <c r="J165" s="96">
        <v>5627</v>
      </c>
      <c r="K165" s="94">
        <v>3.1602399999999999</v>
      </c>
      <c r="L165" s="94">
        <v>373.63253000000003</v>
      </c>
      <c r="M165" s="95">
        <v>6.9702478530760284E-7</v>
      </c>
      <c r="N165" s="95">
        <v>7.6207088186882753E-4</v>
      </c>
      <c r="O165" s="95">
        <f>L165/'סכום נכסי הקרן'!$C$42</f>
        <v>1.2982433140178149E-4</v>
      </c>
    </row>
    <row r="166" spans="2:15" s="128" customFormat="1">
      <c r="B166" s="87" t="s">
        <v>1018</v>
      </c>
      <c r="C166" s="84" t="s">
        <v>1019</v>
      </c>
      <c r="D166" s="97" t="s">
        <v>873</v>
      </c>
      <c r="E166" s="97" t="s">
        <v>868</v>
      </c>
      <c r="F166" s="84"/>
      <c r="G166" s="97" t="s">
        <v>1020</v>
      </c>
      <c r="H166" s="97" t="s">
        <v>169</v>
      </c>
      <c r="I166" s="94">
        <v>5586</v>
      </c>
      <c r="J166" s="96">
        <v>8554</v>
      </c>
      <c r="K166" s="84"/>
      <c r="L166" s="94">
        <v>1656.62426</v>
      </c>
      <c r="M166" s="95">
        <v>7.2408253177471595E-7</v>
      </c>
      <c r="N166" s="95">
        <v>3.3788950623316813E-3</v>
      </c>
      <c r="O166" s="95">
        <f>L166/'סכום נכסי הקרן'!$C$42</f>
        <v>5.7561941123935602E-4</v>
      </c>
    </row>
    <row r="167" spans="2:15" s="128" customFormat="1">
      <c r="B167" s="87" t="s">
        <v>1021</v>
      </c>
      <c r="C167" s="84" t="s">
        <v>1022</v>
      </c>
      <c r="D167" s="97" t="s">
        <v>867</v>
      </c>
      <c r="E167" s="97" t="s">
        <v>868</v>
      </c>
      <c r="F167" s="84"/>
      <c r="G167" s="97" t="s">
        <v>938</v>
      </c>
      <c r="H167" s="97" t="s">
        <v>169</v>
      </c>
      <c r="I167" s="94">
        <v>934</v>
      </c>
      <c r="J167" s="96">
        <v>14761</v>
      </c>
      <c r="K167" s="84"/>
      <c r="L167" s="94">
        <v>477.98746</v>
      </c>
      <c r="M167" s="95">
        <v>4.8874934589220301E-6</v>
      </c>
      <c r="N167" s="95">
        <v>9.749159827289152E-4</v>
      </c>
      <c r="O167" s="95">
        <f>L167/'סכום נכסי הקרן'!$C$42</f>
        <v>1.6608404630329103E-4</v>
      </c>
    </row>
    <row r="168" spans="2:15" s="128" customFormat="1">
      <c r="B168" s="87" t="s">
        <v>1023</v>
      </c>
      <c r="C168" s="84" t="s">
        <v>1024</v>
      </c>
      <c r="D168" s="97" t="s">
        <v>867</v>
      </c>
      <c r="E168" s="97" t="s">
        <v>868</v>
      </c>
      <c r="F168" s="84"/>
      <c r="G168" s="97" t="s">
        <v>928</v>
      </c>
      <c r="H168" s="97" t="s">
        <v>169</v>
      </c>
      <c r="I168" s="94">
        <v>1651</v>
      </c>
      <c r="J168" s="96">
        <v>6255</v>
      </c>
      <c r="K168" s="94">
        <v>1.1448</v>
      </c>
      <c r="L168" s="94">
        <v>359.18205999999998</v>
      </c>
      <c r="M168" s="95">
        <v>1.2677836216638804E-6</v>
      </c>
      <c r="N168" s="95">
        <v>7.3259731751853109E-4</v>
      </c>
      <c r="O168" s="95">
        <f>L168/'סכום נכסי הקרן'!$C$42</f>
        <v>1.2480329480683749E-4</v>
      </c>
    </row>
    <row r="169" spans="2:15" s="128" customFormat="1">
      <c r="B169" s="87" t="s">
        <v>1025</v>
      </c>
      <c r="C169" s="84" t="s">
        <v>1026</v>
      </c>
      <c r="D169" s="97" t="s">
        <v>873</v>
      </c>
      <c r="E169" s="97" t="s">
        <v>868</v>
      </c>
      <c r="F169" s="84"/>
      <c r="G169" s="97" t="s">
        <v>870</v>
      </c>
      <c r="H169" s="97" t="s">
        <v>169</v>
      </c>
      <c r="I169" s="94">
        <v>4867</v>
      </c>
      <c r="J169" s="96">
        <v>4728</v>
      </c>
      <c r="K169" s="84"/>
      <c r="L169" s="94">
        <v>797.79746999999998</v>
      </c>
      <c r="M169" s="95">
        <v>1.1757168925901572E-6</v>
      </c>
      <c r="N169" s="95">
        <v>1.627209016076891E-3</v>
      </c>
      <c r="O169" s="95">
        <f>L169/'סכום נכסי הקרן'!$C$42</f>
        <v>2.7720692075923584E-4</v>
      </c>
    </row>
    <row r="170" spans="2:15" s="128" customFormat="1">
      <c r="B170" s="87" t="s">
        <v>1027</v>
      </c>
      <c r="C170" s="84" t="s">
        <v>1028</v>
      </c>
      <c r="D170" s="97" t="s">
        <v>873</v>
      </c>
      <c r="E170" s="97" t="s">
        <v>868</v>
      </c>
      <c r="F170" s="84"/>
      <c r="G170" s="97" t="s">
        <v>901</v>
      </c>
      <c r="H170" s="97" t="s">
        <v>169</v>
      </c>
      <c r="I170" s="94">
        <v>2466</v>
      </c>
      <c r="J170" s="96">
        <v>7362</v>
      </c>
      <c r="K170" s="84"/>
      <c r="L170" s="94">
        <v>629.42317000000003</v>
      </c>
      <c r="M170" s="95">
        <v>2.0517337868522525E-6</v>
      </c>
      <c r="N170" s="95">
        <v>1.2837882992430369E-3</v>
      </c>
      <c r="O170" s="95">
        <f>L170/'סכום נכסי הקרן'!$C$42</f>
        <v>2.1870269757839298E-4</v>
      </c>
    </row>
    <row r="171" spans="2:15" s="128" customFormat="1">
      <c r="B171" s="87" t="s">
        <v>1029</v>
      </c>
      <c r="C171" s="84" t="s">
        <v>1030</v>
      </c>
      <c r="D171" s="97" t="s">
        <v>867</v>
      </c>
      <c r="E171" s="97" t="s">
        <v>868</v>
      </c>
      <c r="F171" s="84"/>
      <c r="G171" s="97" t="s">
        <v>892</v>
      </c>
      <c r="H171" s="97" t="s">
        <v>169</v>
      </c>
      <c r="I171" s="94">
        <v>8703</v>
      </c>
      <c r="J171" s="96">
        <v>3622</v>
      </c>
      <c r="K171" s="84"/>
      <c r="L171" s="94">
        <v>1092.8769600000001</v>
      </c>
      <c r="M171" s="95">
        <v>1.4600616230860643E-6</v>
      </c>
      <c r="N171" s="95">
        <v>2.2290610206807298E-3</v>
      </c>
      <c r="O171" s="95">
        <f>L171/'סכום נכסי הקרן'!$C$42</f>
        <v>3.7973679817550012E-4</v>
      </c>
    </row>
    <row r="172" spans="2:15" s="128" customFormat="1">
      <c r="B172" s="87" t="s">
        <v>1031</v>
      </c>
      <c r="C172" s="84" t="s">
        <v>1032</v>
      </c>
      <c r="D172" s="97" t="s">
        <v>873</v>
      </c>
      <c r="E172" s="97" t="s">
        <v>868</v>
      </c>
      <c r="F172" s="84"/>
      <c r="G172" s="97" t="s">
        <v>935</v>
      </c>
      <c r="H172" s="97" t="s">
        <v>169</v>
      </c>
      <c r="I172" s="94">
        <v>53</v>
      </c>
      <c r="J172" s="96">
        <v>173774</v>
      </c>
      <c r="K172" s="84"/>
      <c r="L172" s="94">
        <v>319.31146000000001</v>
      </c>
      <c r="M172" s="95">
        <v>1.0867437642335239E-6</v>
      </c>
      <c r="N172" s="95">
        <v>6.5127617745976997E-4</v>
      </c>
      <c r="O172" s="95">
        <f>L172/'סכום נכסי הקרן'!$C$42</f>
        <v>1.1094964564093682E-4</v>
      </c>
    </row>
    <row r="173" spans="2:15" s="128" customFormat="1">
      <c r="B173" s="87" t="s">
        <v>1033</v>
      </c>
      <c r="C173" s="84" t="s">
        <v>1034</v>
      </c>
      <c r="D173" s="97" t="s">
        <v>867</v>
      </c>
      <c r="E173" s="97" t="s">
        <v>868</v>
      </c>
      <c r="F173" s="84"/>
      <c r="G173" s="97" t="s">
        <v>334</v>
      </c>
      <c r="H173" s="97" t="s">
        <v>169</v>
      </c>
      <c r="I173" s="94">
        <v>6552</v>
      </c>
      <c r="J173" s="96">
        <v>6451</v>
      </c>
      <c r="K173" s="84"/>
      <c r="L173" s="94">
        <v>1465.3952199999999</v>
      </c>
      <c r="M173" s="95">
        <v>1.237254057304362E-5</v>
      </c>
      <c r="N173" s="95">
        <v>2.9888592077134302E-3</v>
      </c>
      <c r="O173" s="95">
        <f>L173/'סכום נכסי הקרן'!$C$42</f>
        <v>5.0917395944048683E-4</v>
      </c>
    </row>
    <row r="174" spans="2:15" s="128" customFormat="1">
      <c r="B174" s="87" t="s">
        <v>1035</v>
      </c>
      <c r="C174" s="84" t="s">
        <v>1036</v>
      </c>
      <c r="D174" s="97" t="s">
        <v>129</v>
      </c>
      <c r="E174" s="97" t="s">
        <v>868</v>
      </c>
      <c r="F174" s="84"/>
      <c r="G174" s="97" t="s">
        <v>952</v>
      </c>
      <c r="H174" s="97" t="s">
        <v>172</v>
      </c>
      <c r="I174" s="94">
        <v>5930</v>
      </c>
      <c r="J174" s="96">
        <v>1739</v>
      </c>
      <c r="K174" s="84"/>
      <c r="L174" s="94">
        <v>482.81016999999997</v>
      </c>
      <c r="M174" s="95">
        <v>5.5753980703064015E-6</v>
      </c>
      <c r="N174" s="95">
        <v>9.8475251078148501E-4</v>
      </c>
      <c r="O174" s="95">
        <f>L174/'סכום נכסי הקרן'!$C$42</f>
        <v>1.6775977058054996E-4</v>
      </c>
    </row>
    <row r="175" spans="2:15" s="128" customFormat="1">
      <c r="B175" s="87" t="s">
        <v>1037</v>
      </c>
      <c r="C175" s="84" t="s">
        <v>1038</v>
      </c>
      <c r="D175" s="97" t="s">
        <v>129</v>
      </c>
      <c r="E175" s="97" t="s">
        <v>868</v>
      </c>
      <c r="F175" s="84"/>
      <c r="G175" s="97" t="s">
        <v>875</v>
      </c>
      <c r="H175" s="97" t="s">
        <v>172</v>
      </c>
      <c r="I175" s="94">
        <v>2929</v>
      </c>
      <c r="J175" s="96">
        <v>3942</v>
      </c>
      <c r="K175" s="84"/>
      <c r="L175" s="94">
        <v>540.57769999999994</v>
      </c>
      <c r="M175" s="95">
        <v>2.1828946145178705E-6</v>
      </c>
      <c r="N175" s="95">
        <v>1.1025767070057375E-3</v>
      </c>
      <c r="O175" s="95">
        <f>L175/'סכום נכסי הקרן'!$C$42</f>
        <v>1.8783198152798097E-4</v>
      </c>
    </row>
    <row r="176" spans="2:15" s="128" customFormat="1">
      <c r="B176" s="87" t="s">
        <v>1039</v>
      </c>
      <c r="C176" s="84" t="s">
        <v>1040</v>
      </c>
      <c r="D176" s="97" t="s">
        <v>145</v>
      </c>
      <c r="E176" s="97" t="s">
        <v>868</v>
      </c>
      <c r="F176" s="84"/>
      <c r="G176" s="97" t="s">
        <v>892</v>
      </c>
      <c r="H176" s="97" t="s">
        <v>925</v>
      </c>
      <c r="I176" s="94">
        <v>600</v>
      </c>
      <c r="J176" s="96">
        <v>24650</v>
      </c>
      <c r="K176" s="84"/>
      <c r="L176" s="94">
        <v>525.72533999999996</v>
      </c>
      <c r="M176" s="95">
        <v>8.5401630345590506E-7</v>
      </c>
      <c r="N176" s="95">
        <v>1.0722834370834604E-3</v>
      </c>
      <c r="O176" s="95">
        <f>L176/'סכום נכסי הקרן'!$C$42</f>
        <v>1.8267130211192863E-4</v>
      </c>
    </row>
    <row r="177" spans="2:15" s="128" customFormat="1">
      <c r="B177" s="87" t="s">
        <v>1041</v>
      </c>
      <c r="C177" s="84" t="s">
        <v>1042</v>
      </c>
      <c r="D177" s="97" t="s">
        <v>129</v>
      </c>
      <c r="E177" s="97" t="s">
        <v>868</v>
      </c>
      <c r="F177" s="84"/>
      <c r="G177" s="97" t="s">
        <v>612</v>
      </c>
      <c r="H177" s="97" t="s">
        <v>172</v>
      </c>
      <c r="I177" s="94">
        <v>5153</v>
      </c>
      <c r="J177" s="96">
        <v>2480</v>
      </c>
      <c r="K177" s="84"/>
      <c r="L177" s="94">
        <v>598.32060999999999</v>
      </c>
      <c r="M177" s="95">
        <v>1.1209152707151227E-6</v>
      </c>
      <c r="N177" s="95">
        <v>1.2203506876207883E-3</v>
      </c>
      <c r="O177" s="95">
        <f>L177/'סכום נכסי הקרן'!$C$42</f>
        <v>2.0789563788023503E-4</v>
      </c>
    </row>
    <row r="178" spans="2:15" s="128" customFormat="1">
      <c r="B178" s="87" t="s">
        <v>1043</v>
      </c>
      <c r="C178" s="84" t="s">
        <v>1044</v>
      </c>
      <c r="D178" s="97" t="s">
        <v>867</v>
      </c>
      <c r="E178" s="97" t="s">
        <v>868</v>
      </c>
      <c r="F178" s="84"/>
      <c r="G178" s="97" t="s">
        <v>938</v>
      </c>
      <c r="H178" s="97" t="s">
        <v>169</v>
      </c>
      <c r="I178" s="94">
        <v>861</v>
      </c>
      <c r="J178" s="96">
        <v>16940</v>
      </c>
      <c r="K178" s="84"/>
      <c r="L178" s="94">
        <v>505.67374000000001</v>
      </c>
      <c r="M178" s="95">
        <v>3.3764705882352941E-6</v>
      </c>
      <c r="N178" s="95">
        <v>1.0313856584695882E-3</v>
      </c>
      <c r="O178" s="95">
        <f>L178/'סכום נכסי הקרן'!$C$42</f>
        <v>1.7570406731699266E-4</v>
      </c>
    </row>
    <row r="179" spans="2:15" s="128" customFormat="1">
      <c r="B179" s="87" t="s">
        <v>1045</v>
      </c>
      <c r="C179" s="84" t="s">
        <v>1046</v>
      </c>
      <c r="D179" s="97" t="s">
        <v>29</v>
      </c>
      <c r="E179" s="97" t="s">
        <v>868</v>
      </c>
      <c r="F179" s="84"/>
      <c r="G179" s="97" t="s">
        <v>870</v>
      </c>
      <c r="H179" s="97" t="s">
        <v>171</v>
      </c>
      <c r="I179" s="94">
        <v>642</v>
      </c>
      <c r="J179" s="96">
        <v>9345</v>
      </c>
      <c r="K179" s="84"/>
      <c r="L179" s="94">
        <v>249.13482000000002</v>
      </c>
      <c r="M179" s="95">
        <v>5.2258670533951551E-7</v>
      </c>
      <c r="N179" s="95">
        <v>5.0814202923292473E-4</v>
      </c>
      <c r="O179" s="95">
        <f>L179/'סכום נכסי הקרן'!$C$42</f>
        <v>8.6565699821167008E-5</v>
      </c>
    </row>
    <row r="180" spans="2:15" s="128" customFormat="1">
      <c r="B180" s="87" t="s">
        <v>1047</v>
      </c>
      <c r="C180" s="84" t="s">
        <v>1048</v>
      </c>
      <c r="D180" s="97" t="s">
        <v>29</v>
      </c>
      <c r="E180" s="97" t="s">
        <v>868</v>
      </c>
      <c r="F180" s="84"/>
      <c r="G180" s="97" t="s">
        <v>924</v>
      </c>
      <c r="H180" s="97" t="s">
        <v>171</v>
      </c>
      <c r="I180" s="94">
        <v>1391</v>
      </c>
      <c r="J180" s="96">
        <v>11615</v>
      </c>
      <c r="K180" s="84"/>
      <c r="L180" s="94">
        <v>670.91336000000001</v>
      </c>
      <c r="M180" s="95">
        <v>1.6364705882352941E-6</v>
      </c>
      <c r="N180" s="95">
        <v>1.3684127982988477E-3</v>
      </c>
      <c r="O180" s="95">
        <f>L180/'סכום נכסי הקרן'!$C$42</f>
        <v>2.3311909803603751E-4</v>
      </c>
    </row>
    <row r="181" spans="2:15" s="128" customFormat="1">
      <c r="B181" s="87" t="s">
        <v>1049</v>
      </c>
      <c r="C181" s="84" t="s">
        <v>1050</v>
      </c>
      <c r="D181" s="97" t="s">
        <v>867</v>
      </c>
      <c r="E181" s="97" t="s">
        <v>868</v>
      </c>
      <c r="F181" s="84"/>
      <c r="G181" s="97" t="s">
        <v>594</v>
      </c>
      <c r="H181" s="97" t="s">
        <v>169</v>
      </c>
      <c r="I181" s="94">
        <v>1699</v>
      </c>
      <c r="J181" s="96">
        <v>10093</v>
      </c>
      <c r="K181" s="94">
        <v>4.78599</v>
      </c>
      <c r="L181" s="94">
        <v>599.30739000000005</v>
      </c>
      <c r="M181" s="95">
        <v>1.7289855368171899E-5</v>
      </c>
      <c r="N181" s="95">
        <v>1.2223633504497196E-3</v>
      </c>
      <c r="O181" s="95">
        <f>L181/'סכום נכסי הקרן'!$C$42</f>
        <v>2.0823850966856849E-4</v>
      </c>
    </row>
    <row r="182" spans="2:15" s="128" customFormat="1">
      <c r="B182" s="87" t="s">
        <v>1051</v>
      </c>
      <c r="C182" s="84" t="s">
        <v>1052</v>
      </c>
      <c r="D182" s="97" t="s">
        <v>867</v>
      </c>
      <c r="E182" s="97" t="s">
        <v>868</v>
      </c>
      <c r="F182" s="84"/>
      <c r="G182" s="97" t="s">
        <v>941</v>
      </c>
      <c r="H182" s="97" t="s">
        <v>169</v>
      </c>
      <c r="I182" s="94">
        <v>1993</v>
      </c>
      <c r="J182" s="96">
        <v>6545</v>
      </c>
      <c r="K182" s="94">
        <v>0.86373</v>
      </c>
      <c r="L182" s="94">
        <v>453.10563000000002</v>
      </c>
      <c r="M182" s="95">
        <v>3.3586812371527913E-6</v>
      </c>
      <c r="N182" s="95">
        <v>9.2416633806973575E-4</v>
      </c>
      <c r="O182" s="95">
        <f>L182/'סכום נכסי הקרן'!$C$42</f>
        <v>1.5743847429219556E-4</v>
      </c>
    </row>
    <row r="183" spans="2:15" s="128" customFormat="1">
      <c r="B183" s="87" t="s">
        <v>1053</v>
      </c>
      <c r="C183" s="84" t="s">
        <v>1054</v>
      </c>
      <c r="D183" s="97" t="s">
        <v>873</v>
      </c>
      <c r="E183" s="97" t="s">
        <v>868</v>
      </c>
      <c r="F183" s="84"/>
      <c r="G183" s="97" t="s">
        <v>1055</v>
      </c>
      <c r="H183" s="97" t="s">
        <v>169</v>
      </c>
      <c r="I183" s="94">
        <v>2505</v>
      </c>
      <c r="J183" s="96">
        <v>5743</v>
      </c>
      <c r="K183" s="84"/>
      <c r="L183" s="94">
        <v>498.77007000000003</v>
      </c>
      <c r="M183" s="95">
        <v>1.7606128760191172E-6</v>
      </c>
      <c r="N183" s="95">
        <v>1.0173047488522395E-3</v>
      </c>
      <c r="O183" s="95">
        <f>L183/'סכום נכסי הקרן'!$C$42</f>
        <v>1.733052816920672E-4</v>
      </c>
    </row>
    <row r="184" spans="2:15" s="128" customFormat="1">
      <c r="B184" s="87" t="s">
        <v>1056</v>
      </c>
      <c r="C184" s="84" t="s">
        <v>1057</v>
      </c>
      <c r="D184" s="97" t="s">
        <v>867</v>
      </c>
      <c r="E184" s="97" t="s">
        <v>868</v>
      </c>
      <c r="F184" s="84"/>
      <c r="G184" s="97" t="s">
        <v>938</v>
      </c>
      <c r="H184" s="97" t="s">
        <v>169</v>
      </c>
      <c r="I184" s="94">
        <v>5678</v>
      </c>
      <c r="J184" s="96">
        <v>3861</v>
      </c>
      <c r="K184" s="84"/>
      <c r="L184" s="94">
        <v>760.06202000000008</v>
      </c>
      <c r="M184" s="95">
        <v>7.2553809993830895E-6</v>
      </c>
      <c r="N184" s="95">
        <v>1.5502427849534474E-3</v>
      </c>
      <c r="O184" s="95">
        <f>L184/'סכום נכסי הקרן'!$C$42</f>
        <v>2.6409516208448841E-4</v>
      </c>
    </row>
    <row r="185" spans="2:15" s="128" customFormat="1">
      <c r="B185" s="87" t="s">
        <v>1058</v>
      </c>
      <c r="C185" s="84" t="s">
        <v>1059</v>
      </c>
      <c r="D185" s="97" t="s">
        <v>867</v>
      </c>
      <c r="E185" s="97" t="s">
        <v>868</v>
      </c>
      <c r="F185" s="84"/>
      <c r="G185" s="97" t="s">
        <v>941</v>
      </c>
      <c r="H185" s="97" t="s">
        <v>169</v>
      </c>
      <c r="I185" s="94">
        <v>1327</v>
      </c>
      <c r="J185" s="96">
        <v>6740</v>
      </c>
      <c r="K185" s="84"/>
      <c r="L185" s="94">
        <v>310.08778000000001</v>
      </c>
      <c r="M185" s="95">
        <v>4.3618975905926271E-6</v>
      </c>
      <c r="N185" s="95">
        <v>6.324633135164836E-4</v>
      </c>
      <c r="O185" s="95">
        <f>L185/'סכום נכסי הקרן'!$C$42</f>
        <v>1.077447370933219E-4</v>
      </c>
    </row>
    <row r="186" spans="2:15" s="128" customFormat="1">
      <c r="B186" s="87" t="s">
        <v>1060</v>
      </c>
      <c r="C186" s="84" t="s">
        <v>1061</v>
      </c>
      <c r="D186" s="97" t="s">
        <v>867</v>
      </c>
      <c r="E186" s="97" t="s">
        <v>868</v>
      </c>
      <c r="F186" s="84"/>
      <c r="G186" s="97" t="s">
        <v>955</v>
      </c>
      <c r="H186" s="97" t="s">
        <v>169</v>
      </c>
      <c r="I186" s="94">
        <v>10558</v>
      </c>
      <c r="J186" s="96">
        <v>5358</v>
      </c>
      <c r="K186" s="94">
        <v>10.98138</v>
      </c>
      <c r="L186" s="94">
        <v>1972.2550900000001</v>
      </c>
      <c r="M186" s="95">
        <v>6.3621911440774729E-6</v>
      </c>
      <c r="N186" s="95">
        <v>4.0226641285933638E-3</v>
      </c>
      <c r="O186" s="95">
        <f>L186/'סכום נכסי הקרן'!$C$42</f>
        <v>6.8529016574924665E-4</v>
      </c>
    </row>
    <row r="187" spans="2:15" s="128" customFormat="1">
      <c r="B187" s="87" t="s">
        <v>1062</v>
      </c>
      <c r="C187" s="84" t="s">
        <v>1063</v>
      </c>
      <c r="D187" s="97" t="s">
        <v>29</v>
      </c>
      <c r="E187" s="97" t="s">
        <v>868</v>
      </c>
      <c r="F187" s="84"/>
      <c r="G187" s="97" t="s">
        <v>924</v>
      </c>
      <c r="H187" s="97" t="s">
        <v>171</v>
      </c>
      <c r="I187" s="94">
        <v>2977</v>
      </c>
      <c r="J187" s="96">
        <v>8515</v>
      </c>
      <c r="K187" s="84"/>
      <c r="L187" s="94">
        <v>1052.6490200000001</v>
      </c>
      <c r="M187" s="95">
        <v>5.0359647473874234E-6</v>
      </c>
      <c r="N187" s="95">
        <v>2.1470110404191978E-3</v>
      </c>
      <c r="O187" s="95">
        <f>L187/'סכום נכסי הקרן'!$C$42</f>
        <v>3.6575898576668501E-4</v>
      </c>
    </row>
    <row r="188" spans="2:15" s="128" customFormat="1">
      <c r="B188" s="87" t="s">
        <v>1064</v>
      </c>
      <c r="C188" s="84" t="s">
        <v>1065</v>
      </c>
      <c r="D188" s="97" t="s">
        <v>867</v>
      </c>
      <c r="E188" s="97" t="s">
        <v>868</v>
      </c>
      <c r="F188" s="84"/>
      <c r="G188" s="97" t="s">
        <v>870</v>
      </c>
      <c r="H188" s="97" t="s">
        <v>169</v>
      </c>
      <c r="I188" s="94">
        <v>3404</v>
      </c>
      <c r="J188" s="96">
        <v>11402</v>
      </c>
      <c r="K188" s="84"/>
      <c r="L188" s="94">
        <v>1345.62618</v>
      </c>
      <c r="M188" s="95">
        <v>1.8797771337776427E-6</v>
      </c>
      <c r="N188" s="95">
        <v>2.7445750766358101E-3</v>
      </c>
      <c r="O188" s="95">
        <f>L188/'סכום נכסי הקרן'!$C$42</f>
        <v>4.6755837650226347E-4</v>
      </c>
    </row>
    <row r="189" spans="2:15" s="128" customFormat="1">
      <c r="B189" s="87" t="s">
        <v>1066</v>
      </c>
      <c r="C189" s="84" t="s">
        <v>1067</v>
      </c>
      <c r="D189" s="97" t="s">
        <v>29</v>
      </c>
      <c r="E189" s="97" t="s">
        <v>868</v>
      </c>
      <c r="F189" s="84"/>
      <c r="G189" s="97" t="s">
        <v>606</v>
      </c>
      <c r="H189" s="97" t="s">
        <v>171</v>
      </c>
      <c r="I189" s="94">
        <v>991</v>
      </c>
      <c r="J189" s="96">
        <v>16645</v>
      </c>
      <c r="K189" s="84"/>
      <c r="L189" s="94">
        <v>684.97946000000002</v>
      </c>
      <c r="M189" s="95">
        <v>4.80588667287617E-6</v>
      </c>
      <c r="N189" s="95">
        <v>1.3971023913368391E-3</v>
      </c>
      <c r="O189" s="95">
        <f>L189/'סכום נכסי הקרן'!$C$42</f>
        <v>2.380065794015669E-4</v>
      </c>
    </row>
    <row r="190" spans="2:15" s="128" customFormat="1">
      <c r="B190" s="87" t="s">
        <v>1068</v>
      </c>
      <c r="C190" s="84" t="s">
        <v>1069</v>
      </c>
      <c r="D190" s="97" t="s">
        <v>867</v>
      </c>
      <c r="E190" s="97" t="s">
        <v>868</v>
      </c>
      <c r="F190" s="84"/>
      <c r="G190" s="97" t="s">
        <v>955</v>
      </c>
      <c r="H190" s="97" t="s">
        <v>169</v>
      </c>
      <c r="I190" s="94">
        <v>13614</v>
      </c>
      <c r="J190" s="96">
        <v>6067</v>
      </c>
      <c r="K190" s="84"/>
      <c r="L190" s="94">
        <v>2863.6081099999997</v>
      </c>
      <c r="M190" s="95">
        <v>2.7646785494634282E-6</v>
      </c>
      <c r="N190" s="95">
        <v>5.8406915418055972E-3</v>
      </c>
      <c r="O190" s="95">
        <f>L190/'סכום נכסי הקרן'!$C$42</f>
        <v>9.9500439182174287E-4</v>
      </c>
    </row>
    <row r="191" spans="2:15" s="128" customFormat="1">
      <c r="B191" s="87" t="s">
        <v>1070</v>
      </c>
      <c r="C191" s="84" t="s">
        <v>1071</v>
      </c>
      <c r="D191" s="97" t="s">
        <v>29</v>
      </c>
      <c r="E191" s="97" t="s">
        <v>868</v>
      </c>
      <c r="F191" s="84"/>
      <c r="G191" s="97" t="s">
        <v>935</v>
      </c>
      <c r="H191" s="97" t="s">
        <v>171</v>
      </c>
      <c r="I191" s="94">
        <v>1466</v>
      </c>
      <c r="J191" s="96">
        <v>4411.5</v>
      </c>
      <c r="K191" s="84"/>
      <c r="L191" s="94">
        <v>268.55940000000004</v>
      </c>
      <c r="M191" s="95">
        <v>5.9259882549499852E-6</v>
      </c>
      <c r="N191" s="95">
        <v>5.4776092111723576E-4</v>
      </c>
      <c r="O191" s="95">
        <f>L191/'סכום נכסי הקרן'!$C$42</f>
        <v>9.3315066936659933E-5</v>
      </c>
    </row>
    <row r="192" spans="2:15" s="128" customFormat="1">
      <c r="B192" s="137"/>
      <c r="C192" s="137"/>
      <c r="D192" s="137"/>
    </row>
    <row r="193" spans="2:4" s="128" customFormat="1">
      <c r="B193" s="137"/>
      <c r="C193" s="137"/>
      <c r="D193" s="137"/>
    </row>
    <row r="194" spans="2:4" s="128" customFormat="1">
      <c r="B194" s="137"/>
      <c r="C194" s="137"/>
      <c r="D194" s="137"/>
    </row>
    <row r="195" spans="2:4" s="128" customFormat="1">
      <c r="B195" s="138" t="s">
        <v>259</v>
      </c>
      <c r="C195" s="137"/>
      <c r="D195" s="137"/>
    </row>
    <row r="196" spans="2:4" s="128" customFormat="1">
      <c r="B196" s="138" t="s">
        <v>118</v>
      </c>
      <c r="C196" s="137"/>
      <c r="D196" s="137"/>
    </row>
    <row r="197" spans="2:4" s="128" customFormat="1">
      <c r="B197" s="138" t="s">
        <v>242</v>
      </c>
      <c r="C197" s="137"/>
      <c r="D197" s="137"/>
    </row>
    <row r="198" spans="2:4" s="128" customFormat="1">
      <c r="B198" s="138" t="s">
        <v>250</v>
      </c>
      <c r="C198" s="137"/>
      <c r="D198" s="137"/>
    </row>
    <row r="199" spans="2:4" s="128" customFormat="1">
      <c r="B199" s="138" t="s">
        <v>256</v>
      </c>
      <c r="C199" s="137"/>
      <c r="D199" s="137"/>
    </row>
    <row r="200" spans="2:4" s="128" customFormat="1">
      <c r="B200" s="137"/>
      <c r="C200" s="137"/>
      <c r="D200" s="137"/>
    </row>
    <row r="201" spans="2:4" s="128" customFormat="1">
      <c r="B201" s="137"/>
      <c r="C201" s="137"/>
      <c r="D201" s="137"/>
    </row>
    <row r="202" spans="2:4" s="128" customFormat="1">
      <c r="B202" s="137"/>
      <c r="C202" s="137"/>
      <c r="D202" s="137"/>
    </row>
    <row r="203" spans="2:4" s="128" customFormat="1">
      <c r="B203" s="137"/>
      <c r="C203" s="137"/>
      <c r="D203" s="137"/>
    </row>
    <row r="204" spans="2:4" s="128" customFormat="1">
      <c r="B204" s="137"/>
      <c r="C204" s="137"/>
      <c r="D204" s="137"/>
    </row>
    <row r="205" spans="2:4" s="128" customFormat="1">
      <c r="B205" s="137"/>
      <c r="C205" s="137"/>
      <c r="D205" s="137"/>
    </row>
    <row r="206" spans="2:4" s="128" customFormat="1">
      <c r="B206" s="137"/>
      <c r="C206" s="137"/>
      <c r="D206" s="137"/>
    </row>
    <row r="207" spans="2:4" s="128" customFormat="1">
      <c r="B207" s="137"/>
      <c r="C207" s="137"/>
      <c r="D207" s="137"/>
    </row>
    <row r="208" spans="2:4" s="128" customFormat="1">
      <c r="B208" s="137"/>
      <c r="C208" s="137"/>
      <c r="D208" s="137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44"/>
      <c r="E273" s="1"/>
      <c r="F273" s="1"/>
      <c r="G273" s="1"/>
    </row>
    <row r="274" spans="2:7">
      <c r="B274" s="44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44"/>
      <c r="E294" s="1"/>
      <c r="F294" s="1"/>
      <c r="G294" s="1"/>
    </row>
    <row r="295" spans="2:7">
      <c r="B295" s="44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44"/>
      <c r="E361" s="1"/>
      <c r="F361" s="1"/>
      <c r="G361" s="1"/>
    </row>
    <row r="362" spans="2:7">
      <c r="B362" s="44"/>
      <c r="E362" s="1"/>
      <c r="F362" s="1"/>
      <c r="G362" s="1"/>
    </row>
    <row r="363" spans="2:7">
      <c r="B363" s="3"/>
    </row>
  </sheetData>
  <sheetProtection sheet="1" objects="1" scenarios="1"/>
  <mergeCells count="2">
    <mergeCell ref="B6:O6"/>
    <mergeCell ref="B7:O7"/>
  </mergeCells>
  <phoneticPr fontId="3" type="noConversion"/>
  <dataValidations count="4">
    <dataValidation allowBlank="1" showInputMessage="1" showErrorMessage="1" sqref="A1 B34 K9 B36:I36 B197 B199"/>
    <dataValidation type="list" allowBlank="1" showInputMessage="1" showErrorMessage="1" sqref="E12:E35 E37:E357">
      <formula1>$BF$6:$BF$23</formula1>
    </dataValidation>
    <dataValidation type="list" allowBlank="1" showInputMessage="1" showErrorMessage="1" sqref="H12:H35 H37:H357">
      <formula1>$BJ$6:$BJ$19</formula1>
    </dataValidation>
    <dataValidation type="list" allowBlank="1" showInputMessage="1" showErrorMessage="1" sqref="G12:G35 G37:G363">
      <formula1>$BH$6:$BH$29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workbookViewId="0">
      <pane ySplit="10" topLeftCell="A11" activePane="bottomLeft" state="frozen"/>
      <selection pane="bottomLeft" activeCell="C13" sqref="C13"/>
    </sheetView>
  </sheetViews>
  <sheetFormatPr defaultColWidth="9.140625" defaultRowHeight="18"/>
  <cols>
    <col min="1" max="1" width="6.28515625" style="1" customWidth="1"/>
    <col min="2" max="2" width="46.5703125" style="2" bestFit="1" customWidth="1"/>
    <col min="3" max="3" width="41.7109375" style="2" bestFit="1" customWidth="1"/>
    <col min="4" max="4" width="9.7109375" style="2" bestFit="1" customWidth="1"/>
    <col min="5" max="5" width="11.28515625" style="2" bestFit="1" customWidth="1"/>
    <col min="6" max="6" width="5.28515625" style="2" bestFit="1" customWidth="1"/>
    <col min="7" max="7" width="12.28515625" style="2" bestFit="1" customWidth="1"/>
    <col min="8" max="8" width="13.140625" style="1" bestFit="1" customWidth="1"/>
    <col min="9" max="9" width="10.7109375" style="1" bestFit="1" customWidth="1"/>
    <col min="10" max="10" width="8.28515625" style="1" bestFit="1" customWidth="1"/>
    <col min="11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7" t="s">
        <v>185</v>
      </c>
      <c r="C1" s="78" t="s" vm="1">
        <v>260</v>
      </c>
    </row>
    <row r="2" spans="2:63">
      <c r="B2" s="57" t="s">
        <v>184</v>
      </c>
      <c r="C2" s="78" t="s">
        <v>261</v>
      </c>
    </row>
    <row r="3" spans="2:63">
      <c r="B3" s="57" t="s">
        <v>186</v>
      </c>
      <c r="C3" s="78" t="s">
        <v>262</v>
      </c>
    </row>
    <row r="4" spans="2:63">
      <c r="B4" s="57" t="s">
        <v>187</v>
      </c>
      <c r="C4" s="78">
        <v>8801</v>
      </c>
    </row>
    <row r="6" spans="2:63" ht="26.25" customHeight="1">
      <c r="B6" s="170" t="s">
        <v>215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2"/>
      <c r="BK6" s="3"/>
    </row>
    <row r="7" spans="2:63" ht="26.25" customHeight="1">
      <c r="B7" s="170" t="s">
        <v>96</v>
      </c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2"/>
      <c r="BH7" s="3"/>
      <c r="BK7" s="3"/>
    </row>
    <row r="8" spans="2:63" s="3" customFormat="1" ht="74.25" customHeight="1">
      <c r="B8" s="23" t="s">
        <v>121</v>
      </c>
      <c r="C8" s="31" t="s">
        <v>46</v>
      </c>
      <c r="D8" s="31" t="s">
        <v>125</v>
      </c>
      <c r="E8" s="31" t="s">
        <v>123</v>
      </c>
      <c r="F8" s="31" t="s">
        <v>66</v>
      </c>
      <c r="G8" s="31" t="s">
        <v>107</v>
      </c>
      <c r="H8" s="31" t="s">
        <v>244</v>
      </c>
      <c r="I8" s="31" t="s">
        <v>243</v>
      </c>
      <c r="J8" s="31" t="s">
        <v>258</v>
      </c>
      <c r="K8" s="31" t="s">
        <v>63</v>
      </c>
      <c r="L8" s="31" t="s">
        <v>60</v>
      </c>
      <c r="M8" s="31" t="s">
        <v>188</v>
      </c>
      <c r="N8" s="15" t="s">
        <v>190</v>
      </c>
      <c r="O8" s="1"/>
      <c r="BH8" s="1"/>
      <c r="BI8" s="1"/>
      <c r="BK8" s="4"/>
    </row>
    <row r="9" spans="2:63" s="3" customFormat="1" ht="26.25" customHeight="1">
      <c r="B9" s="16"/>
      <c r="C9" s="17"/>
      <c r="D9" s="17"/>
      <c r="E9" s="17"/>
      <c r="F9" s="17"/>
      <c r="G9" s="17"/>
      <c r="H9" s="33" t="s">
        <v>251</v>
      </c>
      <c r="I9" s="33"/>
      <c r="J9" s="17" t="s">
        <v>247</v>
      </c>
      <c r="K9" s="33" t="s">
        <v>247</v>
      </c>
      <c r="L9" s="33" t="s">
        <v>20</v>
      </c>
      <c r="M9" s="18" t="s">
        <v>20</v>
      </c>
      <c r="N9" s="18" t="s">
        <v>20</v>
      </c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21" t="s">
        <v>11</v>
      </c>
      <c r="N10" s="21" t="s">
        <v>12</v>
      </c>
      <c r="O10" s="5"/>
      <c r="BH10" s="1"/>
      <c r="BI10" s="3"/>
      <c r="BK10" s="1"/>
    </row>
    <row r="11" spans="2:63" s="134" customFormat="1" ht="18" customHeight="1">
      <c r="B11" s="79" t="s">
        <v>32</v>
      </c>
      <c r="C11" s="80"/>
      <c r="D11" s="80"/>
      <c r="E11" s="80"/>
      <c r="F11" s="80"/>
      <c r="G11" s="80"/>
      <c r="H11" s="88"/>
      <c r="I11" s="90"/>
      <c r="J11" s="88">
        <f>J34</f>
        <v>264.48561000000001</v>
      </c>
      <c r="K11" s="88">
        <v>452727.53372999991</v>
      </c>
      <c r="L11" s="80"/>
      <c r="M11" s="89">
        <v>1</v>
      </c>
      <c r="N11" s="89">
        <f>K11/'סכום נכסי הקרן'!$C$42</f>
        <v>0.1573070989661278</v>
      </c>
      <c r="O11" s="139"/>
      <c r="BH11" s="128"/>
      <c r="BI11" s="136"/>
      <c r="BK11" s="128"/>
    </row>
    <row r="12" spans="2:63" ht="20.25">
      <c r="B12" s="81" t="s">
        <v>239</v>
      </c>
      <c r="C12" s="82"/>
      <c r="D12" s="82"/>
      <c r="E12" s="82"/>
      <c r="F12" s="82"/>
      <c r="G12" s="82"/>
      <c r="H12" s="91"/>
      <c r="I12" s="93"/>
      <c r="J12" s="82"/>
      <c r="K12" s="91">
        <v>105507.21222</v>
      </c>
      <c r="L12" s="82"/>
      <c r="M12" s="92">
        <v>0.23304792476554553</v>
      </c>
      <c r="N12" s="92">
        <f>K12/'סכום נכסי הקרן'!$C$42</f>
        <v>3.666009296494438E-2</v>
      </c>
      <c r="BI12" s="4"/>
    </row>
    <row r="13" spans="2:63">
      <c r="B13" s="102" t="s">
        <v>68</v>
      </c>
      <c r="C13" s="82"/>
      <c r="D13" s="82"/>
      <c r="E13" s="82"/>
      <c r="F13" s="82"/>
      <c r="G13" s="82"/>
      <c r="H13" s="91"/>
      <c r="I13" s="93"/>
      <c r="J13" s="82"/>
      <c r="K13" s="91">
        <v>35774.052499999998</v>
      </c>
      <c r="L13" s="82"/>
      <c r="M13" s="92">
        <v>7.9018945910489108E-2</v>
      </c>
      <c r="N13" s="92">
        <f>K13/'סכום נכסי הקרן'!$C$42</f>
        <v>1.2430241144540409E-2</v>
      </c>
    </row>
    <row r="14" spans="2:63">
      <c r="B14" s="87" t="s">
        <v>1072</v>
      </c>
      <c r="C14" s="84" t="s">
        <v>1073</v>
      </c>
      <c r="D14" s="97" t="s">
        <v>126</v>
      </c>
      <c r="E14" s="84" t="s">
        <v>1074</v>
      </c>
      <c r="F14" s="97" t="s">
        <v>1075</v>
      </c>
      <c r="G14" s="97" t="s">
        <v>170</v>
      </c>
      <c r="H14" s="94">
        <v>855560</v>
      </c>
      <c r="I14" s="96">
        <v>1359</v>
      </c>
      <c r="J14" s="84"/>
      <c r="K14" s="94">
        <v>11627.0604</v>
      </c>
      <c r="L14" s="95">
        <v>4.1437158001841118E-3</v>
      </c>
      <c r="M14" s="95">
        <v>2.5682247121585958E-2</v>
      </c>
      <c r="N14" s="95">
        <f>K14/'סכום נכסי הקרן'!$C$42</f>
        <v>4.0399997896278734E-3</v>
      </c>
    </row>
    <row r="15" spans="2:63">
      <c r="B15" s="87" t="s">
        <v>1076</v>
      </c>
      <c r="C15" s="84" t="s">
        <v>1077</v>
      </c>
      <c r="D15" s="97" t="s">
        <v>126</v>
      </c>
      <c r="E15" s="84" t="s">
        <v>1078</v>
      </c>
      <c r="F15" s="97" t="s">
        <v>1075</v>
      </c>
      <c r="G15" s="97" t="s">
        <v>170</v>
      </c>
      <c r="H15" s="94">
        <v>136372</v>
      </c>
      <c r="I15" s="96">
        <v>1356</v>
      </c>
      <c r="J15" s="84"/>
      <c r="K15" s="94">
        <v>1849.2043200000001</v>
      </c>
      <c r="L15" s="95">
        <v>5.347921568627451E-4</v>
      </c>
      <c r="M15" s="95">
        <v>4.0845855006089345E-3</v>
      </c>
      <c r="N15" s="95">
        <f>K15/'סכום נכסי הקרן'!$C$42</f>
        <v>6.4253429557990034E-4</v>
      </c>
    </row>
    <row r="16" spans="2:63" ht="20.25">
      <c r="B16" s="87" t="s">
        <v>1079</v>
      </c>
      <c r="C16" s="84" t="s">
        <v>1080</v>
      </c>
      <c r="D16" s="97" t="s">
        <v>126</v>
      </c>
      <c r="E16" s="84" t="s">
        <v>1078</v>
      </c>
      <c r="F16" s="97" t="s">
        <v>1075</v>
      </c>
      <c r="G16" s="97" t="s">
        <v>170</v>
      </c>
      <c r="H16" s="94">
        <v>186062</v>
      </c>
      <c r="I16" s="96">
        <v>1359</v>
      </c>
      <c r="J16" s="84"/>
      <c r="K16" s="94">
        <v>2528.5825800000002</v>
      </c>
      <c r="L16" s="95">
        <v>1.2741369261736666E-3</v>
      </c>
      <c r="M16" s="95">
        <v>5.5852193463188171E-3</v>
      </c>
      <c r="N16" s="95">
        <f>K16/'סכום נכסי הקרן'!$C$42</f>
        <v>8.7859465245890571E-4</v>
      </c>
      <c r="BH16" s="4"/>
    </row>
    <row r="17" spans="2:14">
      <c r="B17" s="87" t="s">
        <v>1087</v>
      </c>
      <c r="C17" s="84" t="s">
        <v>1088</v>
      </c>
      <c r="D17" s="97" t="s">
        <v>126</v>
      </c>
      <c r="E17" s="84" t="s">
        <v>1078</v>
      </c>
      <c r="F17" s="97" t="s">
        <v>1075</v>
      </c>
      <c r="G17" s="97" t="s">
        <v>170</v>
      </c>
      <c r="H17" s="94">
        <v>107082</v>
      </c>
      <c r="I17" s="96">
        <v>1855</v>
      </c>
      <c r="J17" s="84"/>
      <c r="K17" s="94">
        <v>1986.3711000000001</v>
      </c>
      <c r="L17" s="95">
        <v>1.4997478991596639E-3</v>
      </c>
      <c r="M17" s="95">
        <v>4.3875641572633899E-3</v>
      </c>
      <c r="N17" s="95">
        <f>K17/'סכום נכסי הקרן'!$C$42</f>
        <v>6.9019498910686714E-4</v>
      </c>
    </row>
    <row r="18" spans="2:14">
      <c r="B18" s="87" t="s">
        <v>1081</v>
      </c>
      <c r="C18" s="84" t="s">
        <v>1082</v>
      </c>
      <c r="D18" s="97" t="s">
        <v>126</v>
      </c>
      <c r="E18" s="84" t="s">
        <v>1083</v>
      </c>
      <c r="F18" s="97" t="s">
        <v>1075</v>
      </c>
      <c r="G18" s="97" t="s">
        <v>170</v>
      </c>
      <c r="H18" s="94">
        <v>73002</v>
      </c>
      <c r="I18" s="96">
        <v>13580</v>
      </c>
      <c r="J18" s="84"/>
      <c r="K18" s="94">
        <v>9913.6715999999997</v>
      </c>
      <c r="L18" s="95">
        <v>7.1112222552793E-4</v>
      </c>
      <c r="M18" s="95">
        <v>2.1897655568508825E-2</v>
      </c>
      <c r="N18" s="95">
        <f>K18/'סכום נכסי הקרן'!$C$42</f>
        <v>3.4446566716415973E-3</v>
      </c>
    </row>
    <row r="19" spans="2:14">
      <c r="B19" s="87" t="s">
        <v>1084</v>
      </c>
      <c r="C19" s="84" t="s">
        <v>1085</v>
      </c>
      <c r="D19" s="97" t="s">
        <v>126</v>
      </c>
      <c r="E19" s="84" t="s">
        <v>1086</v>
      </c>
      <c r="F19" s="97" t="s">
        <v>1075</v>
      </c>
      <c r="G19" s="97" t="s">
        <v>170</v>
      </c>
      <c r="H19" s="94">
        <v>58075</v>
      </c>
      <c r="I19" s="96">
        <v>13550</v>
      </c>
      <c r="J19" s="84"/>
      <c r="K19" s="94">
        <v>7869.1625000000004</v>
      </c>
      <c r="L19" s="95">
        <v>1.404591193219265E-3</v>
      </c>
      <c r="M19" s="95">
        <v>1.7381674216203191E-2</v>
      </c>
      <c r="N19" s="95">
        <f>K19/'סכום נכסי הקרן'!$C$42</f>
        <v>2.7342607461252671E-3</v>
      </c>
    </row>
    <row r="20" spans="2:14">
      <c r="B20" s="83"/>
      <c r="C20" s="84"/>
      <c r="D20" s="84"/>
      <c r="E20" s="84"/>
      <c r="F20" s="84"/>
      <c r="G20" s="84"/>
      <c r="H20" s="94"/>
      <c r="I20" s="96"/>
      <c r="J20" s="84"/>
      <c r="K20" s="84"/>
      <c r="L20" s="84"/>
      <c r="M20" s="95"/>
      <c r="N20" s="84"/>
    </row>
    <row r="21" spans="2:14">
      <c r="B21" s="102" t="s">
        <v>69</v>
      </c>
      <c r="C21" s="82"/>
      <c r="D21" s="82"/>
      <c r="E21" s="82"/>
      <c r="F21" s="82"/>
      <c r="G21" s="82"/>
      <c r="H21" s="91"/>
      <c r="I21" s="93"/>
      <c r="J21" s="82"/>
      <c r="K21" s="91">
        <v>69733.159719999996</v>
      </c>
      <c r="L21" s="82"/>
      <c r="M21" s="92">
        <v>0.15402897885505643</v>
      </c>
      <c r="N21" s="92">
        <f>K21/'סכום נכסי הקרן'!$C$42</f>
        <v>2.4229851820403964E-2</v>
      </c>
    </row>
    <row r="22" spans="2:14">
      <c r="B22" s="87" t="s">
        <v>1089</v>
      </c>
      <c r="C22" s="84" t="s">
        <v>1090</v>
      </c>
      <c r="D22" s="97" t="s">
        <v>126</v>
      </c>
      <c r="E22" s="84" t="s">
        <v>1074</v>
      </c>
      <c r="F22" s="97" t="s">
        <v>1091</v>
      </c>
      <c r="G22" s="97" t="s">
        <v>170</v>
      </c>
      <c r="H22" s="94">
        <v>3489588</v>
      </c>
      <c r="I22" s="96">
        <v>324.99</v>
      </c>
      <c r="J22" s="84"/>
      <c r="K22" s="94">
        <v>11340.812039999999</v>
      </c>
      <c r="L22" s="95">
        <v>1.3372481596880903E-2</v>
      </c>
      <c r="M22" s="95">
        <v>2.5049971992124283E-2</v>
      </c>
      <c r="N22" s="95">
        <f>K22/'סכום נכסי הקרן'!$C$42</f>
        <v>3.9405384232638237E-3</v>
      </c>
    </row>
    <row r="23" spans="2:14">
      <c r="B23" s="87" t="s">
        <v>1092</v>
      </c>
      <c r="C23" s="84" t="s">
        <v>1093</v>
      </c>
      <c r="D23" s="97" t="s">
        <v>126</v>
      </c>
      <c r="E23" s="84" t="s">
        <v>1074</v>
      </c>
      <c r="F23" s="97" t="s">
        <v>1091</v>
      </c>
      <c r="G23" s="97" t="s">
        <v>170</v>
      </c>
      <c r="H23" s="94">
        <v>600000</v>
      </c>
      <c r="I23" s="96">
        <v>336.71</v>
      </c>
      <c r="J23" s="84"/>
      <c r="K23" s="94">
        <v>2020.26</v>
      </c>
      <c r="L23" s="95">
        <v>2.4609990004611543E-3</v>
      </c>
      <c r="M23" s="95">
        <v>4.4624191141086058E-3</v>
      </c>
      <c r="N23" s="95">
        <f>K23/'סכום נכסי הקרן'!$C$42</f>
        <v>7.0197020521142273E-4</v>
      </c>
    </row>
    <row r="24" spans="2:14">
      <c r="B24" s="87" t="s">
        <v>1094</v>
      </c>
      <c r="C24" s="84" t="s">
        <v>1095</v>
      </c>
      <c r="D24" s="97" t="s">
        <v>126</v>
      </c>
      <c r="E24" s="84" t="s">
        <v>1078</v>
      </c>
      <c r="F24" s="97" t="s">
        <v>1091</v>
      </c>
      <c r="G24" s="97" t="s">
        <v>170</v>
      </c>
      <c r="H24" s="94">
        <v>136300</v>
      </c>
      <c r="I24" s="96">
        <v>326.29000000000002</v>
      </c>
      <c r="J24" s="84"/>
      <c r="K24" s="94">
        <v>444.73327</v>
      </c>
      <c r="L24" s="95">
        <v>3.0629213483146067E-4</v>
      </c>
      <c r="M24" s="95">
        <v>9.8234199792503109E-4</v>
      </c>
      <c r="N24" s="95">
        <f>K24/'סכום נכסי הקרן'!$C$42</f>
        <v>1.5452936988617658E-4</v>
      </c>
    </row>
    <row r="25" spans="2:14">
      <c r="B25" s="87" t="s">
        <v>1096</v>
      </c>
      <c r="C25" s="84" t="s">
        <v>1097</v>
      </c>
      <c r="D25" s="97" t="s">
        <v>126</v>
      </c>
      <c r="E25" s="84" t="s">
        <v>1078</v>
      </c>
      <c r="F25" s="97" t="s">
        <v>1091</v>
      </c>
      <c r="G25" s="97" t="s">
        <v>170</v>
      </c>
      <c r="H25" s="94">
        <v>357100</v>
      </c>
      <c r="I25" s="96">
        <v>3333</v>
      </c>
      <c r="J25" s="84"/>
      <c r="K25" s="94">
        <v>11902.143</v>
      </c>
      <c r="L25" s="95">
        <v>1.2133052459907584E-2</v>
      </c>
      <c r="M25" s="95">
        <v>2.6289858939965122E-2</v>
      </c>
      <c r="N25" s="95">
        <f>K25/'סכום נכסי הקרן'!$C$42</f>
        <v>4.1355814420746331E-3</v>
      </c>
    </row>
    <row r="26" spans="2:14">
      <c r="B26" s="87" t="s">
        <v>1098</v>
      </c>
      <c r="C26" s="84" t="s">
        <v>1099</v>
      </c>
      <c r="D26" s="97" t="s">
        <v>126</v>
      </c>
      <c r="E26" s="84" t="s">
        <v>1083</v>
      </c>
      <c r="F26" s="97" t="s">
        <v>1091</v>
      </c>
      <c r="G26" s="97" t="s">
        <v>170</v>
      </c>
      <c r="H26" s="94">
        <v>434643</v>
      </c>
      <c r="I26" s="96">
        <v>3243.07</v>
      </c>
      <c r="J26" s="84"/>
      <c r="K26" s="94">
        <v>14095.776739999999</v>
      </c>
      <c r="L26" s="95">
        <v>3.1045928571428573E-3</v>
      </c>
      <c r="M26" s="95">
        <v>3.1135231877472941E-2</v>
      </c>
      <c r="N26" s="95">
        <f>K26/'סכום נכסי הקרן'!$C$42</f>
        <v>4.8977930022829725E-3</v>
      </c>
    </row>
    <row r="27" spans="2:14">
      <c r="B27" s="87" t="s">
        <v>1100</v>
      </c>
      <c r="C27" s="84" t="s">
        <v>1101</v>
      </c>
      <c r="D27" s="97" t="s">
        <v>126</v>
      </c>
      <c r="E27" s="84" t="s">
        <v>1086</v>
      </c>
      <c r="F27" s="97" t="s">
        <v>1091</v>
      </c>
      <c r="G27" s="97" t="s">
        <v>170</v>
      </c>
      <c r="H27" s="94">
        <v>305968</v>
      </c>
      <c r="I27" s="96">
        <v>3258.5</v>
      </c>
      <c r="J27" s="84"/>
      <c r="K27" s="94">
        <v>9969.9672799999989</v>
      </c>
      <c r="L27" s="95">
        <v>2.0431919866444074E-3</v>
      </c>
      <c r="M27" s="95">
        <v>2.2022003384371013E-2</v>
      </c>
      <c r="N27" s="95">
        <f>K27/'סכום נכסי הקרן'!$C$42</f>
        <v>3.4642174658176517E-3</v>
      </c>
    </row>
    <row r="28" spans="2:14">
      <c r="B28" s="87" t="s">
        <v>1102</v>
      </c>
      <c r="C28" s="84" t="s">
        <v>1103</v>
      </c>
      <c r="D28" s="97" t="s">
        <v>126</v>
      </c>
      <c r="E28" s="84" t="s">
        <v>1078</v>
      </c>
      <c r="F28" s="97" t="s">
        <v>1091</v>
      </c>
      <c r="G28" s="97" t="s">
        <v>170</v>
      </c>
      <c r="H28" s="94">
        <v>1825550</v>
      </c>
      <c r="I28" s="96">
        <v>367.64</v>
      </c>
      <c r="J28" s="84"/>
      <c r="K28" s="94">
        <v>6711.4520199999997</v>
      </c>
      <c r="L28" s="95">
        <v>3.5323217599447058E-3</v>
      </c>
      <c r="M28" s="95">
        <v>1.4824483867161063E-2</v>
      </c>
      <c r="N28" s="95">
        <f>K28/'סכום נכסי הקרן'!$C$42</f>
        <v>2.3319965508132702E-3</v>
      </c>
    </row>
    <row r="29" spans="2:14">
      <c r="B29" s="87" t="s">
        <v>1104</v>
      </c>
      <c r="C29" s="84" t="s">
        <v>1105</v>
      </c>
      <c r="D29" s="97" t="s">
        <v>126</v>
      </c>
      <c r="E29" s="84" t="s">
        <v>1078</v>
      </c>
      <c r="F29" s="97" t="s">
        <v>1091</v>
      </c>
      <c r="G29" s="97" t="s">
        <v>170</v>
      </c>
      <c r="H29" s="94">
        <v>800000</v>
      </c>
      <c r="I29" s="96">
        <v>366.9</v>
      </c>
      <c r="J29" s="84"/>
      <c r="K29" s="94">
        <v>2935.2</v>
      </c>
      <c r="L29" s="95">
        <v>5.3509848410679579E-3</v>
      </c>
      <c r="M29" s="95">
        <v>6.4833697562351276E-3</v>
      </c>
      <c r="N29" s="95">
        <f>K29/'סכום נכסי הקרן'!$C$42</f>
        <v>1.0198800878780789E-3</v>
      </c>
    </row>
    <row r="30" spans="2:14">
      <c r="B30" s="87" t="s">
        <v>1106</v>
      </c>
      <c r="C30" s="84" t="s">
        <v>1107</v>
      </c>
      <c r="D30" s="97" t="s">
        <v>126</v>
      </c>
      <c r="E30" s="84" t="s">
        <v>1083</v>
      </c>
      <c r="F30" s="97" t="s">
        <v>1091</v>
      </c>
      <c r="G30" s="97" t="s">
        <v>170</v>
      </c>
      <c r="H30" s="94">
        <v>143160</v>
      </c>
      <c r="I30" s="96">
        <v>3685.18</v>
      </c>
      <c r="J30" s="84"/>
      <c r="K30" s="94">
        <v>5275.7036900000003</v>
      </c>
      <c r="L30" s="95">
        <v>6.2346805893349682E-3</v>
      </c>
      <c r="M30" s="95">
        <v>1.1653154042860474E-2</v>
      </c>
      <c r="N30" s="95">
        <f>K30/'סכום נכסי הקרן'!$C$42</f>
        <v>1.8331238562877849E-3</v>
      </c>
    </row>
    <row r="31" spans="2:14">
      <c r="B31" s="87" t="s">
        <v>1108</v>
      </c>
      <c r="C31" s="84" t="s">
        <v>1109</v>
      </c>
      <c r="D31" s="97" t="s">
        <v>126</v>
      </c>
      <c r="E31" s="84" t="s">
        <v>1086</v>
      </c>
      <c r="F31" s="97" t="s">
        <v>1091</v>
      </c>
      <c r="G31" s="97" t="s">
        <v>170</v>
      </c>
      <c r="H31" s="94">
        <v>23800</v>
      </c>
      <c r="I31" s="96">
        <v>3677.36</v>
      </c>
      <c r="J31" s="84"/>
      <c r="K31" s="94">
        <v>875.21168</v>
      </c>
      <c r="L31" s="95">
        <v>4.9207736829084037E-4</v>
      </c>
      <c r="M31" s="95">
        <v>1.9331973754482612E-3</v>
      </c>
      <c r="N31" s="95">
        <f>K31/'סכום נכסי הקרן'!$C$42</f>
        <v>3.0410567086069815E-4</v>
      </c>
    </row>
    <row r="32" spans="2:14">
      <c r="B32" s="87" t="s">
        <v>1110</v>
      </c>
      <c r="C32" s="84" t="s">
        <v>1111</v>
      </c>
      <c r="D32" s="97" t="s">
        <v>126</v>
      </c>
      <c r="E32" s="84" t="s">
        <v>1078</v>
      </c>
      <c r="F32" s="97" t="s">
        <v>1091</v>
      </c>
      <c r="G32" s="97" t="s">
        <v>170</v>
      </c>
      <c r="H32" s="94">
        <v>1500000</v>
      </c>
      <c r="I32" s="96">
        <v>277.45999999999998</v>
      </c>
      <c r="J32" s="84"/>
      <c r="K32" s="94">
        <v>4161.8999999999996</v>
      </c>
      <c r="L32" s="95">
        <v>3.7137905422134194E-3</v>
      </c>
      <c r="M32" s="95">
        <v>9.192946507384496E-3</v>
      </c>
      <c r="N32" s="95">
        <f>K32/'סכום נכסי הקרן'!$C$42</f>
        <v>1.4461157460274518E-3</v>
      </c>
    </row>
    <row r="33" spans="2:14">
      <c r="B33" s="83"/>
      <c r="C33" s="84"/>
      <c r="D33" s="84"/>
      <c r="E33" s="84"/>
      <c r="F33" s="84"/>
      <c r="G33" s="84"/>
      <c r="H33" s="94"/>
      <c r="I33" s="96"/>
      <c r="J33" s="84"/>
      <c r="K33" s="84"/>
      <c r="L33" s="84"/>
      <c r="M33" s="95"/>
      <c r="N33" s="84"/>
    </row>
    <row r="34" spans="2:14">
      <c r="B34" s="81" t="s">
        <v>238</v>
      </c>
      <c r="C34" s="82"/>
      <c r="D34" s="82"/>
      <c r="E34" s="82"/>
      <c r="F34" s="82"/>
      <c r="G34" s="82"/>
      <c r="H34" s="91"/>
      <c r="I34" s="93"/>
      <c r="J34" s="91">
        <f>J35</f>
        <v>264.48561000000001</v>
      </c>
      <c r="K34" s="91">
        <v>347220.32151000004</v>
      </c>
      <c r="L34" s="82"/>
      <c r="M34" s="92">
        <v>0.76695207523445474</v>
      </c>
      <c r="N34" s="92">
        <f>K34/'סכום נכסי הקרן'!$C$42</f>
        <v>0.12064700600118346</v>
      </c>
    </row>
    <row r="35" spans="2:14" s="128" customFormat="1">
      <c r="B35" s="102" t="s">
        <v>70</v>
      </c>
      <c r="C35" s="82"/>
      <c r="D35" s="82"/>
      <c r="E35" s="82"/>
      <c r="F35" s="82"/>
      <c r="G35" s="82"/>
      <c r="H35" s="91"/>
      <c r="I35" s="93"/>
      <c r="J35" s="91">
        <f>SUM(J36:J84)</f>
        <v>264.48561000000001</v>
      </c>
      <c r="K35" s="91">
        <v>259287.29234000007</v>
      </c>
      <c r="L35" s="82"/>
      <c r="M35" s="92">
        <v>0.57272260470606862</v>
      </c>
      <c r="N35" s="92">
        <f>K35/'סכום נכסי הקרן'!$C$42</f>
        <v>9.0093331458636017E-2</v>
      </c>
    </row>
    <row r="36" spans="2:14" s="128" customFormat="1">
      <c r="B36" s="87" t="s">
        <v>1112</v>
      </c>
      <c r="C36" s="84" t="s">
        <v>1113</v>
      </c>
      <c r="D36" s="97" t="s">
        <v>29</v>
      </c>
      <c r="E36" s="84"/>
      <c r="F36" s="97" t="s">
        <v>1075</v>
      </c>
      <c r="G36" s="97" t="s">
        <v>169</v>
      </c>
      <c r="H36" s="94">
        <v>80190</v>
      </c>
      <c r="I36" s="96">
        <v>3514</v>
      </c>
      <c r="J36" s="84"/>
      <c r="K36" s="94">
        <v>9769.5781700000043</v>
      </c>
      <c r="L36" s="95">
        <v>5.362384587360527E-3</v>
      </c>
      <c r="M36" s="95">
        <v>2.1579377091357644E-2</v>
      </c>
      <c r="N36" s="95">
        <f>K36/'סכום נכסי הקרן'!$C$42</f>
        <v>3.3945892077375875E-3</v>
      </c>
    </row>
    <row r="37" spans="2:14" s="128" customFormat="1">
      <c r="B37" s="87" t="s">
        <v>1114</v>
      </c>
      <c r="C37" s="84" t="s">
        <v>1115</v>
      </c>
      <c r="D37" s="97" t="s">
        <v>29</v>
      </c>
      <c r="E37" s="84"/>
      <c r="F37" s="97" t="s">
        <v>1075</v>
      </c>
      <c r="G37" s="97" t="s">
        <v>171</v>
      </c>
      <c r="H37" s="94">
        <v>2978.9999999999995</v>
      </c>
      <c r="I37" s="96">
        <v>11101</v>
      </c>
      <c r="J37" s="84"/>
      <c r="K37" s="94">
        <v>1373.2598000000003</v>
      </c>
      <c r="L37" s="95">
        <v>3.2587008077289946E-3</v>
      </c>
      <c r="M37" s="95">
        <v>3.0333030303807242E-3</v>
      </c>
      <c r="N37" s="95">
        <f>K37/'סכום נכסי הקרן'!$C$42</f>
        <v>4.7716009999435591E-4</v>
      </c>
    </row>
    <row r="38" spans="2:14" s="128" customFormat="1">
      <c r="B38" s="87" t="s">
        <v>1116</v>
      </c>
      <c r="C38" s="84" t="s">
        <v>1117</v>
      </c>
      <c r="D38" s="97" t="s">
        <v>867</v>
      </c>
      <c r="E38" s="84"/>
      <c r="F38" s="97" t="s">
        <v>1075</v>
      </c>
      <c r="G38" s="97" t="s">
        <v>169</v>
      </c>
      <c r="H38" s="94">
        <v>9219</v>
      </c>
      <c r="I38" s="96">
        <v>9869</v>
      </c>
      <c r="J38" s="84"/>
      <c r="K38" s="94">
        <v>3154.35673</v>
      </c>
      <c r="L38" s="95">
        <v>7.0750344741971595E-5</v>
      </c>
      <c r="M38" s="95">
        <v>6.9674506076787728E-3</v>
      </c>
      <c r="N38" s="95">
        <f>K38/'סכום נכסי הקרן'!$C$42</f>
        <v>1.0960294422837319E-3</v>
      </c>
    </row>
    <row r="39" spans="2:14" s="128" customFormat="1">
      <c r="B39" s="87" t="s">
        <v>1118</v>
      </c>
      <c r="C39" s="84" t="s">
        <v>1119</v>
      </c>
      <c r="D39" s="97" t="s">
        <v>130</v>
      </c>
      <c r="E39" s="84"/>
      <c r="F39" s="97" t="s">
        <v>1075</v>
      </c>
      <c r="G39" s="97" t="s">
        <v>179</v>
      </c>
      <c r="H39" s="94">
        <v>580840</v>
      </c>
      <c r="I39" s="96">
        <f>189900/100</f>
        <v>1899</v>
      </c>
      <c r="J39" s="84"/>
      <c r="K39" s="94">
        <v>33976.175969999997</v>
      </c>
      <c r="L39" s="95">
        <v>3.4094289156027174E-4</v>
      </c>
      <c r="M39" s="95">
        <v>7.5047734981064554E-2</v>
      </c>
      <c r="N39" s="95">
        <f>K39/'סכום נכסי הקרן'!$C$42</f>
        <v>1.1805541473850052E-2</v>
      </c>
    </row>
    <row r="40" spans="2:14" s="128" customFormat="1">
      <c r="B40" s="87" t="s">
        <v>1120</v>
      </c>
      <c r="C40" s="84" t="s">
        <v>1121</v>
      </c>
      <c r="D40" s="97" t="s">
        <v>29</v>
      </c>
      <c r="E40" s="84"/>
      <c r="F40" s="97" t="s">
        <v>1075</v>
      </c>
      <c r="G40" s="97" t="s">
        <v>171</v>
      </c>
      <c r="H40" s="94">
        <v>25687</v>
      </c>
      <c r="I40" s="96">
        <v>1022</v>
      </c>
      <c r="J40" s="84"/>
      <c r="K40" s="94">
        <v>1090.14528</v>
      </c>
      <c r="L40" s="95">
        <v>1.0702916666666667E-3</v>
      </c>
      <c r="M40" s="95">
        <v>2.4079500334745416E-3</v>
      </c>
      <c r="N40" s="95">
        <f>K40/'סכום נכסי הקרן'!$C$42</f>
        <v>3.7878763422127045E-4</v>
      </c>
    </row>
    <row r="41" spans="2:14" s="128" customFormat="1">
      <c r="B41" s="87" t="s">
        <v>1122</v>
      </c>
      <c r="C41" s="84" t="s">
        <v>1123</v>
      </c>
      <c r="D41" s="97" t="s">
        <v>29</v>
      </c>
      <c r="E41" s="84"/>
      <c r="F41" s="97" t="s">
        <v>1075</v>
      </c>
      <c r="G41" s="97" t="s">
        <v>171</v>
      </c>
      <c r="H41" s="94">
        <v>49462</v>
      </c>
      <c r="I41" s="96">
        <v>3453</v>
      </c>
      <c r="J41" s="84"/>
      <c r="K41" s="94">
        <v>7092.320459999999</v>
      </c>
      <c r="L41" s="95">
        <v>6.0104163375612743E-3</v>
      </c>
      <c r="M41" s="95">
        <v>1.5665759052838513E-2</v>
      </c>
      <c r="N41" s="95">
        <f>K41/'סכום נכסי הקרן'!$C$42</f>
        <v>2.4643351097043804E-3</v>
      </c>
    </row>
    <row r="42" spans="2:14" s="128" customFormat="1">
      <c r="B42" s="87" t="s">
        <v>1124</v>
      </c>
      <c r="C42" s="84" t="s">
        <v>1125</v>
      </c>
      <c r="D42" s="97" t="s">
        <v>129</v>
      </c>
      <c r="E42" s="84"/>
      <c r="F42" s="97" t="s">
        <v>1075</v>
      </c>
      <c r="G42" s="97" t="s">
        <v>169</v>
      </c>
      <c r="H42" s="94">
        <v>39751.999999999971</v>
      </c>
      <c r="I42" s="96">
        <v>4494</v>
      </c>
      <c r="J42" s="84"/>
      <c r="K42" s="94">
        <v>6193.6390700000038</v>
      </c>
      <c r="L42" s="95">
        <v>4.8757237479096736E-3</v>
      </c>
      <c r="M42" s="95">
        <v>1.3680720982377449E-2</v>
      </c>
      <c r="N42" s="95">
        <f>K42/'סכום נכסי הקרן'!$C$42</f>
        <v>2.1520745295028304E-3</v>
      </c>
    </row>
    <row r="43" spans="2:14" s="128" customFormat="1">
      <c r="B43" s="87" t="s">
        <v>1126</v>
      </c>
      <c r="C43" s="84" t="s">
        <v>1127</v>
      </c>
      <c r="D43" s="97" t="s">
        <v>29</v>
      </c>
      <c r="E43" s="84"/>
      <c r="F43" s="97" t="s">
        <v>1075</v>
      </c>
      <c r="G43" s="97" t="s">
        <v>171</v>
      </c>
      <c r="H43" s="94">
        <v>8313.0000000000018</v>
      </c>
      <c r="I43" s="96">
        <v>6400</v>
      </c>
      <c r="J43" s="84"/>
      <c r="K43" s="94">
        <v>2209.3160799999996</v>
      </c>
      <c r="L43" s="95">
        <v>5.702807773599973E-3</v>
      </c>
      <c r="M43" s="95">
        <v>4.8800126243649308E-3</v>
      </c>
      <c r="N43" s="95">
        <f>K43/'סכום נכסי הקרן'!$C$42</f>
        <v>7.6766062885692723E-4</v>
      </c>
    </row>
    <row r="44" spans="2:14" s="128" customFormat="1">
      <c r="B44" s="87" t="s">
        <v>1128</v>
      </c>
      <c r="C44" s="84" t="s">
        <v>1129</v>
      </c>
      <c r="D44" s="97" t="s">
        <v>867</v>
      </c>
      <c r="E44" s="84"/>
      <c r="F44" s="97" t="s">
        <v>1075</v>
      </c>
      <c r="G44" s="97" t="s">
        <v>169</v>
      </c>
      <c r="H44" s="94">
        <v>18755</v>
      </c>
      <c r="I44" s="96">
        <v>7226</v>
      </c>
      <c r="J44" s="84"/>
      <c r="K44" s="94">
        <v>4698.6042500000003</v>
      </c>
      <c r="L44" s="95">
        <v>7.4773486768820547E-5</v>
      </c>
      <c r="M44" s="95">
        <v>1.0378437139195911E-2</v>
      </c>
      <c r="N44" s="95">
        <f>K44/'סכום נכסי הקרן'!$C$42</f>
        <v>1.6326018381692274E-3</v>
      </c>
    </row>
    <row r="45" spans="2:14" s="128" customFormat="1">
      <c r="B45" s="87" t="s">
        <v>1130</v>
      </c>
      <c r="C45" s="84" t="s">
        <v>1131</v>
      </c>
      <c r="D45" s="97" t="s">
        <v>867</v>
      </c>
      <c r="E45" s="84"/>
      <c r="F45" s="97" t="s">
        <v>1075</v>
      </c>
      <c r="G45" s="97" t="s">
        <v>169</v>
      </c>
      <c r="H45" s="94">
        <v>29570</v>
      </c>
      <c r="I45" s="96">
        <v>8268</v>
      </c>
      <c r="J45" s="84"/>
      <c r="K45" s="94">
        <v>8476.2866300000005</v>
      </c>
      <c r="L45" s="95">
        <v>1.4783867260090533E-4</v>
      </c>
      <c r="M45" s="95">
        <v>1.8722710678019273E-2</v>
      </c>
      <c r="N45" s="95">
        <f>K45/'סכום נכסי הקרן'!$C$42</f>
        <v>2.9452153015413554E-3</v>
      </c>
    </row>
    <row r="46" spans="2:14" s="128" customFormat="1">
      <c r="B46" s="87" t="s">
        <v>1132</v>
      </c>
      <c r="C46" s="84" t="s">
        <v>1133</v>
      </c>
      <c r="D46" s="97" t="s">
        <v>29</v>
      </c>
      <c r="E46" s="84"/>
      <c r="F46" s="97" t="s">
        <v>1075</v>
      </c>
      <c r="G46" s="97" t="s">
        <v>178</v>
      </c>
      <c r="H46" s="94">
        <v>96511</v>
      </c>
      <c r="I46" s="96">
        <v>3348</v>
      </c>
      <c r="J46" s="84"/>
      <c r="K46" s="94">
        <v>8933.5893599999999</v>
      </c>
      <c r="L46" s="95">
        <v>1.8594087680840368E-3</v>
      </c>
      <c r="M46" s="95">
        <v>1.9732816527407989E-2</v>
      </c>
      <c r="N46" s="95">
        <f>K46/'סכום נכסי הקרן'!$C$42</f>
        <v>3.1041121223574107E-3</v>
      </c>
    </row>
    <row r="47" spans="2:14" s="128" customFormat="1">
      <c r="B47" s="87" t="s">
        <v>1134</v>
      </c>
      <c r="C47" s="84" t="s">
        <v>1135</v>
      </c>
      <c r="D47" s="97" t="s">
        <v>867</v>
      </c>
      <c r="E47" s="84"/>
      <c r="F47" s="97" t="s">
        <v>1075</v>
      </c>
      <c r="G47" s="97" t="s">
        <v>169</v>
      </c>
      <c r="H47" s="94">
        <v>23615</v>
      </c>
      <c r="I47" s="96">
        <v>7567</v>
      </c>
      <c r="J47" s="84"/>
      <c r="K47" s="94">
        <v>6195.3454199999996</v>
      </c>
      <c r="L47" s="95">
        <v>1.4245125953093332E-4</v>
      </c>
      <c r="M47" s="95">
        <v>1.3684490026389278E-2</v>
      </c>
      <c r="N47" s="95">
        <f>K47/'סכום נכסי הקרן'!$C$42</f>
        <v>2.1526674268822071E-3</v>
      </c>
    </row>
    <row r="48" spans="2:14" s="128" customFormat="1">
      <c r="B48" s="87" t="s">
        <v>1136</v>
      </c>
      <c r="C48" s="84" t="s">
        <v>1137</v>
      </c>
      <c r="D48" s="97" t="s">
        <v>29</v>
      </c>
      <c r="E48" s="84"/>
      <c r="F48" s="97" t="s">
        <v>1075</v>
      </c>
      <c r="G48" s="97" t="s">
        <v>171</v>
      </c>
      <c r="H48" s="94">
        <v>6169</v>
      </c>
      <c r="I48" s="96">
        <v>5797</v>
      </c>
      <c r="J48" s="84"/>
      <c r="K48" s="94">
        <v>1485.04006</v>
      </c>
      <c r="L48" s="95">
        <v>1.9040123456790124E-3</v>
      </c>
      <c r="M48" s="95">
        <v>3.2802070767925864E-3</v>
      </c>
      <c r="N48" s="95">
        <f>K48/'סכום נכסי הקרן'!$C$42</f>
        <v>5.1599985925840418E-4</v>
      </c>
    </row>
    <row r="49" spans="2:14" s="128" customFormat="1">
      <c r="B49" s="87" t="s">
        <v>1138</v>
      </c>
      <c r="C49" s="84" t="s">
        <v>1139</v>
      </c>
      <c r="D49" s="97" t="s">
        <v>145</v>
      </c>
      <c r="E49" s="84"/>
      <c r="F49" s="97" t="s">
        <v>1075</v>
      </c>
      <c r="G49" s="97" t="s">
        <v>169</v>
      </c>
      <c r="H49" s="94">
        <v>4171</v>
      </c>
      <c r="I49" s="96">
        <v>13229</v>
      </c>
      <c r="J49" s="84"/>
      <c r="K49" s="94">
        <v>1913.0267699999999</v>
      </c>
      <c r="L49" s="95">
        <v>8.4262626262626261E-4</v>
      </c>
      <c r="M49" s="95">
        <v>4.2255587024687151E-3</v>
      </c>
      <c r="N49" s="95">
        <f>K49/'סכום נכסי הקרן'!$C$42</f>
        <v>6.6471038099642874E-4</v>
      </c>
    </row>
    <row r="50" spans="2:14" s="128" customFormat="1">
      <c r="B50" s="87" t="s">
        <v>1140</v>
      </c>
      <c r="C50" s="84" t="s">
        <v>1141</v>
      </c>
      <c r="D50" s="97" t="s">
        <v>145</v>
      </c>
      <c r="E50" s="84"/>
      <c r="F50" s="97" t="s">
        <v>1075</v>
      </c>
      <c r="G50" s="97" t="s">
        <v>171</v>
      </c>
      <c r="H50" s="94">
        <v>12936</v>
      </c>
      <c r="I50" s="96">
        <v>10590</v>
      </c>
      <c r="J50" s="84"/>
      <c r="K50" s="94">
        <v>5688.7397599999995</v>
      </c>
      <c r="L50" s="95">
        <v>3.4132253034507956E-4</v>
      </c>
      <c r="M50" s="95">
        <v>1.2565482185567006E-2</v>
      </c>
      <c r="N50" s="95">
        <f>K50/'סכום נכסי הקרן'!$C$42</f>
        <v>1.9766395497221047E-3</v>
      </c>
    </row>
    <row r="51" spans="2:14" s="128" customFormat="1">
      <c r="B51" s="87" t="s">
        <v>1142</v>
      </c>
      <c r="C51" s="84" t="s">
        <v>1143</v>
      </c>
      <c r="D51" s="97" t="s">
        <v>867</v>
      </c>
      <c r="E51" s="84"/>
      <c r="F51" s="97" t="s">
        <v>1075</v>
      </c>
      <c r="G51" s="97" t="s">
        <v>169</v>
      </c>
      <c r="H51" s="94">
        <v>81911</v>
      </c>
      <c r="I51" s="96">
        <v>5690</v>
      </c>
      <c r="J51" s="84"/>
      <c r="K51" s="94">
        <v>16158.771359999995</v>
      </c>
      <c r="L51" s="95">
        <v>1.0877954847277556E-4</v>
      </c>
      <c r="M51" s="95">
        <v>3.5692044676118265E-2</v>
      </c>
      <c r="N51" s="95">
        <f>K51/'סכום נכסי הקרן'!$C$42</f>
        <v>5.6146120041695906E-3</v>
      </c>
    </row>
    <row r="52" spans="2:14" s="128" customFormat="1">
      <c r="B52" s="87" t="s">
        <v>1144</v>
      </c>
      <c r="C52" s="84" t="s">
        <v>1145</v>
      </c>
      <c r="D52" s="97" t="s">
        <v>867</v>
      </c>
      <c r="E52" s="84"/>
      <c r="F52" s="97" t="s">
        <v>1075</v>
      </c>
      <c r="G52" s="97" t="s">
        <v>169</v>
      </c>
      <c r="H52" s="94">
        <v>127941</v>
      </c>
      <c r="I52" s="96">
        <v>2650</v>
      </c>
      <c r="J52" s="94">
        <v>182.04926</v>
      </c>
      <c r="K52" s="94">
        <v>11936.6926</v>
      </c>
      <c r="L52" s="95">
        <v>8.254258064516129E-3</v>
      </c>
      <c r="M52" s="95">
        <v>2.6366173273479031E-2</v>
      </c>
      <c r="N52" s="95">
        <f>K52/'סכום נכסי הקרן'!$C$42</f>
        <v>4.1475862284892397E-3</v>
      </c>
    </row>
    <row r="53" spans="2:14" s="128" customFormat="1">
      <c r="B53" s="87" t="s">
        <v>1146</v>
      </c>
      <c r="C53" s="84" t="s">
        <v>1147</v>
      </c>
      <c r="D53" s="97" t="s">
        <v>867</v>
      </c>
      <c r="E53" s="84"/>
      <c r="F53" s="97" t="s">
        <v>1075</v>
      </c>
      <c r="G53" s="97" t="s">
        <v>169</v>
      </c>
      <c r="H53" s="94">
        <v>6228</v>
      </c>
      <c r="I53" s="96">
        <v>4372</v>
      </c>
      <c r="J53" s="84"/>
      <c r="K53" s="94">
        <v>944.02305000000001</v>
      </c>
      <c r="L53" s="95">
        <v>1.0840731070496083E-4</v>
      </c>
      <c r="M53" s="95">
        <v>2.0851902737662993E-3</v>
      </c>
      <c r="N53" s="95">
        <f>K53/'סכום נכסי הקרן'!$C$42</f>
        <v>3.2801523275856234E-4</v>
      </c>
    </row>
    <row r="54" spans="2:14" s="128" customFormat="1">
      <c r="B54" s="87" t="s">
        <v>1148</v>
      </c>
      <c r="C54" s="84" t="s">
        <v>1149</v>
      </c>
      <c r="D54" s="97" t="s">
        <v>29</v>
      </c>
      <c r="E54" s="84"/>
      <c r="F54" s="97" t="s">
        <v>1075</v>
      </c>
      <c r="G54" s="97" t="s">
        <v>171</v>
      </c>
      <c r="H54" s="94">
        <v>11500</v>
      </c>
      <c r="I54" s="96">
        <v>3499</v>
      </c>
      <c r="J54" s="84"/>
      <c r="K54" s="94">
        <v>1670.9439499999999</v>
      </c>
      <c r="L54" s="95">
        <v>4.5544554455445542E-5</v>
      </c>
      <c r="M54" s="95">
        <v>3.6908379223882736E-3</v>
      </c>
      <c r="N54" s="95">
        <f>K54/'סכום נכסי הקרן'!$C$42</f>
        <v>5.8059500632506964E-4</v>
      </c>
    </row>
    <row r="55" spans="2:14" s="128" customFormat="1">
      <c r="B55" s="87" t="s">
        <v>1150</v>
      </c>
      <c r="C55" s="84" t="s">
        <v>1151</v>
      </c>
      <c r="D55" s="97" t="s">
        <v>867</v>
      </c>
      <c r="E55" s="84"/>
      <c r="F55" s="97" t="s">
        <v>1075</v>
      </c>
      <c r="G55" s="97" t="s">
        <v>169</v>
      </c>
      <c r="H55" s="94">
        <v>1065</v>
      </c>
      <c r="I55" s="96">
        <v>19163</v>
      </c>
      <c r="J55" s="84"/>
      <c r="K55" s="94">
        <v>707.56597999999997</v>
      </c>
      <c r="L55" s="95">
        <v>2.2659574468085106E-4</v>
      </c>
      <c r="M55" s="95">
        <v>1.5628958419436048E-3</v>
      </c>
      <c r="N55" s="95">
        <f>K55/'סכום נכסי הקרן'!$C$42</f>
        <v>2.4585461088237224E-4</v>
      </c>
    </row>
    <row r="56" spans="2:14" s="128" customFormat="1">
      <c r="B56" s="87" t="s">
        <v>1152</v>
      </c>
      <c r="C56" s="84" t="s">
        <v>1153</v>
      </c>
      <c r="D56" s="97" t="s">
        <v>129</v>
      </c>
      <c r="E56" s="84"/>
      <c r="F56" s="97" t="s">
        <v>1075</v>
      </c>
      <c r="G56" s="97" t="s">
        <v>172</v>
      </c>
      <c r="H56" s="94">
        <v>314071</v>
      </c>
      <c r="I56" s="96">
        <v>761.3</v>
      </c>
      <c r="J56" s="84"/>
      <c r="K56" s="94">
        <v>11194.528340000001</v>
      </c>
      <c r="L56" s="95">
        <v>4.1900651583408669E-4</v>
      </c>
      <c r="M56" s="95">
        <v>2.4726855571979092E-2</v>
      </c>
      <c r="N56" s="95">
        <f>K56/'סכום נכסי הקרן'!$C$42</f>
        <v>3.8897099165824634E-3</v>
      </c>
    </row>
    <row r="57" spans="2:14" s="128" customFormat="1">
      <c r="B57" s="87" t="s">
        <v>1154</v>
      </c>
      <c r="C57" s="84" t="s">
        <v>1155</v>
      </c>
      <c r="D57" s="97" t="s">
        <v>867</v>
      </c>
      <c r="E57" s="84"/>
      <c r="F57" s="97" t="s">
        <v>1075</v>
      </c>
      <c r="G57" s="97" t="s">
        <v>169</v>
      </c>
      <c r="H57" s="94">
        <v>15718</v>
      </c>
      <c r="I57" s="96">
        <v>4617</v>
      </c>
      <c r="J57" s="84"/>
      <c r="K57" s="94">
        <v>2516.0021099999999</v>
      </c>
      <c r="L57" s="95">
        <v>1.8351430239346177E-4</v>
      </c>
      <c r="M57" s="95">
        <v>5.5574311755920433E-3</v>
      </c>
      <c r="N57" s="95">
        <f>K57/'סכום נכסי הקרן'!$C$42</f>
        <v>8.7422337593630155E-4</v>
      </c>
    </row>
    <row r="58" spans="2:14" s="128" customFormat="1">
      <c r="B58" s="87" t="s">
        <v>1156</v>
      </c>
      <c r="C58" s="84" t="s">
        <v>1157</v>
      </c>
      <c r="D58" s="97" t="s">
        <v>867</v>
      </c>
      <c r="E58" s="84"/>
      <c r="F58" s="97" t="s">
        <v>1075</v>
      </c>
      <c r="G58" s="97" t="s">
        <v>169</v>
      </c>
      <c r="H58" s="94">
        <v>15916</v>
      </c>
      <c r="I58" s="96">
        <v>4045</v>
      </c>
      <c r="J58" s="94">
        <v>2.7805999999999997</v>
      </c>
      <c r="K58" s="94">
        <v>2234.8428199999998</v>
      </c>
      <c r="L58" s="95">
        <v>8.3923016082256785E-5</v>
      </c>
      <c r="M58" s="95">
        <v>4.9363969573205319E-3</v>
      </c>
      <c r="N58" s="95">
        <f>K58/'סכום נכסי הקרן'!$C$42</f>
        <v>7.7653028470131297E-4</v>
      </c>
    </row>
    <row r="59" spans="2:14" s="128" customFormat="1">
      <c r="B59" s="87" t="s">
        <v>1158</v>
      </c>
      <c r="C59" s="84" t="s">
        <v>1159</v>
      </c>
      <c r="D59" s="97" t="s">
        <v>129</v>
      </c>
      <c r="E59" s="84"/>
      <c r="F59" s="97" t="s">
        <v>1075</v>
      </c>
      <c r="G59" s="97" t="s">
        <v>171</v>
      </c>
      <c r="H59" s="94">
        <v>6911</v>
      </c>
      <c r="I59" s="96">
        <v>20362.5</v>
      </c>
      <c r="J59" s="84"/>
      <c r="K59" s="94">
        <v>5843.7562400000006</v>
      </c>
      <c r="L59" s="95">
        <v>1.2856794176696368E-3</v>
      </c>
      <c r="M59" s="95">
        <v>1.2907887867684079E-2</v>
      </c>
      <c r="N59" s="95">
        <f>K59/'סכום נכסי הקרן'!$C$42</f>
        <v>2.0305023942454596E-3</v>
      </c>
    </row>
    <row r="60" spans="2:14" s="128" customFormat="1">
      <c r="B60" s="87" t="s">
        <v>1160</v>
      </c>
      <c r="C60" s="84" t="s">
        <v>1161</v>
      </c>
      <c r="D60" s="97" t="s">
        <v>873</v>
      </c>
      <c r="E60" s="84"/>
      <c r="F60" s="97" t="s">
        <v>1075</v>
      </c>
      <c r="G60" s="97" t="s">
        <v>169</v>
      </c>
      <c r="H60" s="94">
        <v>4704</v>
      </c>
      <c r="I60" s="96">
        <v>10677</v>
      </c>
      <c r="J60" s="84"/>
      <c r="K60" s="94">
        <v>1741.2871699999998</v>
      </c>
      <c r="L60" s="95">
        <v>5.0553465878559914E-5</v>
      </c>
      <c r="M60" s="95">
        <v>3.8462144231732947E-3</v>
      </c>
      <c r="N60" s="95">
        <f>K60/'סכום נכסי הקרן'!$C$42</f>
        <v>6.0503683291106953E-4</v>
      </c>
    </row>
    <row r="61" spans="2:14" s="128" customFormat="1">
      <c r="B61" s="87" t="s">
        <v>1162</v>
      </c>
      <c r="C61" s="84" t="s">
        <v>1163</v>
      </c>
      <c r="D61" s="97" t="s">
        <v>867</v>
      </c>
      <c r="E61" s="84"/>
      <c r="F61" s="97" t="s">
        <v>1075</v>
      </c>
      <c r="G61" s="97" t="s">
        <v>169</v>
      </c>
      <c r="H61" s="94">
        <v>5037</v>
      </c>
      <c r="I61" s="96">
        <v>6224</v>
      </c>
      <c r="J61" s="84"/>
      <c r="K61" s="94">
        <v>1086.9144799999999</v>
      </c>
      <c r="L61" s="95">
        <v>8.5372881355932201E-4</v>
      </c>
      <c r="M61" s="95">
        <v>2.4008137323678217E-3</v>
      </c>
      <c r="N61" s="95">
        <f>K61/'סכום נכסי הקרן'!$C$42</f>
        <v>3.7766504339682353E-4</v>
      </c>
    </row>
    <row r="62" spans="2:14" s="128" customFormat="1">
      <c r="B62" s="87" t="s">
        <v>1164</v>
      </c>
      <c r="C62" s="84" t="s">
        <v>1165</v>
      </c>
      <c r="D62" s="97" t="s">
        <v>867</v>
      </c>
      <c r="E62" s="84"/>
      <c r="F62" s="97" t="s">
        <v>1075</v>
      </c>
      <c r="G62" s="97" t="s">
        <v>169</v>
      </c>
      <c r="H62" s="94">
        <v>21139.000000000004</v>
      </c>
      <c r="I62" s="96">
        <v>3417</v>
      </c>
      <c r="J62" s="94">
        <v>2.2618400000000003</v>
      </c>
      <c r="K62" s="94">
        <v>2506.5439900000001</v>
      </c>
      <c r="L62" s="95">
        <v>4.9447953216374279E-4</v>
      </c>
      <c r="M62" s="95">
        <v>5.5365397579173227E-3</v>
      </c>
      <c r="N62" s="95">
        <f>K62/'סכום נכסי הקרן'!$C$42</f>
        <v>8.7093700762860143E-4</v>
      </c>
    </row>
    <row r="63" spans="2:14" s="128" customFormat="1">
      <c r="B63" s="87" t="s">
        <v>1166</v>
      </c>
      <c r="C63" s="84" t="s">
        <v>1167</v>
      </c>
      <c r="D63" s="97" t="s">
        <v>29</v>
      </c>
      <c r="E63" s="84"/>
      <c r="F63" s="97" t="s">
        <v>1075</v>
      </c>
      <c r="G63" s="97" t="s">
        <v>171</v>
      </c>
      <c r="H63" s="94">
        <v>11274</v>
      </c>
      <c r="I63" s="96">
        <v>2856</v>
      </c>
      <c r="J63" s="84"/>
      <c r="K63" s="94">
        <v>1337.07674</v>
      </c>
      <c r="L63" s="95">
        <v>8.8771653543307091E-4</v>
      </c>
      <c r="M63" s="95">
        <v>2.9533806547701888E-3</v>
      </c>
      <c r="N63" s="95">
        <f>K63/'סכום נכסי הקרן'!$C$42</f>
        <v>4.6458774294458143E-4</v>
      </c>
    </row>
    <row r="64" spans="2:14" s="128" customFormat="1">
      <c r="B64" s="87" t="s">
        <v>1168</v>
      </c>
      <c r="C64" s="84" t="s">
        <v>1169</v>
      </c>
      <c r="D64" s="97" t="s">
        <v>29</v>
      </c>
      <c r="E64" s="84"/>
      <c r="F64" s="97" t="s">
        <v>1075</v>
      </c>
      <c r="G64" s="97" t="s">
        <v>171</v>
      </c>
      <c r="H64" s="94">
        <v>6343</v>
      </c>
      <c r="I64" s="96">
        <v>5338</v>
      </c>
      <c r="J64" s="84"/>
      <c r="K64" s="94">
        <v>1406.0260900000003</v>
      </c>
      <c r="L64" s="95">
        <v>2.6429166666666667E-3</v>
      </c>
      <c r="M64" s="95">
        <v>3.105678328012923E-3</v>
      </c>
      <c r="N64" s="95">
        <f>K64/'סכום נכסי הקרן'!$C$42</f>
        <v>4.8854524810168715E-4</v>
      </c>
    </row>
    <row r="65" spans="2:14" s="128" customFormat="1">
      <c r="B65" s="87" t="s">
        <v>1170</v>
      </c>
      <c r="C65" s="84" t="s">
        <v>1171</v>
      </c>
      <c r="D65" s="97" t="s">
        <v>29</v>
      </c>
      <c r="E65" s="84"/>
      <c r="F65" s="97" t="s">
        <v>1075</v>
      </c>
      <c r="G65" s="97" t="s">
        <v>171</v>
      </c>
      <c r="H65" s="94">
        <v>11149.999999999998</v>
      </c>
      <c r="I65" s="96">
        <v>2236</v>
      </c>
      <c r="J65" s="84"/>
      <c r="K65" s="94">
        <v>1035.3013199999998</v>
      </c>
      <c r="L65" s="95">
        <v>2.9986407417007438E-4</v>
      </c>
      <c r="M65" s="95">
        <v>2.2868088262054729E-3</v>
      </c>
      <c r="N65" s="95">
        <f>K65/'סכום נכסי הקרן'!$C$42</f>
        <v>3.597312623405189E-4</v>
      </c>
    </row>
    <row r="66" spans="2:14" s="128" customFormat="1">
      <c r="B66" s="87" t="s">
        <v>1172</v>
      </c>
      <c r="C66" s="84" t="s">
        <v>1173</v>
      </c>
      <c r="D66" s="97" t="s">
        <v>29</v>
      </c>
      <c r="E66" s="84"/>
      <c r="F66" s="97" t="s">
        <v>1075</v>
      </c>
      <c r="G66" s="97" t="s">
        <v>171</v>
      </c>
      <c r="H66" s="94">
        <v>9957</v>
      </c>
      <c r="I66" s="96">
        <v>4094</v>
      </c>
      <c r="J66" s="84"/>
      <c r="K66" s="94">
        <v>1692.7641200000003</v>
      </c>
      <c r="L66" s="95">
        <v>1.2987214565297438E-3</v>
      </c>
      <c r="M66" s="95">
        <v>3.7390350572526479E-3</v>
      </c>
      <c r="N66" s="95">
        <f>K66/'סכום נכסי הקרן'!$C$42</f>
        <v>5.8817675778906353E-4</v>
      </c>
    </row>
    <row r="67" spans="2:14" s="128" customFormat="1">
      <c r="B67" s="87" t="s">
        <v>1174</v>
      </c>
      <c r="C67" s="84" t="s">
        <v>1175</v>
      </c>
      <c r="D67" s="97" t="s">
        <v>29</v>
      </c>
      <c r="E67" s="84"/>
      <c r="F67" s="97" t="s">
        <v>1075</v>
      </c>
      <c r="G67" s="97" t="s">
        <v>171</v>
      </c>
      <c r="H67" s="94">
        <v>7437.0000000000009</v>
      </c>
      <c r="I67" s="96">
        <v>5575</v>
      </c>
      <c r="J67" s="84"/>
      <c r="K67" s="94">
        <v>1721.7209099999998</v>
      </c>
      <c r="L67" s="95">
        <v>1.5585591343992675E-3</v>
      </c>
      <c r="M67" s="95">
        <v>3.802995801503005E-3</v>
      </c>
      <c r="N67" s="95">
        <f>K67/'סכום נכסי הקרן'!$C$42</f>
        <v>5.9823823691480176E-4</v>
      </c>
    </row>
    <row r="68" spans="2:14" s="128" customFormat="1">
      <c r="B68" s="87" t="s">
        <v>1176</v>
      </c>
      <c r="C68" s="84" t="s">
        <v>1177</v>
      </c>
      <c r="D68" s="97" t="s">
        <v>29</v>
      </c>
      <c r="E68" s="84"/>
      <c r="F68" s="97" t="s">
        <v>1075</v>
      </c>
      <c r="G68" s="97" t="s">
        <v>171</v>
      </c>
      <c r="H68" s="94">
        <v>1086</v>
      </c>
      <c r="I68" s="96">
        <v>11139</v>
      </c>
      <c r="J68" s="84"/>
      <c r="K68" s="94">
        <v>502.33810999999997</v>
      </c>
      <c r="L68" s="95">
        <v>1.2819513991685022E-4</v>
      </c>
      <c r="M68" s="95">
        <v>1.10958153099561E-3</v>
      </c>
      <c r="N68" s="95">
        <f>K68/'סכום נכסי הקרן'!$C$42</f>
        <v>1.7454505170731401E-4</v>
      </c>
    </row>
    <row r="69" spans="2:14" s="128" customFormat="1">
      <c r="B69" s="87" t="s">
        <v>1178</v>
      </c>
      <c r="C69" s="84" t="s">
        <v>1179</v>
      </c>
      <c r="D69" s="97" t="s">
        <v>867</v>
      </c>
      <c r="E69" s="84"/>
      <c r="F69" s="97" t="s">
        <v>1075</v>
      </c>
      <c r="G69" s="97" t="s">
        <v>169</v>
      </c>
      <c r="H69" s="94">
        <v>13061</v>
      </c>
      <c r="I69" s="96">
        <v>2605</v>
      </c>
      <c r="J69" s="84"/>
      <c r="K69" s="94">
        <v>1179.60879</v>
      </c>
      <c r="L69" s="95">
        <v>2.092744655685982E-4</v>
      </c>
      <c r="M69" s="95">
        <v>2.6055600822005704E-3</v>
      </c>
      <c r="N69" s="95">
        <f>K69/'סכום נכסי הקרן'!$C$42</f>
        <v>4.0987309771291718E-4</v>
      </c>
    </row>
    <row r="70" spans="2:14" s="128" customFormat="1">
      <c r="B70" s="87" t="s">
        <v>1180</v>
      </c>
      <c r="C70" s="84" t="s">
        <v>1181</v>
      </c>
      <c r="D70" s="97" t="s">
        <v>867</v>
      </c>
      <c r="E70" s="84"/>
      <c r="F70" s="97" t="s">
        <v>1075</v>
      </c>
      <c r="G70" s="97" t="s">
        <v>169</v>
      </c>
      <c r="H70" s="94">
        <v>5610</v>
      </c>
      <c r="I70" s="96">
        <v>9781</v>
      </c>
      <c r="J70" s="84"/>
      <c r="K70" s="94">
        <v>1902.3917900000001</v>
      </c>
      <c r="L70" s="95">
        <v>5.5982788835016127E-4</v>
      </c>
      <c r="M70" s="95">
        <v>4.2020677963327908E-3</v>
      </c>
      <c r="N70" s="95">
        <f>K70/'סכום נכסי הקרן'!$C$42</f>
        <v>6.6101509470010088E-4</v>
      </c>
    </row>
    <row r="71" spans="2:14" s="128" customFormat="1">
      <c r="B71" s="87" t="s">
        <v>1182</v>
      </c>
      <c r="C71" s="84" t="s">
        <v>1183</v>
      </c>
      <c r="D71" s="97" t="s">
        <v>129</v>
      </c>
      <c r="E71" s="84"/>
      <c r="F71" s="97" t="s">
        <v>1075</v>
      </c>
      <c r="G71" s="97" t="s">
        <v>169</v>
      </c>
      <c r="H71" s="94">
        <v>2584</v>
      </c>
      <c r="I71" s="96">
        <v>7966</v>
      </c>
      <c r="J71" s="84"/>
      <c r="K71" s="94">
        <v>713.6522699999997</v>
      </c>
      <c r="L71" s="95">
        <v>2.0039349713795586E-3</v>
      </c>
      <c r="M71" s="95">
        <v>1.5763394466430034E-3</v>
      </c>
      <c r="N71" s="95">
        <f>K71/'סכום נכסי הקרן'!$C$42</f>
        <v>2.4796938533728206E-4</v>
      </c>
    </row>
    <row r="72" spans="2:14" s="128" customFormat="1">
      <c r="B72" s="87" t="s">
        <v>1184</v>
      </c>
      <c r="C72" s="84" t="s">
        <v>1185</v>
      </c>
      <c r="D72" s="97" t="s">
        <v>129</v>
      </c>
      <c r="E72" s="84"/>
      <c r="F72" s="97" t="s">
        <v>1075</v>
      </c>
      <c r="G72" s="97" t="s">
        <v>169</v>
      </c>
      <c r="H72" s="94">
        <v>15050</v>
      </c>
      <c r="I72" s="96">
        <v>47471.5</v>
      </c>
      <c r="J72" s="84"/>
      <c r="K72" s="94">
        <v>24769.845420000001</v>
      </c>
      <c r="L72" s="95">
        <v>2.9654336833464592E-3</v>
      </c>
      <c r="M72" s="95">
        <v>5.4712478421452437E-2</v>
      </c>
      <c r="N72" s="95">
        <f>K72/'סכום נכסי הקרן'!$C$42</f>
        <v>8.6066612577255508E-3</v>
      </c>
    </row>
    <row r="73" spans="2:14" s="128" customFormat="1">
      <c r="B73" s="87" t="s">
        <v>1186</v>
      </c>
      <c r="C73" s="84" t="s">
        <v>1187</v>
      </c>
      <c r="D73" s="97" t="s">
        <v>29</v>
      </c>
      <c r="E73" s="84"/>
      <c r="F73" s="97" t="s">
        <v>1075</v>
      </c>
      <c r="G73" s="97" t="s">
        <v>171</v>
      </c>
      <c r="H73" s="94">
        <v>10278</v>
      </c>
      <c r="I73" s="96">
        <v>2963</v>
      </c>
      <c r="J73" s="84"/>
      <c r="K73" s="94">
        <v>1264.6209199999998</v>
      </c>
      <c r="L73" s="95">
        <v>2.8838885524944597E-3</v>
      </c>
      <c r="M73" s="95">
        <v>2.7933377711332249E-3</v>
      </c>
      <c r="N73" s="95">
        <f>K73/'סכום נכסי הקרן'!$C$42</f>
        <v>4.3941186120947706E-4</v>
      </c>
    </row>
    <row r="74" spans="2:14" s="128" customFormat="1">
      <c r="B74" s="87" t="s">
        <v>1188</v>
      </c>
      <c r="C74" s="84" t="s">
        <v>1189</v>
      </c>
      <c r="D74" s="97" t="s">
        <v>867</v>
      </c>
      <c r="E74" s="84"/>
      <c r="F74" s="97" t="s">
        <v>1075</v>
      </c>
      <c r="G74" s="97" t="s">
        <v>169</v>
      </c>
      <c r="H74" s="94">
        <v>15913</v>
      </c>
      <c r="I74" s="96">
        <v>5885</v>
      </c>
      <c r="J74" s="84"/>
      <c r="K74" s="94">
        <v>3246.7763399999999</v>
      </c>
      <c r="L74" s="95">
        <v>2.1797858253923475E-4</v>
      </c>
      <c r="M74" s="95">
        <v>7.1715901907930561E-3</v>
      </c>
      <c r="N74" s="95">
        <f>K74/'סכום נכסי הקרן'!$C$42</f>
        <v>1.1281420478875947E-3</v>
      </c>
    </row>
    <row r="75" spans="2:14" s="128" customFormat="1">
      <c r="B75" s="87" t="s">
        <v>1190</v>
      </c>
      <c r="C75" s="84" t="s">
        <v>1191</v>
      </c>
      <c r="D75" s="97" t="s">
        <v>29</v>
      </c>
      <c r="E75" s="84"/>
      <c r="F75" s="97" t="s">
        <v>1075</v>
      </c>
      <c r="G75" s="97" t="s">
        <v>171</v>
      </c>
      <c r="H75" s="94">
        <v>1489.9999999999998</v>
      </c>
      <c r="I75" s="96">
        <v>17706</v>
      </c>
      <c r="J75" s="84"/>
      <c r="K75" s="94">
        <v>1095.5364399999999</v>
      </c>
      <c r="L75" s="95">
        <v>1.2956521739130433E-3</v>
      </c>
      <c r="M75" s="95">
        <v>2.4198582113482891E-3</v>
      </c>
      <c r="N75" s="95">
        <f>K75/'סכום נכסי הקרן'!$C$42</f>
        <v>3.8066087513656234E-4</v>
      </c>
    </row>
    <row r="76" spans="2:14" s="128" customFormat="1">
      <c r="B76" s="87" t="s">
        <v>1192</v>
      </c>
      <c r="C76" s="84" t="s">
        <v>1193</v>
      </c>
      <c r="D76" s="97" t="s">
        <v>867</v>
      </c>
      <c r="E76" s="84"/>
      <c r="F76" s="97" t="s">
        <v>1075</v>
      </c>
      <c r="G76" s="97" t="s">
        <v>169</v>
      </c>
      <c r="H76" s="94">
        <v>8531</v>
      </c>
      <c r="I76" s="96">
        <v>4426</v>
      </c>
      <c r="J76" s="84"/>
      <c r="K76" s="94">
        <v>1309.077</v>
      </c>
      <c r="L76" s="95">
        <v>3.0965499257786276E-4</v>
      </c>
      <c r="M76" s="95">
        <v>2.8915338751645584E-3</v>
      </c>
      <c r="N76" s="95">
        <f>K76/'סכום נכסי הקרן'!$C$42</f>
        <v>4.548588054644222E-4</v>
      </c>
    </row>
    <row r="77" spans="2:14" s="128" customFormat="1">
      <c r="B77" s="87" t="s">
        <v>1194</v>
      </c>
      <c r="C77" s="84" t="s">
        <v>1195</v>
      </c>
      <c r="D77" s="97" t="s">
        <v>141</v>
      </c>
      <c r="E77" s="84"/>
      <c r="F77" s="97" t="s">
        <v>1075</v>
      </c>
      <c r="G77" s="97" t="s">
        <v>173</v>
      </c>
      <c r="H77" s="94">
        <v>13170</v>
      </c>
      <c r="I77" s="96">
        <v>7788</v>
      </c>
      <c r="J77" s="84"/>
      <c r="K77" s="94">
        <v>2777.3352200000004</v>
      </c>
      <c r="L77" s="95">
        <v>3.8360623649950719E-4</v>
      </c>
      <c r="M77" s="95">
        <v>6.1346726520423263E-3</v>
      </c>
      <c r="N77" s="95">
        <f>K77/'סכום נכסי הקרן'!$C$42</f>
        <v>9.6502755799961995E-4</v>
      </c>
    </row>
    <row r="78" spans="2:14" s="128" customFormat="1">
      <c r="B78" s="87" t="s">
        <v>1196</v>
      </c>
      <c r="C78" s="84" t="s">
        <v>1197</v>
      </c>
      <c r="D78" s="97" t="s">
        <v>867</v>
      </c>
      <c r="E78" s="84"/>
      <c r="F78" s="97" t="s">
        <v>1075</v>
      </c>
      <c r="G78" s="97" t="s">
        <v>169</v>
      </c>
      <c r="H78" s="94">
        <v>16135</v>
      </c>
      <c r="I78" s="96">
        <v>16473</v>
      </c>
      <c r="J78" s="84"/>
      <c r="K78" s="94">
        <v>9215.0036099999998</v>
      </c>
      <c r="L78" s="95">
        <v>1.5434014237210937E-4</v>
      </c>
      <c r="M78" s="95">
        <v>2.0354413910013462E-2</v>
      </c>
      <c r="N78" s="95">
        <f>K78/'סכום נכסי הקרן'!$C$42</f>
        <v>3.201893803340016E-3</v>
      </c>
    </row>
    <row r="79" spans="2:14" s="128" customFormat="1">
      <c r="B79" s="87" t="s">
        <v>1198</v>
      </c>
      <c r="C79" s="84" t="s">
        <v>1199</v>
      </c>
      <c r="D79" s="97" t="s">
        <v>867</v>
      </c>
      <c r="E79" s="84"/>
      <c r="F79" s="97" t="s">
        <v>1075</v>
      </c>
      <c r="G79" s="97" t="s">
        <v>169</v>
      </c>
      <c r="H79" s="94">
        <v>8746</v>
      </c>
      <c r="I79" s="96">
        <v>8298</v>
      </c>
      <c r="J79" s="84"/>
      <c r="K79" s="94">
        <v>2516.1512599999996</v>
      </c>
      <c r="L79" s="95">
        <v>2.0833284154221463E-5</v>
      </c>
      <c r="M79" s="95">
        <v>5.5577606231932766E-3</v>
      </c>
      <c r="N79" s="95">
        <f>K79/'סכום נכסי הקרן'!$C$42</f>
        <v>8.7427520038271291E-4</v>
      </c>
    </row>
    <row r="80" spans="2:14" s="128" customFormat="1">
      <c r="B80" s="87" t="s">
        <v>1200</v>
      </c>
      <c r="C80" s="84" t="s">
        <v>1201</v>
      </c>
      <c r="D80" s="97" t="s">
        <v>867</v>
      </c>
      <c r="E80" s="84"/>
      <c r="F80" s="97" t="s">
        <v>1075</v>
      </c>
      <c r="G80" s="97" t="s">
        <v>169</v>
      </c>
      <c r="H80" s="94">
        <v>15583</v>
      </c>
      <c r="I80" s="96">
        <v>24529</v>
      </c>
      <c r="J80" s="84"/>
      <c r="K80" s="94">
        <v>13252.101560000001</v>
      </c>
      <c r="L80" s="95">
        <v>4.5689950668780462E-5</v>
      </c>
      <c r="M80" s="95">
        <v>2.9271693397608461E-2</v>
      </c>
      <c r="N80" s="95">
        <f>K80/'סכום נכסי הקרן'!$C$42</f>
        <v>4.6046451702037436E-3</v>
      </c>
    </row>
    <row r="81" spans="2:14" s="128" customFormat="1">
      <c r="B81" s="87" t="s">
        <v>1202</v>
      </c>
      <c r="C81" s="84" t="s">
        <v>1203</v>
      </c>
      <c r="D81" s="97" t="s">
        <v>129</v>
      </c>
      <c r="E81" s="84"/>
      <c r="F81" s="97" t="s">
        <v>1075</v>
      </c>
      <c r="G81" s="97" t="s">
        <v>169</v>
      </c>
      <c r="H81" s="94">
        <v>107969</v>
      </c>
      <c r="I81" s="96">
        <v>5122</v>
      </c>
      <c r="J81" s="94">
        <v>77.393910000000005</v>
      </c>
      <c r="K81" s="94">
        <v>19250.50086</v>
      </c>
      <c r="L81" s="95">
        <v>2.5399608147015412E-4</v>
      </c>
      <c r="M81" s="95">
        <v>4.2521162124591956E-2</v>
      </c>
      <c r="N81" s="95">
        <f>K81/'סכום נכסי הקרן'!$C$42</f>
        <v>6.688880658487952E-3</v>
      </c>
    </row>
    <row r="82" spans="2:14" s="128" customFormat="1">
      <c r="B82" s="87" t="s">
        <v>1204</v>
      </c>
      <c r="C82" s="84" t="s">
        <v>1205</v>
      </c>
      <c r="D82" s="97" t="s">
        <v>867</v>
      </c>
      <c r="E82" s="84"/>
      <c r="F82" s="97" t="s">
        <v>1075</v>
      </c>
      <c r="G82" s="97" t="s">
        <v>169</v>
      </c>
      <c r="H82" s="94">
        <v>11503</v>
      </c>
      <c r="I82" s="96">
        <v>2784</v>
      </c>
      <c r="J82" s="84"/>
      <c r="K82" s="94">
        <v>1110.2842900000001</v>
      </c>
      <c r="L82" s="95">
        <v>1.7973437499999999E-4</v>
      </c>
      <c r="M82" s="95">
        <v>2.4524337648572474E-3</v>
      </c>
      <c r="N82" s="95">
        <f>K82/'סכום נכסי הקרן'!$C$42</f>
        <v>3.8578524095627238E-4</v>
      </c>
    </row>
    <row r="83" spans="2:14" s="128" customFormat="1">
      <c r="B83" s="87" t="s">
        <v>1206</v>
      </c>
      <c r="C83" s="84" t="s">
        <v>1207</v>
      </c>
      <c r="D83" s="97" t="s">
        <v>867</v>
      </c>
      <c r="E83" s="84"/>
      <c r="F83" s="97" t="s">
        <v>1075</v>
      </c>
      <c r="G83" s="97" t="s">
        <v>169</v>
      </c>
      <c r="H83" s="94">
        <v>19616</v>
      </c>
      <c r="I83" s="96">
        <v>8043</v>
      </c>
      <c r="J83" s="84"/>
      <c r="K83" s="94">
        <v>5469.9374800000005</v>
      </c>
      <c r="L83" s="95">
        <v>1.9914720812182741E-3</v>
      </c>
      <c r="M83" s="95">
        <v>1.2082184255358746E-2</v>
      </c>
      <c r="N83" s="95">
        <f>K83/'סכום נכסי הקרן'!$C$42</f>
        <v>1.9006133543847093E-3</v>
      </c>
    </row>
    <row r="84" spans="2:14" s="128" customFormat="1">
      <c r="B84" s="87" t="s">
        <v>1208</v>
      </c>
      <c r="C84" s="84" t="s">
        <v>1209</v>
      </c>
      <c r="D84" s="97" t="s">
        <v>867</v>
      </c>
      <c r="E84" s="84"/>
      <c r="F84" s="97" t="s">
        <v>1075</v>
      </c>
      <c r="G84" s="97" t="s">
        <v>169</v>
      </c>
      <c r="H84" s="94">
        <v>20689</v>
      </c>
      <c r="I84" s="96">
        <v>2409</v>
      </c>
      <c r="J84" s="84"/>
      <c r="K84" s="94">
        <v>1727.9458999999999</v>
      </c>
      <c r="L84" s="95">
        <v>2.2608952222756482E-3</v>
      </c>
      <c r="M84" s="95">
        <v>3.8167457714876288E-3</v>
      </c>
      <c r="N84" s="95">
        <f>K84/'סכום נכסי הקרן'!$C$42</f>
        <v>6.0040120480395415E-4</v>
      </c>
    </row>
    <row r="85" spans="2:14" s="128" customFormat="1">
      <c r="B85" s="83"/>
      <c r="C85" s="84"/>
      <c r="D85" s="84"/>
      <c r="E85" s="84"/>
      <c r="F85" s="84"/>
      <c r="G85" s="84"/>
      <c r="H85" s="94"/>
      <c r="I85" s="96"/>
      <c r="J85" s="84"/>
      <c r="K85" s="84"/>
      <c r="L85" s="84"/>
      <c r="M85" s="95"/>
      <c r="N85" s="84"/>
    </row>
    <row r="86" spans="2:14" s="128" customFormat="1">
      <c r="B86" s="102" t="s">
        <v>71</v>
      </c>
      <c r="C86" s="82"/>
      <c r="D86" s="82"/>
      <c r="E86" s="82"/>
      <c r="F86" s="82"/>
      <c r="G86" s="82"/>
      <c r="H86" s="91"/>
      <c r="I86" s="93"/>
      <c r="J86" s="82"/>
      <c r="K86" s="91">
        <v>87933.029170000009</v>
      </c>
      <c r="L86" s="82"/>
      <c r="M86" s="92">
        <v>0.19422947052838624</v>
      </c>
      <c r="N86" s="92">
        <f>K86/'סכום נכסי הקרן'!$C$42</f>
        <v>3.0553674542547458E-2</v>
      </c>
    </row>
    <row r="87" spans="2:14" s="128" customFormat="1">
      <c r="B87" s="87" t="s">
        <v>1224</v>
      </c>
      <c r="C87" s="84" t="s">
        <v>1225</v>
      </c>
      <c r="D87" s="97" t="s">
        <v>29</v>
      </c>
      <c r="E87" s="84"/>
      <c r="F87" s="97" t="s">
        <v>1091</v>
      </c>
      <c r="G87" s="97" t="s">
        <v>171</v>
      </c>
      <c r="H87" s="94">
        <v>12518</v>
      </c>
      <c r="I87" s="96">
        <v>21972</v>
      </c>
      <c r="J87" s="84"/>
      <c r="K87" s="94">
        <v>11421.539269999999</v>
      </c>
      <c r="L87" s="95">
        <v>6.3834745622261286E-3</v>
      </c>
      <c r="M87" s="95">
        <v>2.5228285047959195E-2</v>
      </c>
      <c r="N87" s="95">
        <f>K87/'סכום נכסי הקרן'!$C$42</f>
        <v>3.9685883327849995E-3</v>
      </c>
    </row>
    <row r="88" spans="2:14" s="128" customFormat="1">
      <c r="B88" s="87" t="s">
        <v>1218</v>
      </c>
      <c r="C88" s="84" t="s">
        <v>1219</v>
      </c>
      <c r="D88" s="97" t="s">
        <v>29</v>
      </c>
      <c r="E88" s="84"/>
      <c r="F88" s="97" t="s">
        <v>1091</v>
      </c>
      <c r="G88" s="97" t="s">
        <v>171</v>
      </c>
      <c r="H88" s="94">
        <v>9376</v>
      </c>
      <c r="I88" s="96">
        <v>19596</v>
      </c>
      <c r="J88" s="84"/>
      <c r="K88" s="94">
        <v>7629.6590099999994</v>
      </c>
      <c r="L88" s="95">
        <v>9.0707247582607342E-3</v>
      </c>
      <c r="M88" s="95">
        <v>1.6852650748099225E-2</v>
      </c>
      <c r="N88" s="95">
        <f>K88/'סכום נכסי הקרן'!$C$42</f>
        <v>2.651041599072832E-3</v>
      </c>
    </row>
    <row r="89" spans="2:14" s="128" customFormat="1">
      <c r="B89" s="87" t="s">
        <v>1210</v>
      </c>
      <c r="C89" s="84" t="s">
        <v>1211</v>
      </c>
      <c r="D89" s="97" t="s">
        <v>129</v>
      </c>
      <c r="E89" s="84"/>
      <c r="F89" s="97" t="s">
        <v>1091</v>
      </c>
      <c r="G89" s="97" t="s">
        <v>169</v>
      </c>
      <c r="H89" s="94">
        <v>14715</v>
      </c>
      <c r="I89" s="96">
        <v>11671</v>
      </c>
      <c r="J89" s="84"/>
      <c r="K89" s="94">
        <v>5954.1829900000002</v>
      </c>
      <c r="L89" s="95">
        <v>2.8485777930915048E-4</v>
      </c>
      <c r="M89" s="95">
        <v>1.3151802235096635E-2</v>
      </c>
      <c r="N89" s="95">
        <f>K89/'סכום נכסי הקרן'!$C$42</f>
        <v>2.0688718557792872E-3</v>
      </c>
    </row>
    <row r="90" spans="2:14" s="128" customFormat="1">
      <c r="B90" s="87" t="s">
        <v>1220</v>
      </c>
      <c r="C90" s="84" t="s">
        <v>1221</v>
      </c>
      <c r="D90" s="97" t="s">
        <v>129</v>
      </c>
      <c r="E90" s="84"/>
      <c r="F90" s="97" t="s">
        <v>1091</v>
      </c>
      <c r="G90" s="97" t="s">
        <v>169</v>
      </c>
      <c r="H90" s="94">
        <v>22833</v>
      </c>
      <c r="I90" s="96">
        <v>10372</v>
      </c>
      <c r="J90" s="84"/>
      <c r="K90" s="94">
        <v>8210.6837799999994</v>
      </c>
      <c r="L90" s="95">
        <v>5.9563980083253399E-4</v>
      </c>
      <c r="M90" s="95">
        <v>1.8136038054395717E-2</v>
      </c>
      <c r="N90" s="95">
        <f>K90/'סכום נכסי הקרן'!$C$42</f>
        <v>2.852927533076287E-3</v>
      </c>
    </row>
    <row r="91" spans="2:14" s="128" customFormat="1">
      <c r="B91" s="87" t="s">
        <v>1214</v>
      </c>
      <c r="C91" s="84" t="s">
        <v>1215</v>
      </c>
      <c r="D91" s="97" t="s">
        <v>129</v>
      </c>
      <c r="E91" s="84"/>
      <c r="F91" s="97" t="s">
        <v>1091</v>
      </c>
      <c r="G91" s="97" t="s">
        <v>169</v>
      </c>
      <c r="H91" s="94">
        <v>19585</v>
      </c>
      <c r="I91" s="96">
        <v>10188.5</v>
      </c>
      <c r="J91" s="84"/>
      <c r="K91" s="94">
        <v>6918.1132699999998</v>
      </c>
      <c r="L91" s="95">
        <v>6.9144378475533268E-3</v>
      </c>
      <c r="M91" s="95">
        <v>1.528096427668537E-2</v>
      </c>
      <c r="N91" s="95">
        <f>K91/'סכום נכסי הקרן'!$C$42</f>
        <v>2.403804159770409E-3</v>
      </c>
    </row>
    <row r="92" spans="2:14" s="128" customFormat="1">
      <c r="B92" s="87" t="s">
        <v>1216</v>
      </c>
      <c r="C92" s="84" t="s">
        <v>1217</v>
      </c>
      <c r="D92" s="97" t="s">
        <v>129</v>
      </c>
      <c r="E92" s="84"/>
      <c r="F92" s="97" t="s">
        <v>1091</v>
      </c>
      <c r="G92" s="97" t="s">
        <v>169</v>
      </c>
      <c r="H92" s="94">
        <v>37972</v>
      </c>
      <c r="I92" s="96">
        <v>7588</v>
      </c>
      <c r="J92" s="84"/>
      <c r="K92" s="94">
        <v>9989.5203499999989</v>
      </c>
      <c r="L92" s="95">
        <v>8.7499762942744319E-4</v>
      </c>
      <c r="M92" s="95">
        <v>2.2065192871519944E-2</v>
      </c>
      <c r="N92" s="95">
        <f>K92/'סכום נכסי הקרן'!$C$42</f>
        <v>3.4710114787468854E-3</v>
      </c>
    </row>
    <row r="93" spans="2:14" s="128" customFormat="1">
      <c r="B93" s="87" t="s">
        <v>1222</v>
      </c>
      <c r="C93" s="84" t="s">
        <v>1223</v>
      </c>
      <c r="D93" s="97" t="s">
        <v>867</v>
      </c>
      <c r="E93" s="84"/>
      <c r="F93" s="97" t="s">
        <v>1091</v>
      </c>
      <c r="G93" s="97" t="s">
        <v>169</v>
      </c>
      <c r="H93" s="94">
        <v>28217</v>
      </c>
      <c r="I93" s="96">
        <v>3672</v>
      </c>
      <c r="J93" s="84"/>
      <c r="K93" s="94">
        <v>3592.2566099999999</v>
      </c>
      <c r="L93" s="95">
        <v>8.1782761127223297E-5</v>
      </c>
      <c r="M93" s="95">
        <v>7.9346987809722422E-3</v>
      </c>
      <c r="N93" s="95">
        <f>K93/'סכום נכסי הקרן'!$C$42</f>
        <v>1.248184446404814E-3</v>
      </c>
    </row>
    <row r="94" spans="2:14" s="128" customFormat="1">
      <c r="B94" s="87" t="s">
        <v>1212</v>
      </c>
      <c r="C94" s="84" t="s">
        <v>1213</v>
      </c>
      <c r="D94" s="97" t="s">
        <v>867</v>
      </c>
      <c r="E94" s="84"/>
      <c r="F94" s="97" t="s">
        <v>1091</v>
      </c>
      <c r="G94" s="97" t="s">
        <v>169</v>
      </c>
      <c r="H94" s="94">
        <v>124456</v>
      </c>
      <c r="I94" s="96">
        <v>7930</v>
      </c>
      <c r="J94" s="84"/>
      <c r="K94" s="94">
        <v>34217.07389</v>
      </c>
      <c r="L94" s="95">
        <v>4.5449116357118205E-4</v>
      </c>
      <c r="M94" s="95">
        <v>7.557983851365789E-2</v>
      </c>
      <c r="N94" s="95">
        <f>K94/'סכום נכסי הקרן'!$C$42</f>
        <v>1.188924513691194E-2</v>
      </c>
    </row>
    <row r="95" spans="2:14" s="128" customFormat="1">
      <c r="B95" s="137"/>
      <c r="C95" s="137"/>
    </row>
    <row r="96" spans="2:14" s="128" customFormat="1">
      <c r="B96" s="137"/>
      <c r="C96" s="137"/>
    </row>
    <row r="97" spans="2:3" s="128" customFormat="1">
      <c r="B97" s="137"/>
      <c r="C97" s="137"/>
    </row>
    <row r="98" spans="2:3" s="128" customFormat="1">
      <c r="B98" s="138" t="s">
        <v>259</v>
      </c>
      <c r="C98" s="137"/>
    </row>
    <row r="99" spans="2:3" s="128" customFormat="1">
      <c r="B99" s="138" t="s">
        <v>118</v>
      </c>
      <c r="C99" s="137"/>
    </row>
    <row r="100" spans="2:3" s="128" customFormat="1">
      <c r="B100" s="138" t="s">
        <v>242</v>
      </c>
      <c r="C100" s="137"/>
    </row>
    <row r="101" spans="2:3" s="128" customFormat="1">
      <c r="B101" s="138" t="s">
        <v>250</v>
      </c>
      <c r="C101" s="137"/>
    </row>
    <row r="102" spans="2:3" s="128" customFormat="1">
      <c r="B102" s="138" t="s">
        <v>257</v>
      </c>
      <c r="C102" s="137"/>
    </row>
    <row r="103" spans="2:3" s="128" customFormat="1">
      <c r="B103" s="137"/>
      <c r="C103" s="137"/>
    </row>
    <row r="104" spans="2:3" s="128" customFormat="1">
      <c r="B104" s="137"/>
      <c r="C104" s="137"/>
    </row>
    <row r="105" spans="2:3" s="128" customFormat="1">
      <c r="B105" s="137"/>
      <c r="C105" s="137"/>
    </row>
    <row r="106" spans="2:3" s="128" customFormat="1">
      <c r="B106" s="137"/>
      <c r="C106" s="137"/>
    </row>
    <row r="107" spans="2:3" s="128" customFormat="1">
      <c r="B107" s="137"/>
      <c r="C107" s="137"/>
    </row>
    <row r="108" spans="2:3" s="128" customFormat="1">
      <c r="B108" s="137"/>
      <c r="C108" s="137"/>
    </row>
    <row r="109" spans="2:3" s="128" customFormat="1">
      <c r="B109" s="137"/>
      <c r="C109" s="137"/>
    </row>
    <row r="110" spans="2:3" s="128" customFormat="1">
      <c r="B110" s="137"/>
      <c r="C110" s="137"/>
    </row>
    <row r="111" spans="2:3" s="128" customFormat="1">
      <c r="B111" s="137"/>
      <c r="C111" s="137"/>
    </row>
    <row r="112" spans="2:3" s="128" customFormat="1">
      <c r="B112" s="137"/>
      <c r="C112" s="137"/>
    </row>
    <row r="113" spans="2:7" s="128" customFormat="1">
      <c r="B113" s="137"/>
      <c r="C113" s="137"/>
    </row>
    <row r="114" spans="2:7">
      <c r="D114" s="1"/>
      <c r="E114" s="1"/>
      <c r="F114" s="1"/>
      <c r="G114" s="1"/>
    </row>
    <row r="115" spans="2:7">
      <c r="D115" s="1"/>
      <c r="E115" s="1"/>
      <c r="F115" s="1"/>
      <c r="G115" s="1"/>
    </row>
    <row r="116" spans="2:7">
      <c r="D116" s="1"/>
      <c r="E116" s="1"/>
      <c r="F116" s="1"/>
      <c r="G116" s="1"/>
    </row>
    <row r="117" spans="2:7">
      <c r="D117" s="1"/>
      <c r="E117" s="1"/>
      <c r="F117" s="1"/>
      <c r="G117" s="1"/>
    </row>
    <row r="118" spans="2:7">
      <c r="D118" s="1"/>
      <c r="E118" s="1"/>
      <c r="F118" s="1"/>
      <c r="G118" s="1"/>
    </row>
    <row r="119" spans="2:7">
      <c r="D119" s="1"/>
      <c r="E119" s="1"/>
      <c r="F119" s="1"/>
      <c r="G119" s="1"/>
    </row>
    <row r="120" spans="2:7">
      <c r="D120" s="1"/>
      <c r="E120" s="1"/>
      <c r="F120" s="1"/>
      <c r="G120" s="1"/>
    </row>
    <row r="121" spans="2:7">
      <c r="D121" s="1"/>
      <c r="E121" s="1"/>
      <c r="F121" s="1"/>
      <c r="G121" s="1"/>
    </row>
    <row r="122" spans="2:7">
      <c r="D122" s="1"/>
      <c r="E122" s="1"/>
      <c r="F122" s="1"/>
      <c r="G122" s="1"/>
    </row>
    <row r="123" spans="2:7">
      <c r="D123" s="1"/>
      <c r="E123" s="1"/>
      <c r="F123" s="1"/>
      <c r="G123" s="1"/>
    </row>
    <row r="124" spans="2:7">
      <c r="D124" s="1"/>
      <c r="E124" s="1"/>
      <c r="F124" s="1"/>
      <c r="G124" s="1"/>
    </row>
    <row r="125" spans="2:7">
      <c r="D125" s="1"/>
      <c r="E125" s="1"/>
      <c r="F125" s="1"/>
      <c r="G125" s="1"/>
    </row>
    <row r="126" spans="2:7">
      <c r="D126" s="1"/>
      <c r="E126" s="1"/>
      <c r="F126" s="1"/>
      <c r="G126" s="1"/>
    </row>
    <row r="127" spans="2:7">
      <c r="D127" s="1"/>
      <c r="E127" s="1"/>
      <c r="F127" s="1"/>
      <c r="G127" s="1"/>
    </row>
    <row r="128" spans="2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4"/>
      <c r="D250" s="1"/>
      <c r="E250" s="1"/>
      <c r="F250" s="1"/>
      <c r="G250" s="1"/>
    </row>
    <row r="251" spans="2:7">
      <c r="B251" s="44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3" type="noConversion"/>
  <dataValidations count="1">
    <dataValidation allowBlank="1" showInputMessage="1" showErrorMessage="1" sqref="J1:J7 B99:B1048576 J9:J16 C5:C16 B1:B16 D1:I16 K1:N16 B17:N19 B20:B43 AG1:AG43 A95:A1048576 C95:XFD1048576 B95:B97 A1:A89 AH1:XFD89 O1:AF89 B45:B89 AG49:AG89 A90:XFD94 C20:N89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27"/>
  <sheetViews>
    <sheetView rightToLeft="1" workbookViewId="0">
      <pane ySplit="10" topLeftCell="A11" activePane="bottomLeft" state="frozen"/>
      <selection pane="bottomLeft" activeCell="C15" sqref="C15"/>
    </sheetView>
  </sheetViews>
  <sheetFormatPr defaultColWidth="9.140625" defaultRowHeight="18"/>
  <cols>
    <col min="1" max="1" width="6.28515625" style="1" customWidth="1"/>
    <col min="2" max="2" width="45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6.5703125" style="1" bestFit="1" customWidth="1"/>
    <col min="8" max="8" width="7.85546875" style="1" bestFit="1" customWidth="1"/>
    <col min="9" max="9" width="12" style="1" bestFit="1" customWidth="1"/>
    <col min="10" max="10" width="11.28515625" style="1" bestFit="1" customWidth="1"/>
    <col min="11" max="11" width="11.85546875" style="1" bestFit="1" customWidth="1"/>
    <col min="12" max="12" width="11.28515625" style="1" bestFit="1" customWidth="1"/>
    <col min="13" max="13" width="6.8554687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7" t="s">
        <v>185</v>
      </c>
      <c r="C1" s="78" t="s" vm="1">
        <v>260</v>
      </c>
    </row>
    <row r="2" spans="2:65">
      <c r="B2" s="57" t="s">
        <v>184</v>
      </c>
      <c r="C2" s="78" t="s">
        <v>261</v>
      </c>
    </row>
    <row r="3" spans="2:65">
      <c r="B3" s="57" t="s">
        <v>186</v>
      </c>
      <c r="C3" s="78" t="s">
        <v>262</v>
      </c>
    </row>
    <row r="4" spans="2:65">
      <c r="B4" s="57" t="s">
        <v>187</v>
      </c>
      <c r="C4" s="78">
        <v>8801</v>
      </c>
    </row>
    <row r="6" spans="2:65" ht="26.25" customHeight="1">
      <c r="B6" s="170" t="s">
        <v>215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2"/>
    </row>
    <row r="7" spans="2:65" ht="26.25" customHeight="1">
      <c r="B7" s="170" t="s">
        <v>97</v>
      </c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2"/>
      <c r="BM7" s="3"/>
    </row>
    <row r="8" spans="2:65" s="3" customFormat="1" ht="78.75">
      <c r="B8" s="23" t="s">
        <v>121</v>
      </c>
      <c r="C8" s="31" t="s">
        <v>46</v>
      </c>
      <c r="D8" s="31" t="s">
        <v>125</v>
      </c>
      <c r="E8" s="31" t="s">
        <v>123</v>
      </c>
      <c r="F8" s="31" t="s">
        <v>66</v>
      </c>
      <c r="G8" s="31" t="s">
        <v>15</v>
      </c>
      <c r="H8" s="31" t="s">
        <v>67</v>
      </c>
      <c r="I8" s="31" t="s">
        <v>107</v>
      </c>
      <c r="J8" s="31" t="s">
        <v>244</v>
      </c>
      <c r="K8" s="31" t="s">
        <v>243</v>
      </c>
      <c r="L8" s="31" t="s">
        <v>63</v>
      </c>
      <c r="M8" s="31" t="s">
        <v>60</v>
      </c>
      <c r="N8" s="31" t="s">
        <v>188</v>
      </c>
      <c r="O8" s="21" t="s">
        <v>190</v>
      </c>
      <c r="P8" s="1"/>
      <c r="Q8" s="1"/>
      <c r="BH8" s="1"/>
      <c r="BI8" s="1"/>
    </row>
    <row r="9" spans="2:65" s="3" customFormat="1" ht="20.25">
      <c r="B9" s="16"/>
      <c r="C9" s="17"/>
      <c r="D9" s="17"/>
      <c r="E9" s="17"/>
      <c r="F9" s="17"/>
      <c r="G9" s="17"/>
      <c r="H9" s="17"/>
      <c r="I9" s="17"/>
      <c r="J9" s="33" t="s">
        <v>251</v>
      </c>
      <c r="K9" s="33"/>
      <c r="L9" s="33" t="s">
        <v>247</v>
      </c>
      <c r="M9" s="33" t="s">
        <v>20</v>
      </c>
      <c r="N9" s="33" t="s">
        <v>20</v>
      </c>
      <c r="O9" s="34" t="s">
        <v>20</v>
      </c>
      <c r="BG9" s="1"/>
      <c r="BH9" s="1"/>
      <c r="BI9" s="1"/>
      <c r="BM9" s="4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 t="s">
        <v>12</v>
      </c>
      <c r="O10" s="21" t="s">
        <v>13</v>
      </c>
      <c r="P10" s="5"/>
      <c r="BG10" s="1"/>
      <c r="BH10" s="3"/>
      <c r="BI10" s="1"/>
    </row>
    <row r="11" spans="2:65" s="134" customFormat="1" ht="18" customHeight="1">
      <c r="B11" s="106" t="s">
        <v>33</v>
      </c>
      <c r="C11" s="82"/>
      <c r="D11" s="82"/>
      <c r="E11" s="82"/>
      <c r="F11" s="82"/>
      <c r="G11" s="82"/>
      <c r="H11" s="82"/>
      <c r="I11" s="82"/>
      <c r="J11" s="91"/>
      <c r="K11" s="93"/>
      <c r="L11" s="91">
        <v>109315.72089000001</v>
      </c>
      <c r="M11" s="82"/>
      <c r="N11" s="92">
        <v>1</v>
      </c>
      <c r="O11" s="92">
        <f>L11/'סכום נכסי הקרן'!$C$42</f>
        <v>3.7983417493781944E-2</v>
      </c>
      <c r="P11" s="139"/>
      <c r="BG11" s="135"/>
      <c r="BH11" s="136"/>
      <c r="BI11" s="135"/>
      <c r="BM11" s="135"/>
    </row>
    <row r="12" spans="2:65" s="134" customFormat="1" ht="18" customHeight="1">
      <c r="B12" s="81" t="s">
        <v>238</v>
      </c>
      <c r="C12" s="82"/>
      <c r="D12" s="82"/>
      <c r="E12" s="82"/>
      <c r="F12" s="82"/>
      <c r="G12" s="82"/>
      <c r="H12" s="82"/>
      <c r="I12" s="82"/>
      <c r="J12" s="91"/>
      <c r="K12" s="93"/>
      <c r="L12" s="91">
        <v>109315.72088999998</v>
      </c>
      <c r="M12" s="82"/>
      <c r="N12" s="92">
        <v>0.99999999999999978</v>
      </c>
      <c r="O12" s="92">
        <f>L12/'סכום נכסי הקרן'!$C$42</f>
        <v>3.7983417493781937E-2</v>
      </c>
      <c r="P12" s="139"/>
      <c r="BG12" s="135"/>
      <c r="BH12" s="136"/>
      <c r="BI12" s="135"/>
      <c r="BM12" s="135"/>
    </row>
    <row r="13" spans="2:65" s="128" customFormat="1">
      <c r="B13" s="102" t="s">
        <v>53</v>
      </c>
      <c r="C13" s="82"/>
      <c r="D13" s="82"/>
      <c r="E13" s="82"/>
      <c r="F13" s="82"/>
      <c r="G13" s="82"/>
      <c r="H13" s="82"/>
      <c r="I13" s="82"/>
      <c r="J13" s="91"/>
      <c r="K13" s="93"/>
      <c r="L13" s="91">
        <v>32606.028539999999</v>
      </c>
      <c r="M13" s="82"/>
      <c r="N13" s="92">
        <v>0.29827391956560506</v>
      </c>
      <c r="O13" s="92">
        <f>L13/'סכום נכסי הקרן'!$C$42</f>
        <v>1.1329462814367114E-2</v>
      </c>
      <c r="BH13" s="136"/>
    </row>
    <row r="14" spans="2:65" s="128" customFormat="1" ht="20.25">
      <c r="B14" s="87" t="s">
        <v>1226</v>
      </c>
      <c r="C14" s="84" t="s">
        <v>1227</v>
      </c>
      <c r="D14" s="97" t="s">
        <v>29</v>
      </c>
      <c r="E14" s="84"/>
      <c r="F14" s="97" t="s">
        <v>1091</v>
      </c>
      <c r="G14" s="84" t="s">
        <v>1228</v>
      </c>
      <c r="H14" s="84" t="s">
        <v>1229</v>
      </c>
      <c r="I14" s="97" t="s">
        <v>169</v>
      </c>
      <c r="J14" s="94">
        <v>46222.51</v>
      </c>
      <c r="K14" s="96">
        <v>11212</v>
      </c>
      <c r="L14" s="94">
        <v>17967.61593</v>
      </c>
      <c r="M14" s="95">
        <v>5.788331945324343E-3</v>
      </c>
      <c r="N14" s="95">
        <v>0.16436442794975559</v>
      </c>
      <c r="O14" s="95">
        <f>L14/'סכום נכסי הקרן'!$C$42</f>
        <v>6.2431226879422095E-3</v>
      </c>
      <c r="BH14" s="134"/>
    </row>
    <row r="15" spans="2:65" s="128" customFormat="1">
      <c r="B15" s="87" t="s">
        <v>1230</v>
      </c>
      <c r="C15" s="84" t="s">
        <v>1231</v>
      </c>
      <c r="D15" s="97" t="s">
        <v>29</v>
      </c>
      <c r="E15" s="84"/>
      <c r="F15" s="97" t="s">
        <v>1091</v>
      </c>
      <c r="G15" s="84" t="s">
        <v>1232</v>
      </c>
      <c r="H15" s="84" t="s">
        <v>1233</v>
      </c>
      <c r="I15" s="97" t="s">
        <v>169</v>
      </c>
      <c r="J15" s="94">
        <v>194030.54</v>
      </c>
      <c r="K15" s="96">
        <v>1253</v>
      </c>
      <c r="L15" s="94">
        <v>8428.9796600000009</v>
      </c>
      <c r="M15" s="95">
        <v>3.3698707259810056E-4</v>
      </c>
      <c r="N15" s="95">
        <v>7.7106747239783946E-2</v>
      </c>
      <c r="O15" s="95">
        <f>L15/'סכום נכסי הקרן'!$C$42</f>
        <v>2.9287777719962326E-3</v>
      </c>
    </row>
    <row r="16" spans="2:65" s="128" customFormat="1">
      <c r="B16" s="87" t="s">
        <v>1234</v>
      </c>
      <c r="C16" s="84" t="s">
        <v>1235</v>
      </c>
      <c r="D16" s="97" t="s">
        <v>29</v>
      </c>
      <c r="E16" s="84"/>
      <c r="F16" s="97" t="s">
        <v>1091</v>
      </c>
      <c r="G16" s="84" t="s">
        <v>1236</v>
      </c>
      <c r="H16" s="84"/>
      <c r="I16" s="97" t="s">
        <v>169</v>
      </c>
      <c r="J16" s="94">
        <v>6140</v>
      </c>
      <c r="K16" s="96">
        <v>29169.55</v>
      </c>
      <c r="L16" s="94">
        <v>6209.4329500000003</v>
      </c>
      <c r="M16" s="95">
        <v>4.2204021428379171E-4</v>
      </c>
      <c r="N16" s="95">
        <v>5.6802744376065556E-2</v>
      </c>
      <c r="O16" s="95">
        <f>L16/'סכום נכסי הקרן'!$C$42</f>
        <v>2.1575623544286726E-3</v>
      </c>
    </row>
    <row r="17" spans="2:15" s="128" customFormat="1">
      <c r="B17" s="83"/>
      <c r="C17" s="84"/>
      <c r="D17" s="84"/>
      <c r="E17" s="84"/>
      <c r="F17" s="84"/>
      <c r="G17" s="84"/>
      <c r="H17" s="84"/>
      <c r="I17" s="84"/>
      <c r="J17" s="94"/>
      <c r="K17" s="96"/>
      <c r="L17" s="84"/>
      <c r="M17" s="84"/>
      <c r="N17" s="95"/>
      <c r="O17" s="84"/>
    </row>
    <row r="18" spans="2:15" s="128" customFormat="1">
      <c r="B18" s="102" t="s">
        <v>31</v>
      </c>
      <c r="C18" s="82"/>
      <c r="D18" s="82"/>
      <c r="E18" s="82"/>
      <c r="F18" s="82"/>
      <c r="G18" s="82"/>
      <c r="H18" s="82"/>
      <c r="I18" s="82"/>
      <c r="J18" s="91"/>
      <c r="K18" s="93"/>
      <c r="L18" s="91">
        <v>76709.692349999998</v>
      </c>
      <c r="M18" s="82"/>
      <c r="N18" s="92">
        <v>0.70172608043439477</v>
      </c>
      <c r="O18" s="92">
        <f>L18/'סכום נכסי הקרן'!$C$42</f>
        <v>2.6653954679414827E-2</v>
      </c>
    </row>
    <row r="19" spans="2:15" s="128" customFormat="1">
      <c r="B19" s="87" t="s">
        <v>1237</v>
      </c>
      <c r="C19" s="84" t="s">
        <v>1238</v>
      </c>
      <c r="D19" s="97" t="s">
        <v>29</v>
      </c>
      <c r="E19" s="84"/>
      <c r="F19" s="97" t="s">
        <v>1075</v>
      </c>
      <c r="G19" s="84" t="s">
        <v>1236</v>
      </c>
      <c r="H19" s="84"/>
      <c r="I19" s="97" t="s">
        <v>169</v>
      </c>
      <c r="J19" s="94">
        <v>168.99999999999997</v>
      </c>
      <c r="K19" s="96">
        <v>487766.52</v>
      </c>
      <c r="L19" s="94">
        <v>2857.9362300000003</v>
      </c>
      <c r="M19" s="95">
        <v>5.7365437356181317E-3</v>
      </c>
      <c r="N19" s="95">
        <v>2.6143872141462854E-2</v>
      </c>
      <c r="O19" s="95">
        <f>L19/'סכום נכסי הקרן'!$C$42</f>
        <v>9.9303361045323868E-4</v>
      </c>
    </row>
    <row r="20" spans="2:15" s="128" customFormat="1">
      <c r="B20" s="87" t="s">
        <v>1239</v>
      </c>
      <c r="C20" s="84" t="s">
        <v>1240</v>
      </c>
      <c r="D20" s="97" t="s">
        <v>29</v>
      </c>
      <c r="E20" s="84"/>
      <c r="F20" s="97" t="s">
        <v>1075</v>
      </c>
      <c r="G20" s="84" t="s">
        <v>1236</v>
      </c>
      <c r="H20" s="84"/>
      <c r="I20" s="97" t="s">
        <v>169</v>
      </c>
      <c r="J20" s="94">
        <v>13907</v>
      </c>
      <c r="K20" s="96">
        <v>2332.69</v>
      </c>
      <c r="L20" s="94">
        <v>1124.71976</v>
      </c>
      <c r="M20" s="95">
        <v>6.6881863007740698E-4</v>
      </c>
      <c r="N20" s="95">
        <v>1.0288728380904701E-2</v>
      </c>
      <c r="O20" s="95">
        <f>L20/'סכום נכסי הקרן'!$C$42</f>
        <v>3.9080106557202641E-4</v>
      </c>
    </row>
    <row r="21" spans="2:15" s="128" customFormat="1">
      <c r="B21" s="87" t="s">
        <v>1241</v>
      </c>
      <c r="C21" s="84" t="s">
        <v>1242</v>
      </c>
      <c r="D21" s="97" t="s">
        <v>29</v>
      </c>
      <c r="E21" s="84"/>
      <c r="F21" s="97" t="s">
        <v>1075</v>
      </c>
      <c r="G21" s="84" t="s">
        <v>1236</v>
      </c>
      <c r="H21" s="84"/>
      <c r="I21" s="97" t="s">
        <v>171</v>
      </c>
      <c r="J21" s="94">
        <v>1170</v>
      </c>
      <c r="K21" s="96">
        <v>170716</v>
      </c>
      <c r="L21" s="94">
        <v>8294.3085599999995</v>
      </c>
      <c r="M21" s="95">
        <v>4.6280910767620195E-3</v>
      </c>
      <c r="N21" s="95">
        <v>7.5874800920411323E-2</v>
      </c>
      <c r="O21" s="95">
        <f>L21/'סכום נכסי הקרן'!$C$42</f>
        <v>2.8819842406175738E-3</v>
      </c>
    </row>
    <row r="22" spans="2:15" s="128" customFormat="1">
      <c r="B22" s="87" t="s">
        <v>1243</v>
      </c>
      <c r="C22" s="84" t="s">
        <v>1244</v>
      </c>
      <c r="D22" s="97" t="s">
        <v>143</v>
      </c>
      <c r="E22" s="84"/>
      <c r="F22" s="97" t="s">
        <v>1075</v>
      </c>
      <c r="G22" s="84" t="s">
        <v>1236</v>
      </c>
      <c r="H22" s="84"/>
      <c r="I22" s="97" t="s">
        <v>171</v>
      </c>
      <c r="J22" s="94">
        <v>10343.000000000002</v>
      </c>
      <c r="K22" s="96">
        <v>3768</v>
      </c>
      <c r="L22" s="94">
        <v>1618.36888</v>
      </c>
      <c r="M22" s="95">
        <v>4.9652225469387352E-4</v>
      </c>
      <c r="N22" s="95">
        <v>1.4804539244895061E-2</v>
      </c>
      <c r="O22" s="95">
        <f>L22/'סכום נכסי הקרן'!$C$42</f>
        <v>5.6232699494192847E-4</v>
      </c>
    </row>
    <row r="23" spans="2:15" s="128" customFormat="1">
      <c r="B23" s="87" t="s">
        <v>1245</v>
      </c>
      <c r="C23" s="84" t="s">
        <v>1246</v>
      </c>
      <c r="D23" s="97" t="s">
        <v>143</v>
      </c>
      <c r="E23" s="84"/>
      <c r="F23" s="97" t="s">
        <v>1075</v>
      </c>
      <c r="G23" s="84" t="s">
        <v>1236</v>
      </c>
      <c r="H23" s="84"/>
      <c r="I23" s="97" t="s">
        <v>171</v>
      </c>
      <c r="J23" s="94">
        <v>17213</v>
      </c>
      <c r="K23" s="96">
        <v>2378</v>
      </c>
      <c r="L23" s="94">
        <v>1699.7635699999996</v>
      </c>
      <c r="M23" s="95">
        <v>1.4730549292576376E-4</v>
      </c>
      <c r="N23" s="95">
        <v>1.5549122817480231E-2</v>
      </c>
      <c r="O23" s="95">
        <f>L23/'סכום נכסי הקרן'!$C$42</f>
        <v>5.9060882363844267E-4</v>
      </c>
    </row>
    <row r="24" spans="2:15" s="128" customFormat="1">
      <c r="B24" s="87" t="s">
        <v>1247</v>
      </c>
      <c r="C24" s="84" t="s">
        <v>1248</v>
      </c>
      <c r="D24" s="97" t="s">
        <v>29</v>
      </c>
      <c r="E24" s="84"/>
      <c r="F24" s="97" t="s">
        <v>1075</v>
      </c>
      <c r="G24" s="84" t="s">
        <v>1236</v>
      </c>
      <c r="H24" s="84"/>
      <c r="I24" s="97" t="s">
        <v>169</v>
      </c>
      <c r="J24" s="94">
        <v>4825.96</v>
      </c>
      <c r="K24" s="96">
        <v>13882</v>
      </c>
      <c r="L24" s="94">
        <v>2322.68118</v>
      </c>
      <c r="M24" s="95">
        <v>9.0947712050104307E-4</v>
      </c>
      <c r="N24" s="95">
        <v>2.1247457923615765E-2</v>
      </c>
      <c r="O24" s="95">
        <f>L24/'סכום נכסי הקרן'!$C$42</f>
        <v>8.0705106499426283E-4</v>
      </c>
    </row>
    <row r="25" spans="2:15" s="128" customFormat="1">
      <c r="B25" s="87" t="s">
        <v>1249</v>
      </c>
      <c r="C25" s="84" t="s">
        <v>1250</v>
      </c>
      <c r="D25" s="97" t="s">
        <v>29</v>
      </c>
      <c r="E25" s="84"/>
      <c r="F25" s="97" t="s">
        <v>1075</v>
      </c>
      <c r="G25" s="84" t="s">
        <v>1236</v>
      </c>
      <c r="H25" s="84"/>
      <c r="I25" s="97" t="s">
        <v>171</v>
      </c>
      <c r="J25" s="94">
        <v>2396</v>
      </c>
      <c r="K25" s="96">
        <v>124753</v>
      </c>
      <c r="L25" s="94">
        <v>12412.46142</v>
      </c>
      <c r="M25" s="95">
        <v>1.6935653538718274E-3</v>
      </c>
      <c r="N25" s="95">
        <v>0.11354690175340981</v>
      </c>
      <c r="O25" s="95">
        <f>L25/'סכום נכסי הקרן'!$C$42</f>
        <v>4.3128993744252064E-3</v>
      </c>
    </row>
    <row r="26" spans="2:15" s="128" customFormat="1">
      <c r="B26" s="87" t="s">
        <v>1251</v>
      </c>
      <c r="C26" s="84" t="s">
        <v>1252</v>
      </c>
      <c r="D26" s="97" t="s">
        <v>29</v>
      </c>
      <c r="E26" s="84"/>
      <c r="F26" s="97" t="s">
        <v>1075</v>
      </c>
      <c r="G26" s="84" t="s">
        <v>1236</v>
      </c>
      <c r="H26" s="84"/>
      <c r="I26" s="97" t="s">
        <v>169</v>
      </c>
      <c r="J26" s="94">
        <v>14149.33</v>
      </c>
      <c r="K26" s="96">
        <v>1905.64</v>
      </c>
      <c r="L26" s="94">
        <v>934.82555000000002</v>
      </c>
      <c r="M26" s="95">
        <v>1.5851267428437514E-4</v>
      </c>
      <c r="N26" s="95">
        <v>8.5516112631290903E-3</v>
      </c>
      <c r="O26" s="95">
        <f>L26/'סכום נכסי הקרן'!$C$42</f>
        <v>3.2481942085196022E-4</v>
      </c>
    </row>
    <row r="27" spans="2:15" s="128" customFormat="1">
      <c r="B27" s="87" t="s">
        <v>1253</v>
      </c>
      <c r="C27" s="84" t="s">
        <v>1254</v>
      </c>
      <c r="D27" s="97" t="s">
        <v>29</v>
      </c>
      <c r="E27" s="84"/>
      <c r="F27" s="97" t="s">
        <v>1075</v>
      </c>
      <c r="G27" s="84" t="s">
        <v>1236</v>
      </c>
      <c r="H27" s="84"/>
      <c r="I27" s="97" t="s">
        <v>169</v>
      </c>
      <c r="J27" s="94">
        <v>33984.000000000007</v>
      </c>
      <c r="K27" s="96">
        <v>1933</v>
      </c>
      <c r="L27" s="94">
        <v>2277.5094700000004</v>
      </c>
      <c r="M27" s="95">
        <v>1.2246721666043579E-3</v>
      </c>
      <c r="N27" s="95">
        <v>2.0834235473704336E-2</v>
      </c>
      <c r="O27" s="95">
        <f>L27/'סכום נכסי הקרן'!$C$42</f>
        <v>7.9135546416147368E-4</v>
      </c>
    </row>
    <row r="28" spans="2:15" s="128" customFormat="1">
      <c r="B28" s="87" t="s">
        <v>1255</v>
      </c>
      <c r="C28" s="84" t="s">
        <v>1256</v>
      </c>
      <c r="D28" s="97" t="s">
        <v>29</v>
      </c>
      <c r="E28" s="84"/>
      <c r="F28" s="97" t="s">
        <v>1075</v>
      </c>
      <c r="G28" s="84" t="s">
        <v>1236</v>
      </c>
      <c r="H28" s="84"/>
      <c r="I28" s="97" t="s">
        <v>169</v>
      </c>
      <c r="J28" s="94">
        <v>916</v>
      </c>
      <c r="K28" s="96">
        <v>51907.07</v>
      </c>
      <c r="L28" s="94">
        <v>1648.45019</v>
      </c>
      <c r="M28" s="95">
        <v>3.1581277132101498E-4</v>
      </c>
      <c r="N28" s="95">
        <v>1.507971750612859E-2</v>
      </c>
      <c r="O28" s="95">
        <f>L28/'סכום נכסי הקרן'!$C$42</f>
        <v>5.7277920572357461E-4</v>
      </c>
    </row>
    <row r="29" spans="2:15" s="128" customFormat="1">
      <c r="B29" s="87" t="s">
        <v>1257</v>
      </c>
      <c r="C29" s="84" t="s">
        <v>1258</v>
      </c>
      <c r="D29" s="97" t="s">
        <v>29</v>
      </c>
      <c r="E29" s="84"/>
      <c r="F29" s="97" t="s">
        <v>1075</v>
      </c>
      <c r="G29" s="84" t="s">
        <v>1236</v>
      </c>
      <c r="H29" s="84"/>
      <c r="I29" s="97" t="s">
        <v>169</v>
      </c>
      <c r="J29" s="94">
        <v>40673.000000000007</v>
      </c>
      <c r="K29" s="96">
        <v>2504.02</v>
      </c>
      <c r="L29" s="94">
        <v>3531.00099</v>
      </c>
      <c r="M29" s="95">
        <v>1.5938940571065999E-4</v>
      </c>
      <c r="N29" s="95">
        <v>3.2300944102569687E-2</v>
      </c>
      <c r="O29" s="95">
        <f>L29/'סכום נכסי הקרן'!$C$42</f>
        <v>1.2269002452912183E-3</v>
      </c>
    </row>
    <row r="30" spans="2:15" s="128" customFormat="1">
      <c r="B30" s="87" t="s">
        <v>1259</v>
      </c>
      <c r="C30" s="84" t="s">
        <v>1260</v>
      </c>
      <c r="D30" s="97" t="s">
        <v>29</v>
      </c>
      <c r="E30" s="84"/>
      <c r="F30" s="97" t="s">
        <v>1075</v>
      </c>
      <c r="G30" s="84" t="s">
        <v>1236</v>
      </c>
      <c r="H30" s="84"/>
      <c r="I30" s="97" t="s">
        <v>171</v>
      </c>
      <c r="J30" s="94">
        <v>61629</v>
      </c>
      <c r="K30" s="96">
        <v>1287.4000000000001</v>
      </c>
      <c r="L30" s="94">
        <v>3294.72163</v>
      </c>
      <c r="M30" s="95">
        <v>3.6741942351362447E-3</v>
      </c>
      <c r="N30" s="95">
        <v>3.01395042101524E-2</v>
      </c>
      <c r="O30" s="95">
        <f>L30/'סכום נכסי הקרן'!$C$42</f>
        <v>1.1448013714698173E-3</v>
      </c>
    </row>
    <row r="31" spans="2:15" s="128" customFormat="1">
      <c r="B31" s="87" t="s">
        <v>1261</v>
      </c>
      <c r="C31" s="84" t="s">
        <v>1262</v>
      </c>
      <c r="D31" s="97" t="s">
        <v>29</v>
      </c>
      <c r="E31" s="84"/>
      <c r="F31" s="97" t="s">
        <v>1075</v>
      </c>
      <c r="G31" s="84" t="s">
        <v>1236</v>
      </c>
      <c r="H31" s="84"/>
      <c r="I31" s="97" t="s">
        <v>179</v>
      </c>
      <c r="J31" s="94">
        <v>21201</v>
      </c>
      <c r="K31" s="96">
        <f>1113128/100</f>
        <v>11131.28</v>
      </c>
      <c r="L31" s="94">
        <v>7269.3314</v>
      </c>
      <c r="M31" s="95">
        <v>2.3914223957709258E-3</v>
      </c>
      <c r="N31" s="95">
        <v>6.6498499399869793E-2</v>
      </c>
      <c r="O31" s="95">
        <f>L31/'סכום נכסי הקרן'!$C$42</f>
        <v>2.5258402654152628E-3</v>
      </c>
    </row>
    <row r="32" spans="2:15" s="128" customFormat="1">
      <c r="B32" s="87" t="s">
        <v>1263</v>
      </c>
      <c r="C32" s="84" t="s">
        <v>1264</v>
      </c>
      <c r="D32" s="97" t="s">
        <v>143</v>
      </c>
      <c r="E32" s="84"/>
      <c r="F32" s="97" t="s">
        <v>1075</v>
      </c>
      <c r="G32" s="84" t="s">
        <v>1236</v>
      </c>
      <c r="H32" s="84"/>
      <c r="I32" s="97" t="s">
        <v>169</v>
      </c>
      <c r="J32" s="94">
        <v>39092.28</v>
      </c>
      <c r="K32" s="96">
        <v>20233.91</v>
      </c>
      <c r="L32" s="94">
        <v>27423.613519999995</v>
      </c>
      <c r="M32" s="95">
        <v>7.4243241093908984E-4</v>
      </c>
      <c r="N32" s="95">
        <v>0.25086614529666112</v>
      </c>
      <c r="O32" s="95">
        <f>L32/'סכום נכסי הקרן'!$C$42</f>
        <v>9.5287535318588409E-3</v>
      </c>
    </row>
    <row r="33" spans="2:59" s="128" customFormat="1">
      <c r="B33" s="83"/>
      <c r="C33" s="84"/>
      <c r="D33" s="84"/>
      <c r="E33" s="84"/>
      <c r="F33" s="84"/>
      <c r="G33" s="84"/>
      <c r="H33" s="84"/>
      <c r="I33" s="84"/>
      <c r="J33" s="94"/>
      <c r="K33" s="96"/>
      <c r="L33" s="84"/>
      <c r="M33" s="84"/>
      <c r="N33" s="95"/>
      <c r="O33" s="84"/>
    </row>
    <row r="34" spans="2:59" s="128" customFormat="1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</row>
    <row r="35" spans="2:59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</row>
    <row r="36" spans="2:59">
      <c r="B36" s="99" t="s">
        <v>259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</row>
    <row r="37" spans="2:59" ht="20.25">
      <c r="B37" s="99" t="s">
        <v>118</v>
      </c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BG37" s="4"/>
    </row>
    <row r="38" spans="2:59">
      <c r="B38" s="99" t="s">
        <v>242</v>
      </c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BG38" s="3"/>
    </row>
    <row r="39" spans="2:59">
      <c r="B39" s="99" t="s">
        <v>250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</row>
    <row r="40" spans="2:59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</row>
    <row r="41" spans="2:59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</row>
    <row r="42" spans="2:59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2:5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</row>
    <row r="44" spans="2:5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</row>
    <row r="45" spans="2:5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2:5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2:5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</row>
    <row r="48" spans="2:5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2: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2:15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2:15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2:15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2:15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spans="2:15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</row>
    <row r="55" spans="2:15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2: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</row>
    <row r="57" spans="2:15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</row>
    <row r="58" spans="2:15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2:15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</row>
    <row r="60" spans="2:15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2:15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2:15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</row>
    <row r="63" spans="2:15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</row>
    <row r="64" spans="2:15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</row>
    <row r="65" spans="2:15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</row>
    <row r="66" spans="2:15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2:15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</row>
    <row r="68" spans="2:15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</row>
    <row r="69" spans="2:15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</row>
    <row r="70" spans="2:15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</row>
    <row r="71" spans="2:15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</row>
    <row r="72" spans="2:15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</row>
    <row r="73" spans="2:15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</row>
    <row r="74" spans="2:15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</row>
    <row r="75" spans="2:15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</row>
    <row r="76" spans="2:15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</row>
    <row r="77" spans="2:15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</row>
    <row r="78" spans="2:15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  <row r="79" spans="2:15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</row>
    <row r="80" spans="2:15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</row>
    <row r="81" spans="2:15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2:15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  <row r="83" spans="2:15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</row>
    <row r="84" spans="2:15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</row>
    <row r="85" spans="2:15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</row>
    <row r="86" spans="2:15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  <row r="87" spans="2:15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  <row r="88" spans="2:15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2:15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</row>
    <row r="90" spans="2:15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</row>
    <row r="91" spans="2:15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  <row r="92" spans="2:15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  <row r="93" spans="2:15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2:15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</row>
    <row r="95" spans="2:15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</row>
    <row r="96" spans="2:15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</row>
    <row r="97" spans="2:15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</row>
    <row r="98" spans="2:15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</row>
    <row r="99" spans="2:15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</row>
    <row r="100" spans="2:15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</row>
    <row r="101" spans="2:15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</row>
    <row r="102" spans="2:15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</row>
    <row r="103" spans="2:15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</row>
    <row r="104" spans="2:15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</row>
    <row r="105" spans="2:15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</row>
    <row r="106" spans="2:15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</row>
    <row r="107" spans="2:15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</row>
    <row r="108" spans="2:15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2:15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</row>
    <row r="110" spans="2:15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</row>
    <row r="111" spans="2:15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</row>
    <row r="112" spans="2:15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</row>
    <row r="113" spans="2:15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</row>
    <row r="114" spans="2:15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</row>
    <row r="115" spans="2:15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</row>
    <row r="116" spans="2:15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</row>
    <row r="117" spans="2:15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</row>
    <row r="118" spans="2:15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</row>
    <row r="119" spans="2:15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</row>
    <row r="120" spans="2:15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</row>
    <row r="121" spans="2:15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</row>
    <row r="122" spans="2:15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</row>
    <row r="123" spans="2:15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</row>
    <row r="124" spans="2:15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</row>
    <row r="125" spans="2:15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</row>
    <row r="126" spans="2:15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</row>
    <row r="127" spans="2:15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</row>
    <row r="128" spans="2:15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</row>
    <row r="129" spans="2:15"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</row>
    <row r="130" spans="2:15"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</row>
    <row r="131" spans="2:15"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</row>
    <row r="132" spans="2:15"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</row>
    <row r="133" spans="2:15">
      <c r="C133" s="1"/>
      <c r="D133" s="1"/>
      <c r="E133" s="1"/>
    </row>
    <row r="134" spans="2:15">
      <c r="C134" s="1"/>
      <c r="D134" s="1"/>
      <c r="E134" s="1"/>
    </row>
    <row r="135" spans="2:15">
      <c r="C135" s="1"/>
      <c r="D135" s="1"/>
      <c r="E135" s="1"/>
    </row>
    <row r="136" spans="2:15">
      <c r="C136" s="1"/>
      <c r="D136" s="1"/>
      <c r="E136" s="1"/>
    </row>
    <row r="137" spans="2:15">
      <c r="C137" s="1"/>
      <c r="D137" s="1"/>
      <c r="E137" s="1"/>
    </row>
    <row r="138" spans="2:15">
      <c r="C138" s="1"/>
      <c r="D138" s="1"/>
      <c r="E138" s="1"/>
    </row>
    <row r="139" spans="2:15">
      <c r="C139" s="1"/>
      <c r="D139" s="1"/>
      <c r="E139" s="1"/>
    </row>
    <row r="140" spans="2:15">
      <c r="C140" s="1"/>
      <c r="D140" s="1"/>
      <c r="E140" s="1"/>
    </row>
    <row r="141" spans="2:15">
      <c r="C141" s="1"/>
      <c r="D141" s="1"/>
      <c r="E141" s="1"/>
    </row>
    <row r="142" spans="2:15">
      <c r="C142" s="1"/>
      <c r="D142" s="1"/>
      <c r="E142" s="1"/>
    </row>
    <row r="143" spans="2:15">
      <c r="C143" s="1"/>
      <c r="D143" s="1"/>
      <c r="E143" s="1"/>
    </row>
    <row r="144" spans="2:1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2:5">
      <c r="C321" s="1"/>
      <c r="D321" s="1"/>
      <c r="E321" s="1"/>
    </row>
    <row r="322" spans="2:5">
      <c r="C322" s="1"/>
      <c r="D322" s="1"/>
      <c r="E322" s="1"/>
    </row>
    <row r="323" spans="2:5">
      <c r="C323" s="1"/>
      <c r="D323" s="1"/>
      <c r="E323" s="1"/>
    </row>
    <row r="324" spans="2:5">
      <c r="C324" s="1"/>
      <c r="D324" s="1"/>
      <c r="E324" s="1"/>
    </row>
    <row r="325" spans="2:5">
      <c r="B325" s="44"/>
      <c r="C325" s="1"/>
      <c r="D325" s="1"/>
      <c r="E325" s="1"/>
    </row>
    <row r="326" spans="2:5">
      <c r="B326" s="44"/>
      <c r="C326" s="1"/>
      <c r="D326" s="1"/>
      <c r="E326" s="1"/>
    </row>
    <row r="327" spans="2:5">
      <c r="B327" s="3"/>
      <c r="C327" s="1"/>
      <c r="D327" s="1"/>
      <c r="E327" s="1"/>
    </row>
  </sheetData>
  <sheetProtection sheet="1" objects="1" scenarios="1"/>
  <mergeCells count="2">
    <mergeCell ref="B6:O6"/>
    <mergeCell ref="B7:O7"/>
  </mergeCells>
  <phoneticPr fontId="3" type="noConversion"/>
  <dataValidations count="1">
    <dataValidation allowBlank="1" showInputMessage="1" showErrorMessage="1" sqref="A1:A1048576 B1:B35 C5:C1048576 AG42:AG1048576 AH1:XFD1048576 AG1:AG37 B37:B1048576 D1:AF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6.85546875" style="1" bestFit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185</v>
      </c>
      <c r="C1" s="78" t="s" vm="1">
        <v>260</v>
      </c>
    </row>
    <row r="2" spans="2:60">
      <c r="B2" s="57" t="s">
        <v>184</v>
      </c>
      <c r="C2" s="78" t="s">
        <v>261</v>
      </c>
    </row>
    <row r="3" spans="2:60">
      <c r="B3" s="57" t="s">
        <v>186</v>
      </c>
      <c r="C3" s="78" t="s">
        <v>262</v>
      </c>
    </row>
    <row r="4" spans="2:60">
      <c r="B4" s="57" t="s">
        <v>187</v>
      </c>
      <c r="C4" s="78">
        <v>8801</v>
      </c>
    </row>
    <row r="6" spans="2:60" ht="26.25" customHeight="1">
      <c r="B6" s="170" t="s">
        <v>215</v>
      </c>
      <c r="C6" s="171"/>
      <c r="D6" s="171"/>
      <c r="E6" s="171"/>
      <c r="F6" s="171"/>
      <c r="G6" s="171"/>
      <c r="H6" s="171"/>
      <c r="I6" s="171"/>
      <c r="J6" s="171"/>
      <c r="K6" s="171"/>
      <c r="L6" s="172"/>
    </row>
    <row r="7" spans="2:60" ht="26.25" customHeight="1">
      <c r="B7" s="170" t="s">
        <v>98</v>
      </c>
      <c r="C7" s="171"/>
      <c r="D7" s="171"/>
      <c r="E7" s="171"/>
      <c r="F7" s="171"/>
      <c r="G7" s="171"/>
      <c r="H7" s="171"/>
      <c r="I7" s="171"/>
      <c r="J7" s="171"/>
      <c r="K7" s="171"/>
      <c r="L7" s="172"/>
      <c r="BH7" s="3"/>
    </row>
    <row r="8" spans="2:60" s="3" customFormat="1" ht="78.75">
      <c r="B8" s="23" t="s">
        <v>122</v>
      </c>
      <c r="C8" s="31" t="s">
        <v>46</v>
      </c>
      <c r="D8" s="31" t="s">
        <v>125</v>
      </c>
      <c r="E8" s="31" t="s">
        <v>66</v>
      </c>
      <c r="F8" s="31" t="s">
        <v>107</v>
      </c>
      <c r="G8" s="31" t="s">
        <v>244</v>
      </c>
      <c r="H8" s="31" t="s">
        <v>243</v>
      </c>
      <c r="I8" s="31" t="s">
        <v>63</v>
      </c>
      <c r="J8" s="31" t="s">
        <v>60</v>
      </c>
      <c r="K8" s="31" t="s">
        <v>188</v>
      </c>
      <c r="L8" s="31" t="s">
        <v>190</v>
      </c>
      <c r="BD8" s="1"/>
      <c r="BE8" s="1"/>
    </row>
    <row r="9" spans="2:60" s="3" customFormat="1" ht="25.5">
      <c r="B9" s="16"/>
      <c r="C9" s="17"/>
      <c r="D9" s="17"/>
      <c r="E9" s="17"/>
      <c r="F9" s="17"/>
      <c r="G9" s="17" t="s">
        <v>251</v>
      </c>
      <c r="H9" s="17"/>
      <c r="I9" s="17" t="s">
        <v>247</v>
      </c>
      <c r="J9" s="17" t="s">
        <v>20</v>
      </c>
      <c r="K9" s="33" t="s">
        <v>20</v>
      </c>
      <c r="L9" s="18" t="s">
        <v>20</v>
      </c>
      <c r="BC9" s="1"/>
      <c r="BD9" s="1"/>
      <c r="BE9" s="1"/>
      <c r="BG9" s="4"/>
    </row>
    <row r="10" spans="2:60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C10" s="1"/>
      <c r="BD10" s="3"/>
      <c r="BE10" s="1"/>
    </row>
    <row r="11" spans="2:60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BC11" s="1"/>
      <c r="BD11" s="3"/>
      <c r="BE11" s="1"/>
      <c r="BG11" s="1"/>
    </row>
    <row r="12" spans="2:60" s="4" customFormat="1" ht="18" customHeight="1">
      <c r="B12" s="99" t="s">
        <v>259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BC12" s="1"/>
      <c r="BD12" s="3"/>
      <c r="BE12" s="1"/>
      <c r="BG12" s="1"/>
    </row>
    <row r="13" spans="2:60">
      <c r="B13" s="99" t="s">
        <v>118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BD13" s="3"/>
    </row>
    <row r="14" spans="2:60" ht="20.25">
      <c r="B14" s="99" t="s">
        <v>242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BD14" s="4"/>
    </row>
    <row r="15" spans="2:60">
      <c r="B15" s="99" t="s">
        <v>250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5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5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</row>
    <row r="19" spans="2:56" ht="20.25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BC19" s="4"/>
    </row>
    <row r="20" spans="2:5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BD20" s="3"/>
    </row>
    <row r="21" spans="2:5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5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D111" s="1"/>
      <c r="E111" s="1"/>
    </row>
    <row r="112" spans="2:12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3" type="noConversion"/>
  <dataValidations count="1">
    <dataValidation allowBlank="1" showInputMessage="1" showErrorMessage="1" sqref="A1:A1048576 B21:B1048576 C5:C1048576 D1:AF1048576 AH1:XFD1048576 AG1:AG19 B1:B11 B13:B19 AG24:AG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>
      <selection activeCell="A11" sqref="A11:XFD11"/>
    </sheetView>
  </sheetViews>
  <sheetFormatPr defaultColWidth="9.140625" defaultRowHeight="18"/>
  <cols>
    <col min="1" max="1" width="6.28515625" style="1" customWidth="1"/>
    <col min="2" max="2" width="24.85546875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12" style="1" bestFit="1" customWidth="1"/>
    <col min="7" max="7" width="7" style="1" bestFit="1" customWidth="1"/>
    <col min="8" max="8" width="8.42578125" style="1" bestFit="1" customWidth="1"/>
    <col min="9" max="9" width="8" style="1" customWidth="1"/>
    <col min="10" max="10" width="6.28515625" style="1" bestFit="1" customWidth="1"/>
    <col min="11" max="11" width="9.140625" style="1" bestFit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7" t="s">
        <v>185</v>
      </c>
      <c r="C1" s="78" t="s" vm="1">
        <v>260</v>
      </c>
    </row>
    <row r="2" spans="2:61">
      <c r="B2" s="57" t="s">
        <v>184</v>
      </c>
      <c r="C2" s="78" t="s">
        <v>261</v>
      </c>
    </row>
    <row r="3" spans="2:61">
      <c r="B3" s="57" t="s">
        <v>186</v>
      </c>
      <c r="C3" s="78" t="s">
        <v>262</v>
      </c>
    </row>
    <row r="4" spans="2:61">
      <c r="B4" s="57" t="s">
        <v>187</v>
      </c>
      <c r="C4" s="78">
        <v>8801</v>
      </c>
    </row>
    <row r="6" spans="2:61" ht="26.25" customHeight="1">
      <c r="B6" s="170" t="s">
        <v>215</v>
      </c>
      <c r="C6" s="171"/>
      <c r="D6" s="171"/>
      <c r="E6" s="171"/>
      <c r="F6" s="171"/>
      <c r="G6" s="171"/>
      <c r="H6" s="171"/>
      <c r="I6" s="171"/>
      <c r="J6" s="171"/>
      <c r="K6" s="171"/>
      <c r="L6" s="172"/>
    </row>
    <row r="7" spans="2:61" ht="26.25" customHeight="1">
      <c r="B7" s="170" t="s">
        <v>99</v>
      </c>
      <c r="C7" s="171"/>
      <c r="D7" s="171"/>
      <c r="E7" s="171"/>
      <c r="F7" s="171"/>
      <c r="G7" s="171"/>
      <c r="H7" s="171"/>
      <c r="I7" s="171"/>
      <c r="J7" s="171"/>
      <c r="K7" s="171"/>
      <c r="L7" s="172"/>
      <c r="BI7" s="3"/>
    </row>
    <row r="8" spans="2:61" s="3" customFormat="1" ht="78.75">
      <c r="B8" s="23" t="s">
        <v>122</v>
      </c>
      <c r="C8" s="31" t="s">
        <v>46</v>
      </c>
      <c r="D8" s="31" t="s">
        <v>125</v>
      </c>
      <c r="E8" s="31" t="s">
        <v>66</v>
      </c>
      <c r="F8" s="31" t="s">
        <v>107</v>
      </c>
      <c r="G8" s="31" t="s">
        <v>244</v>
      </c>
      <c r="H8" s="31" t="s">
        <v>243</v>
      </c>
      <c r="I8" s="31" t="s">
        <v>63</v>
      </c>
      <c r="J8" s="31" t="s">
        <v>60</v>
      </c>
      <c r="K8" s="31" t="s">
        <v>188</v>
      </c>
      <c r="L8" s="32" t="s">
        <v>190</v>
      </c>
      <c r="M8" s="1"/>
      <c r="BE8" s="1"/>
      <c r="BF8" s="1"/>
    </row>
    <row r="9" spans="2:61" s="3" customFormat="1" ht="20.25">
      <c r="B9" s="16"/>
      <c r="C9" s="31"/>
      <c r="D9" s="31"/>
      <c r="E9" s="31"/>
      <c r="F9" s="31"/>
      <c r="G9" s="17" t="s">
        <v>251</v>
      </c>
      <c r="H9" s="17"/>
      <c r="I9" s="17" t="s">
        <v>247</v>
      </c>
      <c r="J9" s="17" t="s">
        <v>20</v>
      </c>
      <c r="K9" s="33" t="s">
        <v>20</v>
      </c>
      <c r="L9" s="18" t="s">
        <v>20</v>
      </c>
      <c r="BD9" s="1"/>
      <c r="BE9" s="1"/>
      <c r="BF9" s="1"/>
      <c r="BH9" s="4"/>
    </row>
    <row r="10" spans="2:6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D10" s="1"/>
      <c r="BE10" s="3"/>
      <c r="BF10" s="1"/>
    </row>
    <row r="11" spans="2:61" s="134" customFormat="1" ht="18" customHeight="1">
      <c r="B11" s="106" t="s">
        <v>51</v>
      </c>
      <c r="C11" s="82"/>
      <c r="D11" s="82"/>
      <c r="E11" s="82"/>
      <c r="F11" s="82"/>
      <c r="G11" s="91"/>
      <c r="H11" s="93"/>
      <c r="I11" s="91">
        <v>485.83071000000001</v>
      </c>
      <c r="J11" s="82"/>
      <c r="K11" s="92">
        <v>1</v>
      </c>
      <c r="L11" s="92">
        <f>I11/'סכום נכסי הקרן'!$C$42</f>
        <v>1.6880930335536575E-4</v>
      </c>
      <c r="BD11" s="128"/>
      <c r="BE11" s="136"/>
      <c r="BF11" s="128"/>
      <c r="BH11" s="128"/>
    </row>
    <row r="12" spans="2:61" s="100" customFormat="1">
      <c r="B12" s="123" t="s">
        <v>238</v>
      </c>
      <c r="C12" s="120"/>
      <c r="D12" s="120"/>
      <c r="E12" s="120"/>
      <c r="F12" s="120"/>
      <c r="G12" s="121"/>
      <c r="H12" s="125"/>
      <c r="I12" s="121">
        <v>485.83071000000001</v>
      </c>
      <c r="J12" s="120"/>
      <c r="K12" s="122">
        <v>1</v>
      </c>
      <c r="L12" s="122">
        <f>I12/'סכום נכסי הקרן'!$C$42</f>
        <v>1.6880930335536575E-4</v>
      </c>
      <c r="BE12" s="3"/>
    </row>
    <row r="13" spans="2:61" ht="20.25">
      <c r="B13" s="102" t="s">
        <v>233</v>
      </c>
      <c r="C13" s="82"/>
      <c r="D13" s="82"/>
      <c r="E13" s="82"/>
      <c r="F13" s="82"/>
      <c r="G13" s="91"/>
      <c r="H13" s="93"/>
      <c r="I13" s="91">
        <v>485.83071000000001</v>
      </c>
      <c r="J13" s="82"/>
      <c r="K13" s="92">
        <v>1</v>
      </c>
      <c r="L13" s="92">
        <f>I13/'סכום נכסי הקרן'!$C$42</f>
        <v>1.6880930335536575E-4</v>
      </c>
      <c r="BE13" s="4"/>
    </row>
    <row r="14" spans="2:61">
      <c r="B14" s="87" t="s">
        <v>1265</v>
      </c>
      <c r="C14" s="84" t="s">
        <v>1266</v>
      </c>
      <c r="D14" s="97" t="s">
        <v>29</v>
      </c>
      <c r="E14" s="97" t="s">
        <v>1267</v>
      </c>
      <c r="F14" s="97" t="s">
        <v>169</v>
      </c>
      <c r="G14" s="94">
        <v>-81</v>
      </c>
      <c r="H14" s="96">
        <v>570</v>
      </c>
      <c r="I14" s="94">
        <v>-160.07139000000001</v>
      </c>
      <c r="J14" s="84"/>
      <c r="K14" s="95">
        <v>-0.32947976878612717</v>
      </c>
      <c r="L14" s="95">
        <f>I14/'סכום נכסי הקרן'!$C$42</f>
        <v>-5.5619250238473108E-5</v>
      </c>
    </row>
    <row r="15" spans="2:61">
      <c r="B15" s="87" t="s">
        <v>1268</v>
      </c>
      <c r="C15" s="84" t="s">
        <v>1269</v>
      </c>
      <c r="D15" s="97" t="s">
        <v>29</v>
      </c>
      <c r="E15" s="97" t="s">
        <v>1267</v>
      </c>
      <c r="F15" s="97" t="s">
        <v>169</v>
      </c>
      <c r="G15" s="94">
        <v>81</v>
      </c>
      <c r="H15" s="96">
        <v>2300</v>
      </c>
      <c r="I15" s="94">
        <v>645.90210000000002</v>
      </c>
      <c r="J15" s="84"/>
      <c r="K15" s="95">
        <v>1.3294797687861273</v>
      </c>
      <c r="L15" s="95">
        <f>I15/'סכום נכסי הקרן'!$C$42</f>
        <v>2.2442855359383886E-4</v>
      </c>
    </row>
    <row r="16" spans="2:61">
      <c r="B16" s="83"/>
      <c r="C16" s="84"/>
      <c r="D16" s="84"/>
      <c r="E16" s="84"/>
      <c r="F16" s="84"/>
      <c r="G16" s="94"/>
      <c r="H16" s="96"/>
      <c r="I16" s="84"/>
      <c r="J16" s="84"/>
      <c r="K16" s="95"/>
      <c r="L16" s="84"/>
    </row>
    <row r="17" spans="2:5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56" ht="20.25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BD18" s="4"/>
    </row>
    <row r="19" spans="2:56">
      <c r="B19" s="99" t="s">
        <v>259</v>
      </c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56">
      <c r="B20" s="99" t="s">
        <v>118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56">
      <c r="B21" s="99" t="s">
        <v>242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BD21" s="3"/>
    </row>
    <row r="22" spans="2:56">
      <c r="B22" s="99" t="s">
        <v>250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</row>
    <row r="115" spans="2:12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</row>
    <row r="116" spans="2:12">
      <c r="C116" s="1"/>
      <c r="D116" s="1"/>
      <c r="E116" s="1"/>
    </row>
    <row r="117" spans="2:12">
      <c r="C117" s="1"/>
      <c r="D117" s="1"/>
      <c r="E117" s="1"/>
    </row>
    <row r="118" spans="2:12">
      <c r="C118" s="1"/>
      <c r="D118" s="1"/>
      <c r="E118" s="1"/>
    </row>
    <row r="119" spans="2:12">
      <c r="C119" s="1"/>
      <c r="D119" s="1"/>
      <c r="E119" s="1"/>
    </row>
    <row r="120" spans="2:12">
      <c r="C120" s="1"/>
      <c r="D120" s="1"/>
      <c r="E120" s="1"/>
    </row>
    <row r="121" spans="2:12">
      <c r="C121" s="1"/>
      <c r="D121" s="1"/>
      <c r="E121" s="1"/>
    </row>
    <row r="122" spans="2:12">
      <c r="C122" s="1"/>
      <c r="D122" s="1"/>
      <c r="E122" s="1"/>
    </row>
    <row r="123" spans="2:12">
      <c r="C123" s="1"/>
      <c r="D123" s="1"/>
      <c r="E123" s="1"/>
    </row>
    <row r="124" spans="2:12">
      <c r="C124" s="1"/>
      <c r="D124" s="1"/>
      <c r="E124" s="1"/>
    </row>
    <row r="125" spans="2:12">
      <c r="C125" s="1"/>
      <c r="D125" s="1"/>
      <c r="E125" s="1"/>
    </row>
    <row r="126" spans="2:12">
      <c r="C126" s="1"/>
      <c r="D126" s="1"/>
      <c r="E126" s="1"/>
    </row>
    <row r="127" spans="2:12">
      <c r="C127" s="1"/>
      <c r="D127" s="1"/>
      <c r="E127" s="1"/>
    </row>
    <row r="128" spans="2:12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3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pane ySplit="10" topLeftCell="A11" activePane="bottomLeft" state="frozen"/>
      <selection pane="bottomLeft" activeCell="C12" sqref="C12"/>
    </sheetView>
  </sheetViews>
  <sheetFormatPr defaultColWidth="9.140625" defaultRowHeight="18"/>
  <cols>
    <col min="1" max="1" width="6.28515625" style="2" customWidth="1"/>
    <col min="2" max="2" width="33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12.28515625" style="1" bestFit="1" customWidth="1"/>
    <col min="7" max="7" width="7.28515625" style="1" bestFit="1" customWidth="1"/>
    <col min="8" max="8" width="10.7109375" style="1" bestFit="1" customWidth="1"/>
    <col min="9" max="9" width="9" style="1" bestFit="1" customWidth="1"/>
    <col min="10" max="10" width="9.140625" style="1" bestFit="1" customWidth="1"/>
    <col min="11" max="11" width="9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7" t="s">
        <v>185</v>
      </c>
      <c r="C1" s="78" t="s" vm="1">
        <v>260</v>
      </c>
    </row>
    <row r="2" spans="1:60">
      <c r="B2" s="57" t="s">
        <v>184</v>
      </c>
      <c r="C2" s="78" t="s">
        <v>261</v>
      </c>
    </row>
    <row r="3" spans="1:60">
      <c r="B3" s="57" t="s">
        <v>186</v>
      </c>
      <c r="C3" s="78" t="s">
        <v>262</v>
      </c>
    </row>
    <row r="4" spans="1:60">
      <c r="B4" s="57" t="s">
        <v>187</v>
      </c>
      <c r="C4" s="78">
        <v>8801</v>
      </c>
    </row>
    <row r="6" spans="1:60" ht="26.25" customHeight="1">
      <c r="B6" s="170" t="s">
        <v>215</v>
      </c>
      <c r="C6" s="171"/>
      <c r="D6" s="171"/>
      <c r="E6" s="171"/>
      <c r="F6" s="171"/>
      <c r="G6" s="171"/>
      <c r="H6" s="171"/>
      <c r="I6" s="171"/>
      <c r="J6" s="171"/>
      <c r="K6" s="172"/>
      <c r="BD6" s="1" t="s">
        <v>126</v>
      </c>
      <c r="BF6" s="1" t="s">
        <v>193</v>
      </c>
      <c r="BH6" s="3" t="s">
        <v>170</v>
      </c>
    </row>
    <row r="7" spans="1:60" ht="26.25" customHeight="1">
      <c r="B7" s="170" t="s">
        <v>100</v>
      </c>
      <c r="C7" s="171"/>
      <c r="D7" s="171"/>
      <c r="E7" s="171"/>
      <c r="F7" s="171"/>
      <c r="G7" s="171"/>
      <c r="H7" s="171"/>
      <c r="I7" s="171"/>
      <c r="J7" s="171"/>
      <c r="K7" s="172"/>
      <c r="BD7" s="3" t="s">
        <v>128</v>
      </c>
      <c r="BF7" s="1" t="s">
        <v>148</v>
      </c>
      <c r="BH7" s="3" t="s">
        <v>169</v>
      </c>
    </row>
    <row r="8" spans="1:60" s="3" customFormat="1" ht="78.75">
      <c r="A8" s="2"/>
      <c r="B8" s="23" t="s">
        <v>122</v>
      </c>
      <c r="C8" s="31" t="s">
        <v>46</v>
      </c>
      <c r="D8" s="31" t="s">
        <v>125</v>
      </c>
      <c r="E8" s="31" t="s">
        <v>66</v>
      </c>
      <c r="F8" s="31" t="s">
        <v>107</v>
      </c>
      <c r="G8" s="31" t="s">
        <v>244</v>
      </c>
      <c r="H8" s="31" t="s">
        <v>243</v>
      </c>
      <c r="I8" s="31" t="s">
        <v>63</v>
      </c>
      <c r="J8" s="31" t="s">
        <v>188</v>
      </c>
      <c r="K8" s="31" t="s">
        <v>190</v>
      </c>
      <c r="BC8" s="1" t="s">
        <v>141</v>
      </c>
      <c r="BD8" s="1" t="s">
        <v>142</v>
      </c>
      <c r="BE8" s="1" t="s">
        <v>149</v>
      </c>
      <c r="BG8" s="4" t="s">
        <v>171</v>
      </c>
    </row>
    <row r="9" spans="1:60" s="3" customFormat="1" ht="18.75" customHeight="1">
      <c r="A9" s="2"/>
      <c r="B9" s="16"/>
      <c r="C9" s="17"/>
      <c r="D9" s="17"/>
      <c r="E9" s="17"/>
      <c r="F9" s="17"/>
      <c r="G9" s="17" t="s">
        <v>251</v>
      </c>
      <c r="H9" s="17"/>
      <c r="I9" s="17" t="s">
        <v>247</v>
      </c>
      <c r="J9" s="33" t="s">
        <v>20</v>
      </c>
      <c r="K9" s="58" t="s">
        <v>20</v>
      </c>
      <c r="BC9" s="1" t="s">
        <v>138</v>
      </c>
      <c r="BE9" s="1" t="s">
        <v>150</v>
      </c>
      <c r="BG9" s="4" t="s">
        <v>172</v>
      </c>
    </row>
    <row r="10" spans="1:60" s="4" customFormat="1" ht="18" customHeight="1">
      <c r="A10" s="2"/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59" t="s">
        <v>6</v>
      </c>
      <c r="J10" s="59" t="s">
        <v>7</v>
      </c>
      <c r="K10" s="59" t="s">
        <v>8</v>
      </c>
      <c r="L10" s="3"/>
      <c r="M10" s="3"/>
      <c r="N10" s="3"/>
      <c r="O10" s="3"/>
      <c r="BC10" s="1" t="s">
        <v>134</v>
      </c>
      <c r="BD10" s="3"/>
      <c r="BE10" s="1" t="s">
        <v>194</v>
      </c>
      <c r="BG10" s="1" t="s">
        <v>178</v>
      </c>
    </row>
    <row r="11" spans="1:60" s="134" customFormat="1" ht="18" customHeight="1">
      <c r="A11" s="140"/>
      <c r="B11" s="119" t="s">
        <v>50</v>
      </c>
      <c r="C11" s="120"/>
      <c r="D11" s="120"/>
      <c r="E11" s="120"/>
      <c r="F11" s="120"/>
      <c r="G11" s="121"/>
      <c r="H11" s="125"/>
      <c r="I11" s="121">
        <v>2141.34701</v>
      </c>
      <c r="J11" s="122">
        <v>1</v>
      </c>
      <c r="K11" s="122">
        <f>I11/'סכום נכסי הקרן'!$C$42</f>
        <v>7.4404373696383946E-4</v>
      </c>
      <c r="L11" s="136"/>
      <c r="M11" s="136"/>
      <c r="N11" s="136"/>
      <c r="O11" s="136"/>
      <c r="BC11" s="135" t="s">
        <v>133</v>
      </c>
      <c r="BD11" s="136"/>
      <c r="BE11" s="135" t="s">
        <v>151</v>
      </c>
      <c r="BG11" s="135" t="s">
        <v>173</v>
      </c>
    </row>
    <row r="12" spans="1:60" s="100" customFormat="1" ht="20.25">
      <c r="A12" s="114"/>
      <c r="B12" s="123" t="s">
        <v>241</v>
      </c>
      <c r="C12" s="120"/>
      <c r="D12" s="120"/>
      <c r="E12" s="120"/>
      <c r="F12" s="120"/>
      <c r="G12" s="121"/>
      <c r="H12" s="125"/>
      <c r="I12" s="121">
        <v>2141.34701</v>
      </c>
      <c r="J12" s="122">
        <v>1</v>
      </c>
      <c r="K12" s="122">
        <f>I12/'סכום נכסי הקרן'!$C$42</f>
        <v>7.4404373696383946E-4</v>
      </c>
      <c r="L12" s="3"/>
      <c r="M12" s="3"/>
      <c r="N12" s="3"/>
      <c r="O12" s="3"/>
      <c r="BC12" s="100" t="s">
        <v>131</v>
      </c>
      <c r="BD12" s="4"/>
      <c r="BE12" s="100" t="s">
        <v>152</v>
      </c>
      <c r="BG12" s="100" t="s">
        <v>174</v>
      </c>
    </row>
    <row r="13" spans="1:60">
      <c r="B13" s="83" t="s">
        <v>1270</v>
      </c>
      <c r="C13" s="84" t="s">
        <v>1271</v>
      </c>
      <c r="D13" s="97" t="s">
        <v>29</v>
      </c>
      <c r="E13" s="97" t="s">
        <v>1267</v>
      </c>
      <c r="F13" s="97" t="s">
        <v>169</v>
      </c>
      <c r="G13" s="94">
        <v>68</v>
      </c>
      <c r="H13" s="96">
        <v>153650</v>
      </c>
      <c r="I13" s="94">
        <v>87.735489999999999</v>
      </c>
      <c r="J13" s="95">
        <v>4.0972102882101298E-2</v>
      </c>
      <c r="K13" s="95">
        <f>I13/'סכום נכסי הקרן'!$C$42</f>
        <v>3.048503653966555E-5</v>
      </c>
      <c r="P13" s="1"/>
      <c r="BC13" s="1" t="s">
        <v>135</v>
      </c>
      <c r="BE13" s="1" t="s">
        <v>153</v>
      </c>
      <c r="BG13" s="1" t="s">
        <v>175</v>
      </c>
    </row>
    <row r="14" spans="1:60">
      <c r="B14" s="83" t="s">
        <v>1272</v>
      </c>
      <c r="C14" s="84" t="s">
        <v>1273</v>
      </c>
      <c r="D14" s="97" t="s">
        <v>29</v>
      </c>
      <c r="E14" s="97" t="s">
        <v>1267</v>
      </c>
      <c r="F14" s="97" t="s">
        <v>171</v>
      </c>
      <c r="G14" s="94">
        <v>290</v>
      </c>
      <c r="H14" s="96">
        <v>349300</v>
      </c>
      <c r="I14" s="94">
        <v>-815.11384999999996</v>
      </c>
      <c r="J14" s="95">
        <v>-0.38065472162776642</v>
      </c>
      <c r="K14" s="95">
        <f>I14/'סכום נכסי הקרן'!$C$42</f>
        <v>-2.8322376157285337E-4</v>
      </c>
      <c r="P14" s="1"/>
      <c r="BC14" s="1" t="s">
        <v>132</v>
      </c>
      <c r="BE14" s="1" t="s">
        <v>154</v>
      </c>
      <c r="BG14" s="1" t="s">
        <v>177</v>
      </c>
    </row>
    <row r="15" spans="1:60">
      <c r="B15" s="83" t="s">
        <v>1274</v>
      </c>
      <c r="C15" s="84" t="s">
        <v>1275</v>
      </c>
      <c r="D15" s="97" t="s">
        <v>29</v>
      </c>
      <c r="E15" s="97" t="s">
        <v>1267</v>
      </c>
      <c r="F15" s="97" t="s">
        <v>171</v>
      </c>
      <c r="G15" s="94">
        <v>54</v>
      </c>
      <c r="H15" s="96">
        <v>13040</v>
      </c>
      <c r="I15" s="94">
        <v>-14.911989999999999</v>
      </c>
      <c r="J15" s="95">
        <v>-6.9638362817243714E-3</v>
      </c>
      <c r="K15" s="95">
        <f>I15/'סכום נכסי הקרן'!$C$42</f>
        <v>-5.1813987706585703E-6</v>
      </c>
      <c r="P15" s="1"/>
      <c r="BC15" s="1" t="s">
        <v>143</v>
      </c>
      <c r="BE15" s="1" t="s">
        <v>195</v>
      </c>
      <c r="BG15" s="1" t="s">
        <v>179</v>
      </c>
    </row>
    <row r="16" spans="1:60" ht="20.25">
      <c r="B16" s="83" t="s">
        <v>1276</v>
      </c>
      <c r="C16" s="84" t="s">
        <v>1277</v>
      </c>
      <c r="D16" s="97" t="s">
        <v>29</v>
      </c>
      <c r="E16" s="97" t="s">
        <v>1267</v>
      </c>
      <c r="F16" s="97" t="s">
        <v>172</v>
      </c>
      <c r="G16" s="94">
        <v>52</v>
      </c>
      <c r="H16" s="96">
        <v>763800</v>
      </c>
      <c r="I16" s="94">
        <v>774.60865000000001</v>
      </c>
      <c r="J16" s="95">
        <v>0.36173896448478943</v>
      </c>
      <c r="K16" s="95">
        <f>I16/'סכום נכסי הקרן'!$C$42</f>
        <v>2.6914961094069234E-4</v>
      </c>
      <c r="P16" s="1"/>
      <c r="BC16" s="4" t="s">
        <v>129</v>
      </c>
      <c r="BD16" s="1" t="s">
        <v>144</v>
      </c>
      <c r="BE16" s="1" t="s">
        <v>155</v>
      </c>
      <c r="BG16" s="1" t="s">
        <v>180</v>
      </c>
    </row>
    <row r="17" spans="2:60">
      <c r="B17" s="83" t="s">
        <v>1278</v>
      </c>
      <c r="C17" s="84" t="s">
        <v>1279</v>
      </c>
      <c r="D17" s="97" t="s">
        <v>29</v>
      </c>
      <c r="E17" s="97" t="s">
        <v>1267</v>
      </c>
      <c r="F17" s="97" t="s">
        <v>169</v>
      </c>
      <c r="G17" s="94">
        <v>439</v>
      </c>
      <c r="H17" s="96">
        <v>267600</v>
      </c>
      <c r="I17" s="94">
        <v>1544.7835</v>
      </c>
      <c r="J17" s="95">
        <v>0.72140736311579878</v>
      </c>
      <c r="K17" s="95">
        <f>I17/'סכום נכסי הקרן'!$C$42</f>
        <v>5.3675863032590847E-4</v>
      </c>
      <c r="P17" s="1"/>
      <c r="BC17" s="1" t="s">
        <v>139</v>
      </c>
      <c r="BE17" s="1" t="s">
        <v>156</v>
      </c>
      <c r="BG17" s="1" t="s">
        <v>181</v>
      </c>
    </row>
    <row r="18" spans="2:60">
      <c r="B18" s="83" t="s">
        <v>1280</v>
      </c>
      <c r="C18" s="84" t="s">
        <v>1281</v>
      </c>
      <c r="D18" s="97" t="s">
        <v>29</v>
      </c>
      <c r="E18" s="97" t="s">
        <v>1267</v>
      </c>
      <c r="F18" s="97" t="s">
        <v>173</v>
      </c>
      <c r="G18" s="94">
        <v>6</v>
      </c>
      <c r="H18" s="96">
        <v>602000</v>
      </c>
      <c r="I18" s="94">
        <v>10.154249999999999</v>
      </c>
      <c r="J18" s="95">
        <v>4.7419918175709407E-3</v>
      </c>
      <c r="K18" s="95">
        <f>I18/'סכום נכסי הקרן'!$C$42</f>
        <v>3.5282493125974323E-6</v>
      </c>
      <c r="BD18" s="1" t="s">
        <v>127</v>
      </c>
      <c r="BF18" s="1" t="s">
        <v>157</v>
      </c>
      <c r="BH18" s="1" t="s">
        <v>29</v>
      </c>
    </row>
    <row r="19" spans="2:60">
      <c r="B19" s="83" t="s">
        <v>1282</v>
      </c>
      <c r="C19" s="84" t="s">
        <v>1283</v>
      </c>
      <c r="D19" s="97" t="s">
        <v>29</v>
      </c>
      <c r="E19" s="97" t="s">
        <v>1267</v>
      </c>
      <c r="F19" s="97" t="s">
        <v>171</v>
      </c>
      <c r="G19" s="94">
        <v>64.000000000000014</v>
      </c>
      <c r="H19" s="96">
        <v>18240</v>
      </c>
      <c r="I19" s="94">
        <v>41.99109</v>
      </c>
      <c r="J19" s="95">
        <v>1.9609661490596054E-2</v>
      </c>
      <c r="K19" s="95">
        <f>I19/'סכום נכסי הקרן'!$C$42</f>
        <v>1.4590445816058982E-5</v>
      </c>
      <c r="BD19" s="1" t="s">
        <v>140</v>
      </c>
      <c r="BF19" s="1" t="s">
        <v>158</v>
      </c>
    </row>
    <row r="20" spans="2:60">
      <c r="B20" s="83" t="s">
        <v>1284</v>
      </c>
      <c r="C20" s="84" t="s">
        <v>1285</v>
      </c>
      <c r="D20" s="97" t="s">
        <v>29</v>
      </c>
      <c r="E20" s="97" t="s">
        <v>1267</v>
      </c>
      <c r="F20" s="97" t="s">
        <v>179</v>
      </c>
      <c r="G20" s="94">
        <v>63</v>
      </c>
      <c r="H20" s="96">
        <v>181700</v>
      </c>
      <c r="I20" s="94">
        <v>512.09987000000001</v>
      </c>
      <c r="J20" s="95">
        <v>0.23914847411863432</v>
      </c>
      <c r="K20" s="95">
        <f>I20/'סכום נכסי הקרן'!$C$42</f>
        <v>1.7793692437242874E-4</v>
      </c>
      <c r="BD20" s="1" t="s">
        <v>145</v>
      </c>
      <c r="BF20" s="1" t="s">
        <v>159</v>
      </c>
    </row>
    <row r="21" spans="2:60">
      <c r="B21" s="105"/>
      <c r="C21" s="84"/>
      <c r="D21" s="84"/>
      <c r="E21" s="84"/>
      <c r="F21" s="84"/>
      <c r="G21" s="94"/>
      <c r="H21" s="96"/>
      <c r="I21" s="84"/>
      <c r="J21" s="95"/>
      <c r="K21" s="84"/>
      <c r="BD21" s="1" t="s">
        <v>130</v>
      </c>
      <c r="BE21" s="1" t="s">
        <v>146</v>
      </c>
      <c r="BF21" s="1" t="s">
        <v>160</v>
      </c>
    </row>
    <row r="22" spans="2:60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BD22" s="1" t="s">
        <v>136</v>
      </c>
      <c r="BF22" s="1" t="s">
        <v>161</v>
      </c>
    </row>
    <row r="23" spans="2:60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BD23" s="1" t="s">
        <v>29</v>
      </c>
      <c r="BE23" s="1" t="s">
        <v>137</v>
      </c>
      <c r="BF23" s="1" t="s">
        <v>196</v>
      </c>
    </row>
    <row r="24" spans="2:60">
      <c r="B24" s="99" t="s">
        <v>259</v>
      </c>
      <c r="C24" s="101"/>
      <c r="D24" s="101"/>
      <c r="E24" s="101"/>
      <c r="F24" s="101"/>
      <c r="G24" s="101"/>
      <c r="H24" s="101"/>
      <c r="I24" s="101"/>
      <c r="J24" s="101"/>
      <c r="K24" s="101"/>
      <c r="BF24" s="1" t="s">
        <v>199</v>
      </c>
    </row>
    <row r="25" spans="2:60">
      <c r="B25" s="99" t="s">
        <v>118</v>
      </c>
      <c r="C25" s="101"/>
      <c r="D25" s="101"/>
      <c r="E25" s="101"/>
      <c r="F25" s="101"/>
      <c r="G25" s="101"/>
      <c r="H25" s="101"/>
      <c r="I25" s="101"/>
      <c r="J25" s="101"/>
      <c r="K25" s="101"/>
      <c r="BF25" s="1" t="s">
        <v>162</v>
      </c>
    </row>
    <row r="26" spans="2:60">
      <c r="B26" s="99" t="s">
        <v>242</v>
      </c>
      <c r="C26" s="101"/>
      <c r="D26" s="101"/>
      <c r="E26" s="101"/>
      <c r="F26" s="101"/>
      <c r="G26" s="101"/>
      <c r="H26" s="101"/>
      <c r="I26" s="101"/>
      <c r="J26" s="101"/>
      <c r="K26" s="101"/>
      <c r="BF26" s="1" t="s">
        <v>163</v>
      </c>
    </row>
    <row r="27" spans="2:60">
      <c r="B27" s="99" t="s">
        <v>250</v>
      </c>
      <c r="C27" s="101"/>
      <c r="D27" s="101"/>
      <c r="E27" s="101"/>
      <c r="F27" s="101"/>
      <c r="G27" s="101"/>
      <c r="H27" s="101"/>
      <c r="I27" s="101"/>
      <c r="J27" s="101"/>
      <c r="K27" s="101"/>
      <c r="BF27" s="1" t="s">
        <v>198</v>
      </c>
    </row>
    <row r="28" spans="2:60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BF28" s="1" t="s">
        <v>164</v>
      </c>
    </row>
    <row r="29" spans="2:60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BF29" s="1" t="s">
        <v>165</v>
      </c>
    </row>
    <row r="30" spans="2:60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BF30" s="1" t="s">
        <v>197</v>
      </c>
    </row>
    <row r="31" spans="2:60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BF31" s="1" t="s">
        <v>29</v>
      </c>
    </row>
    <row r="32" spans="2:60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2:11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</row>
    <row r="112" spans="2:11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</row>
    <row r="113" spans="2:11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</row>
    <row r="114" spans="2:11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</row>
    <row r="115" spans="2:11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</row>
    <row r="116" spans="2:11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</row>
    <row r="117" spans="2:11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</row>
    <row r="118" spans="2:11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</row>
    <row r="119" spans="2:11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</row>
    <row r="120" spans="2:11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</row>
    <row r="121" spans="2:11">
      <c r="C121" s="3"/>
      <c r="D121" s="3"/>
      <c r="E121" s="3"/>
      <c r="F121" s="3"/>
      <c r="G121" s="3"/>
      <c r="H121" s="3"/>
    </row>
    <row r="122" spans="2:11">
      <c r="C122" s="3"/>
      <c r="D122" s="3"/>
      <c r="E122" s="3"/>
      <c r="F122" s="3"/>
      <c r="G122" s="3"/>
      <c r="H122" s="3"/>
    </row>
    <row r="123" spans="2:11">
      <c r="C123" s="3"/>
      <c r="D123" s="3"/>
      <c r="E123" s="3"/>
      <c r="F123" s="3"/>
      <c r="G123" s="3"/>
      <c r="H123" s="3"/>
    </row>
    <row r="124" spans="2:11">
      <c r="C124" s="3"/>
      <c r="D124" s="3"/>
      <c r="E124" s="3"/>
      <c r="F124" s="3"/>
      <c r="G124" s="3"/>
      <c r="H124" s="3"/>
    </row>
    <row r="125" spans="2:11">
      <c r="C125" s="3"/>
      <c r="D125" s="3"/>
      <c r="E125" s="3"/>
      <c r="F125" s="3"/>
      <c r="G125" s="3"/>
      <c r="H125" s="3"/>
    </row>
    <row r="126" spans="2:11">
      <c r="C126" s="3"/>
      <c r="D126" s="3"/>
      <c r="E126" s="3"/>
      <c r="F126" s="3"/>
      <c r="G126" s="3"/>
      <c r="H126" s="3"/>
    </row>
    <row r="127" spans="2:11">
      <c r="C127" s="3"/>
      <c r="D127" s="3"/>
      <c r="E127" s="3"/>
      <c r="F127" s="3"/>
      <c r="G127" s="3"/>
      <c r="H127" s="3"/>
    </row>
    <row r="128" spans="2:11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3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7" t="s">
        <v>185</v>
      </c>
      <c r="C1" s="78" t="s" vm="1">
        <v>260</v>
      </c>
    </row>
    <row r="2" spans="2:81">
      <c r="B2" s="57" t="s">
        <v>184</v>
      </c>
      <c r="C2" s="78" t="s">
        <v>261</v>
      </c>
    </row>
    <row r="3" spans="2:81">
      <c r="B3" s="57" t="s">
        <v>186</v>
      </c>
      <c r="C3" s="78" t="s">
        <v>262</v>
      </c>
      <c r="E3" s="2"/>
    </row>
    <row r="4" spans="2:81">
      <c r="B4" s="57" t="s">
        <v>187</v>
      </c>
      <c r="C4" s="78">
        <v>8801</v>
      </c>
    </row>
    <row r="6" spans="2:81" ht="26.25" customHeight="1">
      <c r="B6" s="170" t="s">
        <v>215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2"/>
    </row>
    <row r="7" spans="2:81" ht="26.25" customHeight="1">
      <c r="B7" s="170" t="s">
        <v>101</v>
      </c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2"/>
    </row>
    <row r="8" spans="2:81" s="3" customFormat="1" ht="47.25">
      <c r="B8" s="23" t="s">
        <v>122</v>
      </c>
      <c r="C8" s="31" t="s">
        <v>46</v>
      </c>
      <c r="D8" s="14" t="s">
        <v>52</v>
      </c>
      <c r="E8" s="31" t="s">
        <v>15</v>
      </c>
      <c r="F8" s="31" t="s">
        <v>67</v>
      </c>
      <c r="G8" s="31" t="s">
        <v>108</v>
      </c>
      <c r="H8" s="31" t="s">
        <v>18</v>
      </c>
      <c r="I8" s="31" t="s">
        <v>107</v>
      </c>
      <c r="J8" s="31" t="s">
        <v>17</v>
      </c>
      <c r="K8" s="31" t="s">
        <v>19</v>
      </c>
      <c r="L8" s="31" t="s">
        <v>244</v>
      </c>
      <c r="M8" s="31" t="s">
        <v>243</v>
      </c>
      <c r="N8" s="31" t="s">
        <v>63</v>
      </c>
      <c r="O8" s="31" t="s">
        <v>60</v>
      </c>
      <c r="P8" s="31" t="s">
        <v>188</v>
      </c>
      <c r="Q8" s="32" t="s">
        <v>190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6"/>
      <c r="C9" s="17"/>
      <c r="D9" s="17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251</v>
      </c>
      <c r="M9" s="33"/>
      <c r="N9" s="33" t="s">
        <v>247</v>
      </c>
      <c r="O9" s="33" t="s">
        <v>20</v>
      </c>
      <c r="P9" s="33" t="s">
        <v>20</v>
      </c>
      <c r="Q9" s="34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119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9" t="s">
        <v>259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2:81">
      <c r="B13" s="99" t="s">
        <v>118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2:81">
      <c r="B14" s="99" t="s">
        <v>242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2:81">
      <c r="B15" s="99" t="s">
        <v>250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6" spans="2:8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2:17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2:17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2:17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2:17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2:17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2:17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2:17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2:17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2:17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2:17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2:17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2:17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2:17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2:17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2:17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2:17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2:17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2:17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2:17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2:17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2:17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2:17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2:17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2:17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2:17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2:17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2:17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</row>
    <row r="44" spans="2:17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</row>
    <row r="45" spans="2:17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</row>
    <row r="46" spans="2:17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</row>
    <row r="47" spans="2:17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</row>
    <row r="48" spans="2:17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</row>
    <row r="49" spans="2:17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</row>
    <row r="50" spans="2:17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</row>
    <row r="51" spans="2:17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</row>
    <row r="52" spans="2:17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</row>
    <row r="53" spans="2:17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</row>
    <row r="54" spans="2:17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</row>
    <row r="55" spans="2:17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</row>
    <row r="56" spans="2:17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2:17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</row>
    <row r="58" spans="2:17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2:17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</row>
    <row r="60" spans="2:17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</row>
    <row r="61" spans="2:17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</row>
    <row r="62" spans="2:17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</row>
    <row r="63" spans="2:17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</row>
    <row r="64" spans="2:17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</row>
    <row r="65" spans="2:17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</row>
    <row r="66" spans="2:17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</row>
    <row r="67" spans="2:17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</row>
    <row r="68" spans="2:17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</row>
    <row r="69" spans="2:17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</row>
    <row r="70" spans="2:17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</row>
    <row r="71" spans="2:17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</row>
    <row r="72" spans="2:17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</row>
    <row r="73" spans="2:17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</row>
    <row r="74" spans="2:17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</row>
    <row r="75" spans="2:17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</row>
    <row r="76" spans="2:17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</row>
    <row r="77" spans="2:17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</row>
    <row r="78" spans="2:17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</row>
    <row r="79" spans="2:17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</row>
    <row r="80" spans="2:17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</row>
    <row r="81" spans="2:17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</row>
    <row r="82" spans="2:17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</row>
    <row r="83" spans="2:17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</row>
    <row r="84" spans="2:17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</row>
    <row r="85" spans="2:17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</row>
    <row r="86" spans="2:17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</row>
    <row r="87" spans="2:17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</row>
    <row r="88" spans="2:17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89" spans="2:17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</row>
    <row r="90" spans="2:17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</row>
    <row r="91" spans="2:17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</row>
    <row r="92" spans="2:17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</row>
    <row r="93" spans="2:17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2:17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2:17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2:17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2:17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2:17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2:17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2:17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2:17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2:17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</row>
    <row r="103" spans="2:17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</row>
    <row r="104" spans="2:17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</row>
    <row r="105" spans="2:17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</row>
    <row r="106" spans="2:17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</row>
    <row r="107" spans="2:17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</row>
    <row r="108" spans="2:17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</row>
    <row r="109" spans="2:17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</row>
    <row r="110" spans="2:17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</row>
  </sheetData>
  <sheetProtection sheet="1" objects="1" scenarios="1"/>
  <mergeCells count="2">
    <mergeCell ref="B6:Q6"/>
    <mergeCell ref="B7:Q7"/>
  </mergeCells>
  <phoneticPr fontId="3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48"/>
  <sheetViews>
    <sheetView rightToLeft="1" workbookViewId="0">
      <pane ySplit="10" topLeftCell="A11" activePane="bottomLeft" state="frozen"/>
      <selection pane="bottomLeft" activeCell="C17" sqref="C17"/>
    </sheetView>
  </sheetViews>
  <sheetFormatPr defaultColWidth="9.140625" defaultRowHeight="18"/>
  <cols>
    <col min="1" max="1" width="3" style="1" customWidth="1"/>
    <col min="2" max="2" width="32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4.28515625" style="1" bestFit="1" customWidth="1"/>
    <col min="12" max="12" width="9.5703125" style="1" bestFit="1" customWidth="1"/>
    <col min="13" max="13" width="11.28515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7" t="s">
        <v>185</v>
      </c>
      <c r="C1" s="78" t="s" vm="1">
        <v>260</v>
      </c>
    </row>
    <row r="2" spans="2:72">
      <c r="B2" s="57" t="s">
        <v>184</v>
      </c>
      <c r="C2" s="78" t="s">
        <v>261</v>
      </c>
    </row>
    <row r="3" spans="2:72">
      <c r="B3" s="57" t="s">
        <v>186</v>
      </c>
      <c r="C3" s="78" t="s">
        <v>262</v>
      </c>
    </row>
    <row r="4" spans="2:72">
      <c r="B4" s="57" t="s">
        <v>187</v>
      </c>
      <c r="C4" s="78">
        <v>8801</v>
      </c>
    </row>
    <row r="6" spans="2:72" ht="26.25" customHeight="1">
      <c r="B6" s="170" t="s">
        <v>216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2"/>
    </row>
    <row r="7" spans="2:72" ht="26.25" customHeight="1">
      <c r="B7" s="170" t="s">
        <v>92</v>
      </c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2"/>
    </row>
    <row r="8" spans="2:72" s="3" customFormat="1" ht="78.75">
      <c r="B8" s="23" t="s">
        <v>122</v>
      </c>
      <c r="C8" s="31" t="s">
        <v>46</v>
      </c>
      <c r="D8" s="31" t="s">
        <v>15</v>
      </c>
      <c r="E8" s="31" t="s">
        <v>67</v>
      </c>
      <c r="F8" s="31" t="s">
        <v>108</v>
      </c>
      <c r="G8" s="31" t="s">
        <v>18</v>
      </c>
      <c r="H8" s="31" t="s">
        <v>107</v>
      </c>
      <c r="I8" s="31" t="s">
        <v>17</v>
      </c>
      <c r="J8" s="31" t="s">
        <v>19</v>
      </c>
      <c r="K8" s="31" t="s">
        <v>244</v>
      </c>
      <c r="L8" s="31" t="s">
        <v>243</v>
      </c>
      <c r="M8" s="31" t="s">
        <v>116</v>
      </c>
      <c r="N8" s="31" t="s">
        <v>60</v>
      </c>
      <c r="O8" s="31" t="s">
        <v>188</v>
      </c>
      <c r="P8" s="32" t="s">
        <v>190</v>
      </c>
    </row>
    <row r="9" spans="2:72" s="3" customFormat="1" ht="25.5" customHeight="1">
      <c r="B9" s="16"/>
      <c r="C9" s="33"/>
      <c r="D9" s="33"/>
      <c r="E9" s="33"/>
      <c r="F9" s="33" t="s">
        <v>22</v>
      </c>
      <c r="G9" s="33" t="s">
        <v>21</v>
      </c>
      <c r="H9" s="33"/>
      <c r="I9" s="33" t="s">
        <v>20</v>
      </c>
      <c r="J9" s="33" t="s">
        <v>20</v>
      </c>
      <c r="K9" s="33" t="s">
        <v>251</v>
      </c>
      <c r="L9" s="33"/>
      <c r="M9" s="33" t="s">
        <v>247</v>
      </c>
      <c r="N9" s="33" t="s">
        <v>20</v>
      </c>
      <c r="O9" s="33" t="s">
        <v>20</v>
      </c>
      <c r="P9" s="34" t="s">
        <v>20</v>
      </c>
    </row>
    <row r="10" spans="2:7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1" t="s">
        <v>13</v>
      </c>
      <c r="P10" s="21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134" customFormat="1" ht="18" customHeight="1">
      <c r="B11" s="79" t="s">
        <v>28</v>
      </c>
      <c r="C11" s="80"/>
      <c r="D11" s="80"/>
      <c r="E11" s="80"/>
      <c r="F11" s="80"/>
      <c r="G11" s="88">
        <v>10.22782287327067</v>
      </c>
      <c r="H11" s="80"/>
      <c r="I11" s="80"/>
      <c r="J11" s="103">
        <v>4.8546667630728291E-2</v>
      </c>
      <c r="K11" s="88"/>
      <c r="L11" s="80"/>
      <c r="M11" s="88">
        <v>715320.38173000002</v>
      </c>
      <c r="N11" s="80"/>
      <c r="O11" s="89">
        <v>1</v>
      </c>
      <c r="P11" s="89">
        <f>M11/'סכום נכסי הקרן'!$C$42</f>
        <v>0.24854899624549381</v>
      </c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BT11" s="128"/>
    </row>
    <row r="12" spans="2:72" ht="21.75" customHeight="1">
      <c r="B12" s="81" t="s">
        <v>239</v>
      </c>
      <c r="C12" s="82"/>
      <c r="D12" s="82"/>
      <c r="E12" s="82"/>
      <c r="F12" s="82"/>
      <c r="G12" s="91">
        <v>10.22782287327067</v>
      </c>
      <c r="H12" s="82"/>
      <c r="I12" s="82"/>
      <c r="J12" s="104">
        <v>4.8546667630728291E-2</v>
      </c>
      <c r="K12" s="91"/>
      <c r="L12" s="82"/>
      <c r="M12" s="91">
        <v>715320.38173000002</v>
      </c>
      <c r="N12" s="82"/>
      <c r="O12" s="92">
        <v>1</v>
      </c>
      <c r="P12" s="92">
        <f>M12/'סכום נכסי הקרן'!$C$42</f>
        <v>0.24854899624549381</v>
      </c>
    </row>
    <row r="13" spans="2:72">
      <c r="B13" s="102" t="s">
        <v>72</v>
      </c>
      <c r="C13" s="82"/>
      <c r="D13" s="82"/>
      <c r="E13" s="82"/>
      <c r="F13" s="82"/>
      <c r="G13" s="91">
        <v>10.22782287327067</v>
      </c>
      <c r="H13" s="82"/>
      <c r="I13" s="82"/>
      <c r="J13" s="104">
        <v>4.8546667630728291E-2</v>
      </c>
      <c r="K13" s="91"/>
      <c r="L13" s="82"/>
      <c r="M13" s="91">
        <v>715320.38173000002</v>
      </c>
      <c r="N13" s="82"/>
      <c r="O13" s="92">
        <v>1</v>
      </c>
      <c r="P13" s="92">
        <f>M13/'סכום נכסי הקרן'!$C$42</f>
        <v>0.24854899624549381</v>
      </c>
    </row>
    <row r="14" spans="2:72">
      <c r="B14" s="87" t="s">
        <v>1286</v>
      </c>
      <c r="C14" s="84" t="s">
        <v>1287</v>
      </c>
      <c r="D14" s="84" t="s">
        <v>265</v>
      </c>
      <c r="E14" s="84"/>
      <c r="F14" s="107">
        <v>40909</v>
      </c>
      <c r="G14" s="94">
        <v>7.25</v>
      </c>
      <c r="H14" s="97" t="s">
        <v>170</v>
      </c>
      <c r="I14" s="98">
        <v>4.8000000000000001E-2</v>
      </c>
      <c r="J14" s="98">
        <v>4.8600000000000004E-2</v>
      </c>
      <c r="K14" s="94">
        <v>31000</v>
      </c>
      <c r="L14" s="108">
        <v>104.8026</v>
      </c>
      <c r="M14" s="94">
        <v>32.476439999999997</v>
      </c>
      <c r="N14" s="84"/>
      <c r="O14" s="95">
        <v>4.540125072552222E-5</v>
      </c>
      <c r="P14" s="95">
        <f>M14/'סכום נכסי הקרן'!$C$42</f>
        <v>1.1284435296118547E-5</v>
      </c>
    </row>
    <row r="15" spans="2:72">
      <c r="B15" s="87" t="s">
        <v>1288</v>
      </c>
      <c r="C15" s="84">
        <v>8790</v>
      </c>
      <c r="D15" s="84" t="s">
        <v>265</v>
      </c>
      <c r="E15" s="84"/>
      <c r="F15" s="107">
        <v>41030</v>
      </c>
      <c r="G15" s="94">
        <v>7.58</v>
      </c>
      <c r="H15" s="97" t="s">
        <v>170</v>
      </c>
      <c r="I15" s="98">
        <v>4.8000000000000001E-2</v>
      </c>
      <c r="J15" s="98">
        <v>4.8600000000000004E-2</v>
      </c>
      <c r="K15" s="94">
        <v>3059000</v>
      </c>
      <c r="L15" s="108">
        <v>102.7111</v>
      </c>
      <c r="M15" s="94">
        <v>3141.7652400000002</v>
      </c>
      <c r="N15" s="84"/>
      <c r="O15" s="95">
        <v>4.3921092146174436E-3</v>
      </c>
      <c r="P15" s="95">
        <f>M15/'סכום נכסי הקרן'!$C$42</f>
        <v>1.0916543366937498E-3</v>
      </c>
    </row>
    <row r="16" spans="2:72">
      <c r="B16" s="87" t="s">
        <v>1289</v>
      </c>
      <c r="C16" s="84" t="s">
        <v>1290</v>
      </c>
      <c r="D16" s="84" t="s">
        <v>265</v>
      </c>
      <c r="E16" s="84"/>
      <c r="F16" s="107">
        <v>41091</v>
      </c>
      <c r="G16" s="94">
        <v>7.56</v>
      </c>
      <c r="H16" s="97" t="s">
        <v>170</v>
      </c>
      <c r="I16" s="98">
        <v>4.8000000000000001E-2</v>
      </c>
      <c r="J16" s="98">
        <v>4.87E-2</v>
      </c>
      <c r="K16" s="94">
        <v>7845000</v>
      </c>
      <c r="L16" s="108">
        <v>103.4532</v>
      </c>
      <c r="M16" s="94">
        <v>8108.7132899999997</v>
      </c>
      <c r="N16" s="84"/>
      <c r="O16" s="95">
        <v>1.1335778340873083E-2</v>
      </c>
      <c r="P16" s="95">
        <f>M16/'סכום נכסי הקרן'!$C$42</f>
        <v>2.8174963282854141E-3</v>
      </c>
    </row>
    <row r="17" spans="2:16">
      <c r="B17" s="87" t="s">
        <v>1291</v>
      </c>
      <c r="C17" s="84">
        <v>8805</v>
      </c>
      <c r="D17" s="84" t="s">
        <v>265</v>
      </c>
      <c r="E17" s="84"/>
      <c r="F17" s="107">
        <v>41487</v>
      </c>
      <c r="G17" s="94">
        <v>8.27</v>
      </c>
      <c r="H17" s="97" t="s">
        <v>170</v>
      </c>
      <c r="I17" s="98">
        <v>4.8000000000000001E-2</v>
      </c>
      <c r="J17" s="98">
        <v>4.7900000000000012E-2</v>
      </c>
      <c r="K17" s="94">
        <v>124000</v>
      </c>
      <c r="L17" s="108">
        <v>101.98309999999999</v>
      </c>
      <c r="M17" s="94">
        <v>127.05978999999999</v>
      </c>
      <c r="N17" s="84"/>
      <c r="O17" s="95">
        <v>1.7762640803370693E-4</v>
      </c>
      <c r="P17" s="95">
        <f>M17/'סכום נכסי הקרן'!$C$42</f>
        <v>4.4148865423470379E-5</v>
      </c>
    </row>
    <row r="18" spans="2:16">
      <c r="B18" s="87" t="s">
        <v>1292</v>
      </c>
      <c r="C18" s="84" t="s">
        <v>1293</v>
      </c>
      <c r="D18" s="84" t="s">
        <v>265</v>
      </c>
      <c r="E18" s="84"/>
      <c r="F18" s="107">
        <v>42218</v>
      </c>
      <c r="G18" s="94">
        <v>9.41</v>
      </c>
      <c r="H18" s="97" t="s">
        <v>170</v>
      </c>
      <c r="I18" s="98">
        <v>4.8000000000000001E-2</v>
      </c>
      <c r="J18" s="98">
        <v>4.8600000000000004E-2</v>
      </c>
      <c r="K18" s="94">
        <v>132000</v>
      </c>
      <c r="L18" s="108">
        <v>101.971</v>
      </c>
      <c r="M18" s="94">
        <v>134.60173</v>
      </c>
      <c r="N18" s="84"/>
      <c r="O18" s="95">
        <v>1.8816985149292987E-4</v>
      </c>
      <c r="P18" s="95">
        <f>M18/'סכום נכסי הקרן'!$C$42</f>
        <v>4.6769427712231354E-5</v>
      </c>
    </row>
    <row r="19" spans="2:16">
      <c r="B19" s="87" t="s">
        <v>1294</v>
      </c>
      <c r="C19" s="84" t="s">
        <v>1295</v>
      </c>
      <c r="D19" s="84" t="s">
        <v>265</v>
      </c>
      <c r="E19" s="84"/>
      <c r="F19" s="107">
        <v>42309</v>
      </c>
      <c r="G19" s="94">
        <v>9.66</v>
      </c>
      <c r="H19" s="97" t="s">
        <v>170</v>
      </c>
      <c r="I19" s="98">
        <v>4.8000000000000001E-2</v>
      </c>
      <c r="J19" s="98">
        <v>4.8499999999999995E-2</v>
      </c>
      <c r="K19" s="94">
        <v>757000</v>
      </c>
      <c r="L19" s="108">
        <v>100.78189999999999</v>
      </c>
      <c r="M19" s="94">
        <v>762.91888000000006</v>
      </c>
      <c r="N19" s="84"/>
      <c r="O19" s="95">
        <v>1.066541509910403E-3</v>
      </c>
      <c r="P19" s="95">
        <f>M19/'סכום נכסי הקרן'!$C$42</f>
        <v>2.6508782174238405E-4</v>
      </c>
    </row>
    <row r="20" spans="2:16">
      <c r="B20" s="87" t="s">
        <v>1296</v>
      </c>
      <c r="C20" s="84" t="s">
        <v>1297</v>
      </c>
      <c r="D20" s="84" t="s">
        <v>265</v>
      </c>
      <c r="E20" s="84"/>
      <c r="F20" s="107">
        <v>42339</v>
      </c>
      <c r="G20" s="94">
        <v>9.74</v>
      </c>
      <c r="H20" s="97" t="s">
        <v>170</v>
      </c>
      <c r="I20" s="98">
        <v>4.8000000000000001E-2</v>
      </c>
      <c r="J20" s="98">
        <v>4.8600000000000004E-2</v>
      </c>
      <c r="K20" s="94">
        <v>978000</v>
      </c>
      <c r="L20" s="108">
        <v>100.38420000000001</v>
      </c>
      <c r="M20" s="94">
        <v>981.75738000000001</v>
      </c>
      <c r="N20" s="84"/>
      <c r="O20" s="95">
        <v>1.3724722586900473E-3</v>
      </c>
      <c r="P20" s="95">
        <f>M20/'סכום נכסי הקרן'!$C$42</f>
        <v>3.4112660227219699E-4</v>
      </c>
    </row>
    <row r="21" spans="2:16">
      <c r="B21" s="87" t="s">
        <v>1298</v>
      </c>
      <c r="C21" s="84" t="s">
        <v>1299</v>
      </c>
      <c r="D21" s="84" t="s">
        <v>265</v>
      </c>
      <c r="E21" s="84"/>
      <c r="F21" s="107">
        <v>42370</v>
      </c>
      <c r="G21" s="94">
        <v>9.6</v>
      </c>
      <c r="H21" s="97" t="s">
        <v>170</v>
      </c>
      <c r="I21" s="98">
        <v>4.8000000000000001E-2</v>
      </c>
      <c r="J21" s="98">
        <v>4.8500000000000008E-2</v>
      </c>
      <c r="K21" s="94">
        <v>1624000</v>
      </c>
      <c r="L21" s="108">
        <v>102.38809999999999</v>
      </c>
      <c r="M21" s="94">
        <v>1662.7824900000001</v>
      </c>
      <c r="N21" s="84"/>
      <c r="O21" s="95">
        <v>2.3245283267038556E-3</v>
      </c>
      <c r="P21" s="95">
        <f>M21/'סכום נכסי הקרן'!$C$42</f>
        <v>5.7775918234646059E-4</v>
      </c>
    </row>
    <row r="22" spans="2:16">
      <c r="B22" s="87" t="s">
        <v>1300</v>
      </c>
      <c r="C22" s="84" t="s">
        <v>1301</v>
      </c>
      <c r="D22" s="84" t="s">
        <v>265</v>
      </c>
      <c r="E22" s="84"/>
      <c r="F22" s="107">
        <v>42461</v>
      </c>
      <c r="G22" s="94">
        <v>9.84</v>
      </c>
      <c r="H22" s="97" t="s">
        <v>170</v>
      </c>
      <c r="I22" s="98">
        <v>4.8000000000000001E-2</v>
      </c>
      <c r="J22" s="98">
        <v>4.8599999999999997E-2</v>
      </c>
      <c r="K22" s="94">
        <v>7022000</v>
      </c>
      <c r="L22" s="108">
        <v>102.10380000000001</v>
      </c>
      <c r="M22" s="94">
        <v>7169.7253300000002</v>
      </c>
      <c r="N22" s="84"/>
      <c r="O22" s="95">
        <v>1.0023096661470826E-2</v>
      </c>
      <c r="P22" s="95">
        <f>M22/'סכום נכסי הקרן'!$C$42</f>
        <v>2.491230614480134E-3</v>
      </c>
    </row>
    <row r="23" spans="2:16">
      <c r="B23" s="87" t="s">
        <v>1302</v>
      </c>
      <c r="C23" s="84" t="s">
        <v>1303</v>
      </c>
      <c r="D23" s="84" t="s">
        <v>265</v>
      </c>
      <c r="E23" s="84"/>
      <c r="F23" s="107">
        <v>42491</v>
      </c>
      <c r="G23" s="94">
        <v>9.93</v>
      </c>
      <c r="H23" s="97" t="s">
        <v>170</v>
      </c>
      <c r="I23" s="98">
        <v>4.8000000000000001E-2</v>
      </c>
      <c r="J23" s="98">
        <v>4.8599999999999997E-2</v>
      </c>
      <c r="K23" s="94">
        <v>10289000</v>
      </c>
      <c r="L23" s="108">
        <v>101.90819999999999</v>
      </c>
      <c r="M23" s="94">
        <v>10485.33404</v>
      </c>
      <c r="N23" s="84"/>
      <c r="O23" s="95">
        <v>1.4658234698473506E-2</v>
      </c>
      <c r="P23" s="95">
        <f>M23/'סכום נכסי הקרן'!$C$42</f>
        <v>3.6432895210364584E-3</v>
      </c>
    </row>
    <row r="24" spans="2:16">
      <c r="B24" s="87" t="s">
        <v>1304</v>
      </c>
      <c r="C24" s="84" t="s">
        <v>1305</v>
      </c>
      <c r="D24" s="84" t="s">
        <v>265</v>
      </c>
      <c r="E24" s="84"/>
      <c r="F24" s="107">
        <v>42522</v>
      </c>
      <c r="G24" s="94">
        <v>10.01</v>
      </c>
      <c r="H24" s="97" t="s">
        <v>170</v>
      </c>
      <c r="I24" s="98">
        <v>4.8000000000000001E-2</v>
      </c>
      <c r="J24" s="98">
        <v>4.8600000000000004E-2</v>
      </c>
      <c r="K24" s="94">
        <v>16543000</v>
      </c>
      <c r="L24" s="108">
        <v>101.0939</v>
      </c>
      <c r="M24" s="94">
        <v>16723.957409999999</v>
      </c>
      <c r="N24" s="84"/>
      <c r="O24" s="95">
        <v>2.3379674111274673E-2</v>
      </c>
      <c r="P24" s="95">
        <f>M24/'סכום נכסי הקרן'!$C$42</f>
        <v>5.8109945329040784E-3</v>
      </c>
    </row>
    <row r="25" spans="2:16">
      <c r="B25" s="87" t="s">
        <v>1306</v>
      </c>
      <c r="C25" s="84" t="s">
        <v>1307</v>
      </c>
      <c r="D25" s="84" t="s">
        <v>265</v>
      </c>
      <c r="E25" s="84"/>
      <c r="F25" s="107">
        <v>42552</v>
      </c>
      <c r="G25" s="94">
        <v>9.86</v>
      </c>
      <c r="H25" s="97" t="s">
        <v>170</v>
      </c>
      <c r="I25" s="98">
        <v>4.8000000000000001E-2</v>
      </c>
      <c r="J25" s="98">
        <v>4.8599999999999997E-2</v>
      </c>
      <c r="K25" s="94">
        <v>15427000</v>
      </c>
      <c r="L25" s="108">
        <v>102.79819999999999</v>
      </c>
      <c r="M25" s="94">
        <v>15858.77555</v>
      </c>
      <c r="N25" s="84"/>
      <c r="O25" s="95">
        <v>2.2170171513421166E-2</v>
      </c>
      <c r="P25" s="95">
        <f>M25/'סכום נכסי הקרן'!$C$42</f>
        <v>5.510373876251271E-3</v>
      </c>
    </row>
    <row r="26" spans="2:16">
      <c r="B26" s="87" t="s">
        <v>1308</v>
      </c>
      <c r="C26" s="84" t="s">
        <v>1309</v>
      </c>
      <c r="D26" s="84" t="s">
        <v>265</v>
      </c>
      <c r="E26" s="84"/>
      <c r="F26" s="107">
        <v>42583</v>
      </c>
      <c r="G26" s="94">
        <v>9.94</v>
      </c>
      <c r="H26" s="97" t="s">
        <v>170</v>
      </c>
      <c r="I26" s="98">
        <v>4.8000000000000001E-2</v>
      </c>
      <c r="J26" s="98">
        <v>4.8500000000000008E-2</v>
      </c>
      <c r="K26" s="94">
        <v>82714000</v>
      </c>
      <c r="L26" s="108">
        <v>102.09569999999999</v>
      </c>
      <c r="M26" s="94">
        <v>84447.416230000003</v>
      </c>
      <c r="N26" s="84"/>
      <c r="O26" s="95">
        <v>0.11805537544696294</v>
      </c>
      <c r="P26" s="95">
        <f>M26/'סכום נכסי הקרן'!$C$42</f>
        <v>2.9342545068727556E-2</v>
      </c>
    </row>
    <row r="27" spans="2:16">
      <c r="B27" s="87" t="s">
        <v>1310</v>
      </c>
      <c r="C27" s="84" t="s">
        <v>1311</v>
      </c>
      <c r="D27" s="84" t="s">
        <v>265</v>
      </c>
      <c r="E27" s="84"/>
      <c r="F27" s="107">
        <v>42614</v>
      </c>
      <c r="G27" s="94">
        <v>10.02</v>
      </c>
      <c r="H27" s="97" t="s">
        <v>170</v>
      </c>
      <c r="I27" s="98">
        <v>4.8000000000000001E-2</v>
      </c>
      <c r="J27" s="98">
        <v>4.8600000000000004E-2</v>
      </c>
      <c r="K27" s="94">
        <v>59401000</v>
      </c>
      <c r="L27" s="108">
        <v>101.5822</v>
      </c>
      <c r="M27" s="94">
        <v>60340.318429999999</v>
      </c>
      <c r="N27" s="84"/>
      <c r="O27" s="95">
        <v>8.435425575889105E-2</v>
      </c>
      <c r="P27" s="95">
        <f>M27/'סכום נכסי הקרן'!$C$42</f>
        <v>2.0966165597908037E-2</v>
      </c>
    </row>
    <row r="28" spans="2:16">
      <c r="B28" s="87" t="s">
        <v>1312</v>
      </c>
      <c r="C28" s="84" t="s">
        <v>1313</v>
      </c>
      <c r="D28" s="84" t="s">
        <v>265</v>
      </c>
      <c r="E28" s="84"/>
      <c r="F28" s="107">
        <v>42644</v>
      </c>
      <c r="G28" s="94">
        <v>10.110000000000001</v>
      </c>
      <c r="H28" s="97" t="s">
        <v>170</v>
      </c>
      <c r="I28" s="98">
        <v>4.8000000000000001E-2</v>
      </c>
      <c r="J28" s="98">
        <v>4.8600000000000004E-2</v>
      </c>
      <c r="K28" s="94">
        <v>43869000</v>
      </c>
      <c r="L28" s="108">
        <v>101.1811</v>
      </c>
      <c r="M28" s="94">
        <v>44386.866369999996</v>
      </c>
      <c r="N28" s="84"/>
      <c r="O28" s="95">
        <v>6.2051728852812085E-2</v>
      </c>
      <c r="P28" s="95">
        <f>M28/'סכום נכסי הקרן'!$C$42</f>
        <v>1.5422894921663991E-2</v>
      </c>
    </row>
    <row r="29" spans="2:16">
      <c r="B29" s="87" t="s">
        <v>1314</v>
      </c>
      <c r="C29" s="84" t="s">
        <v>1315</v>
      </c>
      <c r="D29" s="84" t="s">
        <v>265</v>
      </c>
      <c r="E29" s="84"/>
      <c r="F29" s="107">
        <v>42705</v>
      </c>
      <c r="G29" s="94">
        <v>10.28</v>
      </c>
      <c r="H29" s="97" t="s">
        <v>170</v>
      </c>
      <c r="I29" s="98">
        <v>4.8000000000000001E-2</v>
      </c>
      <c r="J29" s="98">
        <v>4.8599999999999997E-2</v>
      </c>
      <c r="K29" s="94">
        <v>36720000</v>
      </c>
      <c r="L29" s="108">
        <v>100.3835</v>
      </c>
      <c r="M29" s="94">
        <v>36860.839180000003</v>
      </c>
      <c r="N29" s="84"/>
      <c r="O29" s="95">
        <v>5.1530531103912043E-2</v>
      </c>
      <c r="P29" s="95">
        <f>M29/'סכום נכסי הקרן'!$C$42</f>
        <v>1.2807861781874538E-2</v>
      </c>
    </row>
    <row r="30" spans="2:16">
      <c r="B30" s="87" t="s">
        <v>1316</v>
      </c>
      <c r="C30" s="84" t="s">
        <v>1317</v>
      </c>
      <c r="D30" s="84" t="s">
        <v>265</v>
      </c>
      <c r="E30" s="84"/>
      <c r="F30" s="107">
        <v>42736</v>
      </c>
      <c r="G30" s="94">
        <v>10.119999999999999</v>
      </c>
      <c r="H30" s="97" t="s">
        <v>170</v>
      </c>
      <c r="I30" s="98">
        <v>4.8000000000000001E-2</v>
      </c>
      <c r="J30" s="98">
        <v>4.8499999999999995E-2</v>
      </c>
      <c r="K30" s="94">
        <v>36947000</v>
      </c>
      <c r="L30" s="108">
        <v>102.69459999999999</v>
      </c>
      <c r="M30" s="94">
        <v>37942.561780000004</v>
      </c>
      <c r="N30" s="84"/>
      <c r="O30" s="95">
        <v>5.3042752239543405E-2</v>
      </c>
      <c r="P30" s="95">
        <f>M30/'סכום נכסי הקרן'!$C$42</f>
        <v>1.3183722827236934E-2</v>
      </c>
    </row>
    <row r="31" spans="2:16">
      <c r="B31" s="87" t="s">
        <v>1318</v>
      </c>
      <c r="C31" s="84" t="s">
        <v>1319</v>
      </c>
      <c r="D31" s="84" t="s">
        <v>265</v>
      </c>
      <c r="E31" s="84"/>
      <c r="F31" s="107">
        <v>42767</v>
      </c>
      <c r="G31" s="94">
        <v>10.199999999999999</v>
      </c>
      <c r="H31" s="97" t="s">
        <v>170</v>
      </c>
      <c r="I31" s="98">
        <v>4.8000000000000001E-2</v>
      </c>
      <c r="J31" s="98">
        <v>4.8499999999999995E-2</v>
      </c>
      <c r="K31" s="94">
        <v>30697000</v>
      </c>
      <c r="L31" s="108">
        <v>102.2893</v>
      </c>
      <c r="M31" s="94">
        <v>31399.758280000002</v>
      </c>
      <c r="N31" s="84"/>
      <c r="O31" s="95">
        <v>4.3896076614033823E-2</v>
      </c>
      <c r="P31" s="95">
        <f>M31/'סכום נכסי הקרן'!$C$42</f>
        <v>1.0910325781533402E-2</v>
      </c>
    </row>
    <row r="32" spans="2:16">
      <c r="B32" s="87" t="s">
        <v>1320</v>
      </c>
      <c r="C32" s="84" t="s">
        <v>1321</v>
      </c>
      <c r="D32" s="84" t="s">
        <v>265</v>
      </c>
      <c r="E32" s="84"/>
      <c r="F32" s="107">
        <v>42795</v>
      </c>
      <c r="G32" s="94">
        <v>10.28</v>
      </c>
      <c r="H32" s="97" t="s">
        <v>170</v>
      </c>
      <c r="I32" s="98">
        <v>4.8000000000000001E-2</v>
      </c>
      <c r="J32" s="98">
        <v>4.8600000000000004E-2</v>
      </c>
      <c r="K32" s="94">
        <v>38223000</v>
      </c>
      <c r="L32" s="108">
        <v>102.0899</v>
      </c>
      <c r="M32" s="94">
        <v>39021.834869999999</v>
      </c>
      <c r="N32" s="84"/>
      <c r="O32" s="95">
        <v>5.4551549021468977E-2</v>
      </c>
      <c r="P32" s="95">
        <f>M32/'סכום נכסי הקרן'!$C$42</f>
        <v>1.3558732752922966E-2</v>
      </c>
    </row>
    <row r="33" spans="2:16">
      <c r="B33" s="87" t="s">
        <v>1322</v>
      </c>
      <c r="C33" s="84" t="s">
        <v>1323</v>
      </c>
      <c r="D33" s="84" t="s">
        <v>265</v>
      </c>
      <c r="E33" s="84"/>
      <c r="F33" s="107">
        <v>42826</v>
      </c>
      <c r="G33" s="94">
        <v>10.370000000000001</v>
      </c>
      <c r="H33" s="97" t="s">
        <v>170</v>
      </c>
      <c r="I33" s="98">
        <v>4.8000000000000001E-2</v>
      </c>
      <c r="J33" s="98">
        <v>4.8500000000000008E-2</v>
      </c>
      <c r="K33" s="94">
        <v>26197000</v>
      </c>
      <c r="L33" s="108">
        <v>101.6871</v>
      </c>
      <c r="M33" s="94">
        <v>26638.967129999997</v>
      </c>
      <c r="N33" s="84"/>
      <c r="O33" s="95">
        <v>3.7240609676986614E-2</v>
      </c>
      <c r="P33" s="95">
        <f>M33/'סכום נכסי הקרן'!$C$42</f>
        <v>9.2561161547852471E-3</v>
      </c>
    </row>
    <row r="34" spans="2:16">
      <c r="B34" s="87" t="s">
        <v>1324</v>
      </c>
      <c r="C34" s="84" t="s">
        <v>1325</v>
      </c>
      <c r="D34" s="84" t="s">
        <v>265</v>
      </c>
      <c r="E34" s="84"/>
      <c r="F34" s="107">
        <v>42856</v>
      </c>
      <c r="G34" s="94">
        <v>10.45</v>
      </c>
      <c r="H34" s="97" t="s">
        <v>170</v>
      </c>
      <c r="I34" s="98">
        <v>4.8000000000000001E-2</v>
      </c>
      <c r="J34" s="98">
        <v>4.8600000000000004E-2</v>
      </c>
      <c r="K34" s="94">
        <v>27980000</v>
      </c>
      <c r="L34" s="108">
        <v>100.98220000000001</v>
      </c>
      <c r="M34" s="94">
        <v>28254.82444</v>
      </c>
      <c r="N34" s="84"/>
      <c r="O34" s="95">
        <v>3.949953777587855E-2</v>
      </c>
      <c r="P34" s="95">
        <f>M34/'סכום נכסי הקרן'!$C$42</f>
        <v>9.8175704663555786E-3</v>
      </c>
    </row>
    <row r="35" spans="2:16">
      <c r="B35" s="87" t="s">
        <v>1326</v>
      </c>
      <c r="C35" s="84" t="s">
        <v>1327</v>
      </c>
      <c r="D35" s="84" t="s">
        <v>265</v>
      </c>
      <c r="E35" s="84"/>
      <c r="F35" s="107">
        <v>42887</v>
      </c>
      <c r="G35" s="94">
        <v>10.540000000000001</v>
      </c>
      <c r="H35" s="97" t="s">
        <v>170</v>
      </c>
      <c r="I35" s="98">
        <v>4.8000000000000001E-2</v>
      </c>
      <c r="J35" s="98">
        <v>4.8600000000000004E-2</v>
      </c>
      <c r="K35" s="94">
        <v>44781000</v>
      </c>
      <c r="L35" s="108">
        <v>100.3832</v>
      </c>
      <c r="M35" s="94">
        <v>44952.61666</v>
      </c>
      <c r="N35" s="84"/>
      <c r="O35" s="95">
        <v>6.2842633606052495E-2</v>
      </c>
      <c r="P35" s="95">
        <f>M35/'סכום נכסי הקרן'!$C$42</f>
        <v>1.5619473504207686E-2</v>
      </c>
    </row>
    <row r="36" spans="2:16">
      <c r="B36" s="87" t="s">
        <v>1328</v>
      </c>
      <c r="C36" s="84" t="s">
        <v>1329</v>
      </c>
      <c r="D36" s="84" t="s">
        <v>265</v>
      </c>
      <c r="E36" s="84"/>
      <c r="F36" s="107">
        <v>42949</v>
      </c>
      <c r="G36" s="94">
        <v>10.46</v>
      </c>
      <c r="H36" s="97" t="s">
        <v>170</v>
      </c>
      <c r="I36" s="98">
        <v>4.8000000000000001E-2</v>
      </c>
      <c r="J36" s="98">
        <v>4.8499999999999995E-2</v>
      </c>
      <c r="K36" s="94">
        <v>51467000</v>
      </c>
      <c r="L36" s="108">
        <v>102.28870000000001</v>
      </c>
      <c r="M36" s="94">
        <v>52644.907859999999</v>
      </c>
      <c r="N36" s="84"/>
      <c r="O36" s="95">
        <v>7.3596264281857116E-2</v>
      </c>
      <c r="P36" s="95">
        <f>M36/'סכום נכסי הקרן'!$C$42</f>
        <v>1.8292277614673676E-2</v>
      </c>
    </row>
    <row r="37" spans="2:16">
      <c r="B37" s="87" t="s">
        <v>1330</v>
      </c>
      <c r="C37" s="84" t="s">
        <v>1331</v>
      </c>
      <c r="D37" s="84" t="s">
        <v>265</v>
      </c>
      <c r="E37" s="84"/>
      <c r="F37" s="107">
        <v>42979</v>
      </c>
      <c r="G37" s="94">
        <v>10.54</v>
      </c>
      <c r="H37" s="97" t="s">
        <v>170</v>
      </c>
      <c r="I37" s="98">
        <v>4.8000000000000001E-2</v>
      </c>
      <c r="J37" s="98">
        <v>4.8499999999999995E-2</v>
      </c>
      <c r="K37" s="94">
        <v>43124000</v>
      </c>
      <c r="L37" s="108">
        <v>102.00060000000001</v>
      </c>
      <c r="M37" s="94">
        <v>43986.735000000001</v>
      </c>
      <c r="N37" s="84"/>
      <c r="O37" s="95">
        <v>6.1492355206793109E-2</v>
      </c>
      <c r="P37" s="95">
        <f>M37/'סכום נכסי הקרן'!$C$42</f>
        <v>1.5283863163419793E-2</v>
      </c>
    </row>
    <row r="38" spans="2:16">
      <c r="B38" s="87" t="s">
        <v>1332</v>
      </c>
      <c r="C38" s="84" t="s">
        <v>1333</v>
      </c>
      <c r="D38" s="84" t="s">
        <v>265</v>
      </c>
      <c r="E38" s="84"/>
      <c r="F38" s="107">
        <v>43009</v>
      </c>
      <c r="G38" s="94">
        <v>10.62</v>
      </c>
      <c r="H38" s="97" t="s">
        <v>170</v>
      </c>
      <c r="I38" s="98">
        <v>4.8000000000000001E-2</v>
      </c>
      <c r="J38" s="98">
        <v>4.8500000000000008E-2</v>
      </c>
      <c r="K38" s="94">
        <v>37358000</v>
      </c>
      <c r="L38" s="108">
        <v>101.294</v>
      </c>
      <c r="M38" s="94">
        <v>37841.394829999997</v>
      </c>
      <c r="N38" s="84"/>
      <c r="O38" s="95">
        <v>5.2901323374123226E-2</v>
      </c>
      <c r="P38" s="95">
        <f>M38/'סכום נכסי הקרן'!$C$42</f>
        <v>1.3148570824696608E-2</v>
      </c>
    </row>
    <row r="39" spans="2:16">
      <c r="B39" s="87" t="s">
        <v>1334</v>
      </c>
      <c r="C39" s="84" t="s">
        <v>1335</v>
      </c>
      <c r="D39" s="84" t="s">
        <v>265</v>
      </c>
      <c r="E39" s="84"/>
      <c r="F39" s="107">
        <v>43040</v>
      </c>
      <c r="G39" s="94">
        <v>10.700000000000001</v>
      </c>
      <c r="H39" s="97" t="s">
        <v>170</v>
      </c>
      <c r="I39" s="98">
        <v>4.8000000000000001E-2</v>
      </c>
      <c r="J39" s="98">
        <v>4.8500000000000008E-2</v>
      </c>
      <c r="K39" s="94">
        <v>41583000</v>
      </c>
      <c r="L39" s="108">
        <v>100.7938</v>
      </c>
      <c r="M39" s="94">
        <v>41913.102149999999</v>
      </c>
      <c r="N39" s="84"/>
      <c r="O39" s="95">
        <v>5.8593468354184594E-2</v>
      </c>
      <c r="P39" s="95">
        <f>M39/'סכום נכסי הקרן'!$C$42</f>
        <v>1.4563347745974687E-2</v>
      </c>
    </row>
    <row r="40" spans="2:16">
      <c r="B40" s="87" t="s">
        <v>1336</v>
      </c>
      <c r="C40" s="84" t="s">
        <v>1337</v>
      </c>
      <c r="D40" s="84" t="s">
        <v>265</v>
      </c>
      <c r="E40" s="84"/>
      <c r="F40" s="107">
        <v>43070</v>
      </c>
      <c r="G40" s="94">
        <v>10.79</v>
      </c>
      <c r="H40" s="97" t="s">
        <v>170</v>
      </c>
      <c r="I40" s="98">
        <v>4.8000000000000001E-2</v>
      </c>
      <c r="J40" s="98">
        <v>4.8499999999999988E-2</v>
      </c>
      <c r="K40" s="94">
        <v>34773000</v>
      </c>
      <c r="L40" s="108">
        <v>100.39619999999999</v>
      </c>
      <c r="M40" s="94">
        <v>34910.77534</v>
      </c>
      <c r="N40" s="84"/>
      <c r="O40" s="95">
        <v>4.8804390636218699E-2</v>
      </c>
      <c r="P40" s="95">
        <f>M40/'סכום נכסי הקרן'!$C$42</f>
        <v>1.2130282305005137E-2</v>
      </c>
    </row>
    <row r="41" spans="2:16">
      <c r="B41" s="87" t="s">
        <v>1338</v>
      </c>
      <c r="C41" s="84" t="s">
        <v>1339</v>
      </c>
      <c r="D41" s="84" t="s">
        <v>265</v>
      </c>
      <c r="E41" s="84"/>
      <c r="F41" s="107">
        <v>40603</v>
      </c>
      <c r="G41" s="94">
        <v>6.75</v>
      </c>
      <c r="H41" s="97" t="s">
        <v>170</v>
      </c>
      <c r="I41" s="98">
        <v>4.8000000000000001E-2</v>
      </c>
      <c r="J41" s="98">
        <v>4.8799999999999996E-2</v>
      </c>
      <c r="K41" s="94">
        <v>800000</v>
      </c>
      <c r="L41" s="108">
        <v>106.01</v>
      </c>
      <c r="M41" s="94">
        <v>847.12214000000006</v>
      </c>
      <c r="N41" s="84"/>
      <c r="O41" s="95">
        <v>1.1842555610553664E-3</v>
      </c>
      <c r="P41" s="95">
        <f>M41/'סכום נכסי הקרן'!$C$42</f>
        <v>2.9434553099845544E-4</v>
      </c>
    </row>
    <row r="42" spans="2:16">
      <c r="B42" s="87" t="s">
        <v>1340</v>
      </c>
      <c r="C42" s="84" t="s">
        <v>1341</v>
      </c>
      <c r="D42" s="84" t="s">
        <v>265</v>
      </c>
      <c r="E42" s="84"/>
      <c r="F42" s="107">
        <v>40969</v>
      </c>
      <c r="G42" s="94">
        <v>7.41</v>
      </c>
      <c r="H42" s="97" t="s">
        <v>170</v>
      </c>
      <c r="I42" s="98">
        <v>4.8000000000000001E-2</v>
      </c>
      <c r="J42" s="98">
        <v>4.87E-2</v>
      </c>
      <c r="K42" s="94">
        <v>3600000</v>
      </c>
      <c r="L42" s="108">
        <v>103.9593</v>
      </c>
      <c r="M42" s="94">
        <v>3740.4734700000004</v>
      </c>
      <c r="N42" s="84"/>
      <c r="O42" s="95">
        <v>5.229088343538706E-3</v>
      </c>
      <c r="P42" s="95">
        <f>M42/'סכום נכסי הקרן'!$C$42</f>
        <v>1.2996846590655573E-3</v>
      </c>
    </row>
    <row r="46" spans="2:16">
      <c r="B46" s="99" t="s">
        <v>118</v>
      </c>
    </row>
    <row r="47" spans="2:16">
      <c r="B47" s="99" t="s">
        <v>242</v>
      </c>
    </row>
    <row r="48" spans="2:16">
      <c r="B48" s="99" t="s">
        <v>250</v>
      </c>
    </row>
  </sheetData>
  <sheetProtection sheet="1" objects="1" scenarios="1"/>
  <mergeCells count="2">
    <mergeCell ref="B6:P6"/>
    <mergeCell ref="B7:P7"/>
  </mergeCells>
  <phoneticPr fontId="3" type="noConversion"/>
  <dataValidations count="1">
    <dataValidation allowBlank="1" showInputMessage="1" showErrorMessage="1" sqref="C5:C1048576 A1:B1048576 D1:XFD24 D28:XFD1048576 D25:AF27 AH25:XFD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7" t="s">
        <v>185</v>
      </c>
      <c r="C1" s="78" t="s" vm="1">
        <v>260</v>
      </c>
    </row>
    <row r="2" spans="2:65">
      <c r="B2" s="57" t="s">
        <v>184</v>
      </c>
      <c r="C2" s="78" t="s">
        <v>261</v>
      </c>
    </row>
    <row r="3" spans="2:65">
      <c r="B3" s="57" t="s">
        <v>186</v>
      </c>
      <c r="C3" s="78" t="s">
        <v>262</v>
      </c>
    </row>
    <row r="4" spans="2:65">
      <c r="B4" s="57" t="s">
        <v>187</v>
      </c>
      <c r="C4" s="78">
        <v>8801</v>
      </c>
    </row>
    <row r="6" spans="2:65" ht="26.25" customHeight="1">
      <c r="B6" s="170" t="s">
        <v>216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2"/>
    </row>
    <row r="7" spans="2:65" ht="26.25" customHeight="1">
      <c r="B7" s="170" t="s">
        <v>93</v>
      </c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2"/>
    </row>
    <row r="8" spans="2:65" s="3" customFormat="1" ht="78.75">
      <c r="B8" s="23" t="s">
        <v>122</v>
      </c>
      <c r="C8" s="31" t="s">
        <v>46</v>
      </c>
      <c r="D8" s="31" t="s">
        <v>124</v>
      </c>
      <c r="E8" s="31" t="s">
        <v>123</v>
      </c>
      <c r="F8" s="31" t="s">
        <v>66</v>
      </c>
      <c r="G8" s="31" t="s">
        <v>15</v>
      </c>
      <c r="H8" s="31" t="s">
        <v>67</v>
      </c>
      <c r="I8" s="31" t="s">
        <v>108</v>
      </c>
      <c r="J8" s="31" t="s">
        <v>18</v>
      </c>
      <c r="K8" s="31" t="s">
        <v>107</v>
      </c>
      <c r="L8" s="31" t="s">
        <v>17</v>
      </c>
      <c r="M8" s="71" t="s">
        <v>19</v>
      </c>
      <c r="N8" s="31" t="s">
        <v>244</v>
      </c>
      <c r="O8" s="31" t="s">
        <v>243</v>
      </c>
      <c r="P8" s="31" t="s">
        <v>116</v>
      </c>
      <c r="Q8" s="31" t="s">
        <v>60</v>
      </c>
      <c r="R8" s="31" t="s">
        <v>188</v>
      </c>
      <c r="S8" s="32" t="s">
        <v>190</v>
      </c>
      <c r="U8" s="1"/>
      <c r="BJ8" s="1"/>
    </row>
    <row r="9" spans="2:65" s="3" customFormat="1" ht="17.2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251</v>
      </c>
      <c r="O9" s="33"/>
      <c r="P9" s="33" t="s">
        <v>247</v>
      </c>
      <c r="Q9" s="33" t="s">
        <v>20</v>
      </c>
      <c r="R9" s="33" t="s">
        <v>20</v>
      </c>
      <c r="S9" s="34" t="s">
        <v>20</v>
      </c>
      <c r="BJ9" s="1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119</v>
      </c>
      <c r="R10" s="21" t="s">
        <v>120</v>
      </c>
      <c r="S10" s="21" t="s">
        <v>191</v>
      </c>
      <c r="T10" s="5"/>
      <c r="BJ10" s="1"/>
    </row>
    <row r="11" spans="2:65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5"/>
      <c r="BJ11" s="1"/>
      <c r="BM11" s="1"/>
    </row>
    <row r="12" spans="2:65" ht="20.25" customHeight="1">
      <c r="B12" s="99" t="s">
        <v>259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</row>
    <row r="13" spans="2:65">
      <c r="B13" s="99" t="s">
        <v>118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</row>
    <row r="14" spans="2:65">
      <c r="B14" s="99" t="s">
        <v>242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</row>
    <row r="15" spans="2:65">
      <c r="B15" s="99" t="s">
        <v>250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</row>
    <row r="16" spans="2:6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</row>
    <row r="17" spans="2:19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</row>
    <row r="18" spans="2:19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</row>
    <row r="19" spans="2:19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</row>
    <row r="20" spans="2:19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</row>
    <row r="21" spans="2:19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</row>
    <row r="22" spans="2:19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</row>
    <row r="23" spans="2:19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</row>
    <row r="24" spans="2:19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</row>
    <row r="25" spans="2:19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</row>
    <row r="26" spans="2:19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</row>
    <row r="27" spans="2:19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</row>
    <row r="28" spans="2:19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</row>
    <row r="29" spans="2:19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</row>
    <row r="30" spans="2:19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</row>
    <row r="31" spans="2:19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</row>
    <row r="32" spans="2:19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2:19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</row>
    <row r="34" spans="2:19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pans="2:19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</row>
    <row r="36" spans="2:19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</row>
    <row r="37" spans="2:19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2:1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</row>
    <row r="39" spans="2:19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</row>
    <row r="40" spans="2:19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</row>
    <row r="41" spans="2:19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</row>
    <row r="42" spans="2:19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</row>
    <row r="43" spans="2:1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2:1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2:1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2:1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</row>
    <row r="47" spans="2:1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</row>
    <row r="48" spans="2:1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</row>
    <row r="49" spans="2:19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</row>
    <row r="50" spans="2:19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</row>
    <row r="51" spans="2:19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</row>
    <row r="52" spans="2:19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</row>
    <row r="53" spans="2:19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</row>
    <row r="54" spans="2:19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</row>
    <row r="55" spans="2:19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</row>
    <row r="56" spans="2:19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</row>
    <row r="57" spans="2:19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</row>
    <row r="58" spans="2:19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</row>
    <row r="59" spans="2:19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</row>
    <row r="60" spans="2:19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</row>
    <row r="61" spans="2:19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</row>
    <row r="62" spans="2:19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</row>
    <row r="63" spans="2:19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</row>
    <row r="64" spans="2:19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</row>
    <row r="65" spans="2:19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</row>
    <row r="66" spans="2:19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</row>
    <row r="67" spans="2:19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</row>
    <row r="68" spans="2:19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</row>
    <row r="69" spans="2:19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</row>
    <row r="70" spans="2:19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</row>
    <row r="71" spans="2:19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</row>
    <row r="72" spans="2:19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</row>
    <row r="73" spans="2:19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</row>
    <row r="74" spans="2:19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</row>
    <row r="75" spans="2:19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</row>
    <row r="76" spans="2:19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</row>
    <row r="77" spans="2:19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</row>
    <row r="78" spans="2:19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</row>
    <row r="79" spans="2:19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</row>
    <row r="80" spans="2:19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</row>
    <row r="81" spans="2:19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</row>
    <row r="82" spans="2:19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</row>
    <row r="83" spans="2:19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</row>
    <row r="84" spans="2:19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</row>
    <row r="85" spans="2:19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</row>
    <row r="86" spans="2:19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</row>
    <row r="87" spans="2:19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</row>
    <row r="88" spans="2:19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</row>
    <row r="89" spans="2:19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</row>
    <row r="90" spans="2:19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</row>
    <row r="91" spans="2:19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</row>
    <row r="92" spans="2:19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</row>
    <row r="93" spans="2:19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</row>
    <row r="94" spans="2:19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</row>
    <row r="95" spans="2:19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</row>
    <row r="96" spans="2:19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2:19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</row>
    <row r="98" spans="2:19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99" spans="2:19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</row>
    <row r="100" spans="2:19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</row>
    <row r="101" spans="2:19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</row>
    <row r="102" spans="2:19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</row>
    <row r="103" spans="2:19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</row>
    <row r="104" spans="2:19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</row>
    <row r="105" spans="2:19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</row>
    <row r="106" spans="2:19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</row>
    <row r="107" spans="2:19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</row>
    <row r="108" spans="2:19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</row>
    <row r="109" spans="2:19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</row>
    <row r="110" spans="2:19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4"/>
      <c r="D398" s="1"/>
      <c r="E398" s="1"/>
      <c r="F398" s="1"/>
    </row>
    <row r="399" spans="2:6">
      <c r="B399" s="44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3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workbookViewId="0">
      <pane ySplit="10" topLeftCell="A11" activePane="bottomLeft" state="frozen"/>
      <selection pane="bottomLeft" activeCell="C16" sqref="C16"/>
    </sheetView>
  </sheetViews>
  <sheetFormatPr defaultColWidth="9.140625" defaultRowHeight="18"/>
  <cols>
    <col min="1" max="1" width="6.28515625" style="1" customWidth="1"/>
    <col min="2" max="2" width="31.140625" style="2" bestFit="1" customWidth="1"/>
    <col min="3" max="3" width="41.7109375" style="2" bestFit="1" customWidth="1"/>
    <col min="4" max="4" width="9.28515625" style="2" bestFit="1" customWidth="1"/>
    <col min="5" max="5" width="11.28515625" style="2" bestFit="1" customWidth="1"/>
    <col min="6" max="6" width="10.28515625" style="1" bestFit="1" customWidth="1"/>
    <col min="7" max="7" width="7" style="1" bestFit="1" customWidth="1"/>
    <col min="8" max="8" width="11.140625" style="1" bestFit="1" customWidth="1"/>
    <col min="9" max="9" width="11.28515625" style="1" bestFit="1" customWidth="1"/>
    <col min="10" max="10" width="6.140625" style="1" bestFit="1" customWidth="1"/>
    <col min="11" max="11" width="12" style="1" bestFit="1" customWidth="1"/>
    <col min="12" max="12" width="6.85546875" style="1" bestFit="1" customWidth="1"/>
    <col min="13" max="13" width="7.5703125" style="1" bestFit="1" customWidth="1"/>
    <col min="14" max="14" width="13.140625" style="1" bestFit="1" customWidth="1"/>
    <col min="15" max="15" width="7.28515625" style="1" bestFit="1" customWidth="1"/>
    <col min="16" max="16" width="10.140625" style="1" customWidth="1"/>
    <col min="17" max="17" width="6.8554687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7" t="s">
        <v>185</v>
      </c>
      <c r="C1" s="78" t="s" vm="1">
        <v>260</v>
      </c>
    </row>
    <row r="2" spans="2:81">
      <c r="B2" s="57" t="s">
        <v>184</v>
      </c>
      <c r="C2" s="78" t="s">
        <v>261</v>
      </c>
    </row>
    <row r="3" spans="2:81">
      <c r="B3" s="57" t="s">
        <v>186</v>
      </c>
      <c r="C3" s="78" t="s">
        <v>262</v>
      </c>
    </row>
    <row r="4" spans="2:81">
      <c r="B4" s="57" t="s">
        <v>187</v>
      </c>
      <c r="C4" s="78">
        <v>8801</v>
      </c>
    </row>
    <row r="6" spans="2:81" ht="26.25" customHeight="1">
      <c r="B6" s="170" t="s">
        <v>216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2"/>
    </row>
    <row r="7" spans="2:81" ht="26.25" customHeight="1">
      <c r="B7" s="170" t="s">
        <v>94</v>
      </c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2"/>
    </row>
    <row r="8" spans="2:81" s="3" customFormat="1" ht="78.75">
      <c r="B8" s="23" t="s">
        <v>122</v>
      </c>
      <c r="C8" s="31" t="s">
        <v>46</v>
      </c>
      <c r="D8" s="31" t="s">
        <v>124</v>
      </c>
      <c r="E8" s="31" t="s">
        <v>123</v>
      </c>
      <c r="F8" s="31" t="s">
        <v>66</v>
      </c>
      <c r="G8" s="31" t="s">
        <v>15</v>
      </c>
      <c r="H8" s="31" t="s">
        <v>67</v>
      </c>
      <c r="I8" s="31" t="s">
        <v>108</v>
      </c>
      <c r="J8" s="31" t="s">
        <v>18</v>
      </c>
      <c r="K8" s="31" t="s">
        <v>107</v>
      </c>
      <c r="L8" s="31" t="s">
        <v>17</v>
      </c>
      <c r="M8" s="71" t="s">
        <v>19</v>
      </c>
      <c r="N8" s="71" t="s">
        <v>244</v>
      </c>
      <c r="O8" s="31" t="s">
        <v>243</v>
      </c>
      <c r="P8" s="31" t="s">
        <v>116</v>
      </c>
      <c r="Q8" s="31" t="s">
        <v>60</v>
      </c>
      <c r="R8" s="31" t="s">
        <v>188</v>
      </c>
      <c r="S8" s="32" t="s">
        <v>190</v>
      </c>
      <c r="U8" s="1"/>
      <c r="BZ8" s="1"/>
    </row>
    <row r="9" spans="2:81" s="3" customFormat="1" ht="27.7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251</v>
      </c>
      <c r="O9" s="33"/>
      <c r="P9" s="33" t="s">
        <v>247</v>
      </c>
      <c r="Q9" s="33" t="s">
        <v>20</v>
      </c>
      <c r="R9" s="33" t="s">
        <v>20</v>
      </c>
      <c r="S9" s="34" t="s">
        <v>20</v>
      </c>
      <c r="BZ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119</v>
      </c>
      <c r="R10" s="21" t="s">
        <v>120</v>
      </c>
      <c r="S10" s="21" t="s">
        <v>191</v>
      </c>
      <c r="T10" s="5"/>
      <c r="BZ10" s="1"/>
    </row>
    <row r="11" spans="2:81" s="134" customFormat="1" ht="18" customHeight="1">
      <c r="B11" s="126" t="s">
        <v>53</v>
      </c>
      <c r="C11" s="82"/>
      <c r="D11" s="82"/>
      <c r="E11" s="82"/>
      <c r="F11" s="82"/>
      <c r="G11" s="82"/>
      <c r="H11" s="82"/>
      <c r="I11" s="82"/>
      <c r="J11" s="93">
        <v>6.9755596450512769</v>
      </c>
      <c r="K11" s="82"/>
      <c r="L11" s="82"/>
      <c r="M11" s="92">
        <v>1.6684885560954914E-2</v>
      </c>
      <c r="N11" s="91"/>
      <c r="O11" s="93"/>
      <c r="P11" s="91">
        <v>18402.931869999997</v>
      </c>
      <c r="Q11" s="82"/>
      <c r="R11" s="92">
        <v>1</v>
      </c>
      <c r="S11" s="92">
        <f>P11/'סכום נכסי הקרן'!$C$42</f>
        <v>6.3943798626294283E-3</v>
      </c>
      <c r="T11" s="139"/>
      <c r="BZ11" s="135"/>
      <c r="CC11" s="135"/>
    </row>
    <row r="12" spans="2:81" s="100" customFormat="1" ht="17.25" customHeight="1">
      <c r="B12" s="126" t="s">
        <v>239</v>
      </c>
      <c r="C12" s="82"/>
      <c r="D12" s="82"/>
      <c r="E12" s="82"/>
      <c r="F12" s="82"/>
      <c r="G12" s="82"/>
      <c r="H12" s="82"/>
      <c r="I12" s="82"/>
      <c r="J12" s="93">
        <v>6.9755596450512742</v>
      </c>
      <c r="K12" s="82"/>
      <c r="L12" s="82"/>
      <c r="M12" s="92">
        <v>1.6684885560954911E-2</v>
      </c>
      <c r="N12" s="91"/>
      <c r="O12" s="93"/>
      <c r="P12" s="91">
        <v>18402.93187</v>
      </c>
      <c r="Q12" s="82"/>
      <c r="R12" s="92">
        <v>1.0000000000000002</v>
      </c>
      <c r="S12" s="92">
        <f>P12/'סכום נכסי הקרן'!$C$42</f>
        <v>6.3943798626294292E-3</v>
      </c>
    </row>
    <row r="13" spans="2:81">
      <c r="B13" s="126" t="s">
        <v>61</v>
      </c>
      <c r="C13" s="82"/>
      <c r="D13" s="82"/>
      <c r="E13" s="82"/>
      <c r="F13" s="82"/>
      <c r="G13" s="82"/>
      <c r="H13" s="82"/>
      <c r="I13" s="82"/>
      <c r="J13" s="93">
        <v>7.5042765389081216</v>
      </c>
      <c r="K13" s="82"/>
      <c r="L13" s="82"/>
      <c r="M13" s="92">
        <v>1.2723263521357013E-2</v>
      </c>
      <c r="N13" s="91"/>
      <c r="O13" s="93"/>
      <c r="P13" s="91">
        <v>12940.052899999999</v>
      </c>
      <c r="Q13" s="82"/>
      <c r="R13" s="92">
        <v>0.70315170383772119</v>
      </c>
      <c r="S13" s="92">
        <f>P13/'סכום נכסי הקרן'!$C$42</f>
        <v>4.4962190953934961E-3</v>
      </c>
    </row>
    <row r="14" spans="2:81">
      <c r="B14" s="127" t="s">
        <v>1342</v>
      </c>
      <c r="C14" s="84" t="s">
        <v>1343</v>
      </c>
      <c r="D14" s="97" t="s">
        <v>1344</v>
      </c>
      <c r="E14" s="84" t="s">
        <v>1345</v>
      </c>
      <c r="F14" s="97" t="s">
        <v>409</v>
      </c>
      <c r="G14" s="84" t="s">
        <v>335</v>
      </c>
      <c r="H14" s="84" t="s">
        <v>336</v>
      </c>
      <c r="I14" s="107">
        <v>42639</v>
      </c>
      <c r="J14" s="96">
        <v>9.2799999999999994</v>
      </c>
      <c r="K14" s="97" t="s">
        <v>170</v>
      </c>
      <c r="L14" s="98">
        <v>4.9000000000000002E-2</v>
      </c>
      <c r="M14" s="95">
        <v>1.3100000000000001E-2</v>
      </c>
      <c r="N14" s="94">
        <v>784590</v>
      </c>
      <c r="O14" s="96">
        <v>162.99</v>
      </c>
      <c r="P14" s="94">
        <v>1278.80321</v>
      </c>
      <c r="Q14" s="95">
        <v>3.9966973309256588E-4</v>
      </c>
      <c r="R14" s="95">
        <v>6.948910201013532E-2</v>
      </c>
      <c r="S14" s="95">
        <f>P14/'סכום נכסי הקרן'!$C$42</f>
        <v>4.4433971456581139E-4</v>
      </c>
    </row>
    <row r="15" spans="2:81">
      <c r="B15" s="127" t="s">
        <v>1346</v>
      </c>
      <c r="C15" s="84" t="s">
        <v>1347</v>
      </c>
      <c r="D15" s="97" t="s">
        <v>1344</v>
      </c>
      <c r="E15" s="84" t="s">
        <v>1345</v>
      </c>
      <c r="F15" s="97" t="s">
        <v>409</v>
      </c>
      <c r="G15" s="84" t="s">
        <v>335</v>
      </c>
      <c r="H15" s="84" t="s">
        <v>336</v>
      </c>
      <c r="I15" s="107">
        <v>42639</v>
      </c>
      <c r="J15" s="96">
        <v>12.030000000000001</v>
      </c>
      <c r="K15" s="97" t="s">
        <v>170</v>
      </c>
      <c r="L15" s="98">
        <v>4.0999999999999995E-2</v>
      </c>
      <c r="M15" s="95">
        <v>2.0900000000000002E-2</v>
      </c>
      <c r="N15" s="94">
        <v>3435083.37</v>
      </c>
      <c r="O15" s="96">
        <v>130.58000000000001</v>
      </c>
      <c r="P15" s="94">
        <v>4485.5321800000002</v>
      </c>
      <c r="Q15" s="95">
        <v>9.1388014154556818E-4</v>
      </c>
      <c r="R15" s="95">
        <v>0.24374008509547349</v>
      </c>
      <c r="S15" s="95">
        <f>P15/'סכום נכסי הקרן'!$C$42</f>
        <v>1.5585666918500789E-3</v>
      </c>
    </row>
    <row r="16" spans="2:81">
      <c r="B16" s="127" t="s">
        <v>1348</v>
      </c>
      <c r="C16" s="84" t="s">
        <v>1349</v>
      </c>
      <c r="D16" s="97" t="s">
        <v>1344</v>
      </c>
      <c r="E16" s="84" t="s">
        <v>1350</v>
      </c>
      <c r="F16" s="97" t="s">
        <v>409</v>
      </c>
      <c r="G16" s="84" t="s">
        <v>335</v>
      </c>
      <c r="H16" s="84" t="s">
        <v>166</v>
      </c>
      <c r="I16" s="107">
        <v>42796</v>
      </c>
      <c r="J16" s="96">
        <v>8.7899999999999991</v>
      </c>
      <c r="K16" s="97" t="s">
        <v>170</v>
      </c>
      <c r="L16" s="98">
        <v>2.1400000000000002E-2</v>
      </c>
      <c r="M16" s="95">
        <v>1.26E-2</v>
      </c>
      <c r="N16" s="94">
        <v>1078000</v>
      </c>
      <c r="O16" s="96">
        <v>109.13</v>
      </c>
      <c r="P16" s="94">
        <v>1176.42137</v>
      </c>
      <c r="Q16" s="95">
        <v>4.1518066906480362E-3</v>
      </c>
      <c r="R16" s="95">
        <v>6.3925758042813433E-2</v>
      </c>
      <c r="S16" s="95">
        <f>P16/'סכום נכסי הקרן'!$C$42</f>
        <v>4.0876557993228748E-4</v>
      </c>
    </row>
    <row r="17" spans="2:19">
      <c r="B17" s="127" t="s">
        <v>1351</v>
      </c>
      <c r="C17" s="84" t="s">
        <v>1352</v>
      </c>
      <c r="D17" s="97" t="s">
        <v>1344</v>
      </c>
      <c r="E17" s="84" t="s">
        <v>408</v>
      </c>
      <c r="F17" s="97" t="s">
        <v>409</v>
      </c>
      <c r="G17" s="84" t="s">
        <v>364</v>
      </c>
      <c r="H17" s="84" t="s">
        <v>336</v>
      </c>
      <c r="I17" s="107">
        <v>42768</v>
      </c>
      <c r="J17" s="96">
        <v>1.97</v>
      </c>
      <c r="K17" s="97" t="s">
        <v>170</v>
      </c>
      <c r="L17" s="98">
        <v>6.8499999999999991E-2</v>
      </c>
      <c r="M17" s="95">
        <v>8.3999999999999995E-3</v>
      </c>
      <c r="N17" s="94">
        <v>93100</v>
      </c>
      <c r="O17" s="96">
        <v>128.51</v>
      </c>
      <c r="P17" s="94">
        <v>119.64280000000001</v>
      </c>
      <c r="Q17" s="95">
        <v>1.8433781934893703E-4</v>
      </c>
      <c r="R17" s="95">
        <v>6.5012901664347695E-3</v>
      </c>
      <c r="S17" s="95">
        <f>P17/'סכום נכסי הקרן'!$C$42</f>
        <v>4.1571718921361216E-5</v>
      </c>
    </row>
    <row r="18" spans="2:19">
      <c r="B18" s="127" t="s">
        <v>1353</v>
      </c>
      <c r="C18" s="84" t="s">
        <v>1354</v>
      </c>
      <c r="D18" s="97" t="s">
        <v>1344</v>
      </c>
      <c r="E18" s="84" t="s">
        <v>408</v>
      </c>
      <c r="F18" s="97" t="s">
        <v>409</v>
      </c>
      <c r="G18" s="84" t="s">
        <v>380</v>
      </c>
      <c r="H18" s="84" t="s">
        <v>166</v>
      </c>
      <c r="I18" s="107">
        <v>42919</v>
      </c>
      <c r="J18" s="96">
        <v>3.42</v>
      </c>
      <c r="K18" s="97" t="s">
        <v>170</v>
      </c>
      <c r="L18" s="98">
        <v>0.06</v>
      </c>
      <c r="M18" s="95">
        <v>6.5999999999999991E-3</v>
      </c>
      <c r="N18" s="94">
        <v>4261965</v>
      </c>
      <c r="O18" s="96">
        <v>128.30000000000001</v>
      </c>
      <c r="P18" s="94">
        <v>5468.1013300000004</v>
      </c>
      <c r="Q18" s="95">
        <v>1.1516493672361098E-3</v>
      </c>
      <c r="R18" s="95">
        <v>0.29713207485780913</v>
      </c>
      <c r="S18" s="95">
        <f>P18/'סכום נכסי הקרן'!$C$42</f>
        <v>1.8999753560120746E-3</v>
      </c>
    </row>
    <row r="19" spans="2:19">
      <c r="B19" s="127" t="s">
        <v>1355</v>
      </c>
      <c r="C19" s="84" t="s">
        <v>1356</v>
      </c>
      <c r="D19" s="97" t="s">
        <v>1344</v>
      </c>
      <c r="E19" s="84" t="s">
        <v>1357</v>
      </c>
      <c r="F19" s="97" t="s">
        <v>409</v>
      </c>
      <c r="G19" s="84" t="s">
        <v>380</v>
      </c>
      <c r="H19" s="84" t="s">
        <v>336</v>
      </c>
      <c r="I19" s="107">
        <v>42835</v>
      </c>
      <c r="J19" s="96">
        <v>4.8600000000000003</v>
      </c>
      <c r="K19" s="97" t="s">
        <v>170</v>
      </c>
      <c r="L19" s="98">
        <v>5.5999999999999994E-2</v>
      </c>
      <c r="M19" s="95">
        <v>5.4000000000000003E-3</v>
      </c>
      <c r="N19" s="94">
        <v>271992.61</v>
      </c>
      <c r="O19" s="96">
        <v>151.31</v>
      </c>
      <c r="P19" s="94">
        <v>411.55201</v>
      </c>
      <c r="Q19" s="95">
        <v>3.073522345877868E-4</v>
      </c>
      <c r="R19" s="95">
        <v>2.236339366505518E-2</v>
      </c>
      <c r="S19" s="95">
        <f>P19/'סכום נכסי הקרן'!$C$42</f>
        <v>1.4300003411188335E-4</v>
      </c>
    </row>
    <row r="20" spans="2:19">
      <c r="B20" s="127"/>
      <c r="C20" s="84"/>
      <c r="D20" s="84"/>
      <c r="E20" s="84"/>
      <c r="F20" s="84"/>
      <c r="G20" s="84"/>
      <c r="H20" s="84"/>
      <c r="I20" s="84"/>
      <c r="J20" s="96"/>
      <c r="K20" s="84"/>
      <c r="L20" s="84"/>
      <c r="M20" s="95"/>
      <c r="N20" s="94"/>
      <c r="O20" s="96"/>
      <c r="P20" s="84"/>
      <c r="Q20" s="84"/>
      <c r="R20" s="95"/>
      <c r="S20" s="84"/>
    </row>
    <row r="21" spans="2:19">
      <c r="B21" s="126" t="s">
        <v>62</v>
      </c>
      <c r="C21" s="82"/>
      <c r="D21" s="82"/>
      <c r="E21" s="82"/>
      <c r="F21" s="82"/>
      <c r="G21" s="82"/>
      <c r="H21" s="82"/>
      <c r="I21" s="82"/>
      <c r="J21" s="93">
        <v>6.1803498633232063</v>
      </c>
      <c r="K21" s="82"/>
      <c r="L21" s="82"/>
      <c r="M21" s="92">
        <v>2.3145422645377427E-2</v>
      </c>
      <c r="N21" s="91"/>
      <c r="O21" s="93"/>
      <c r="P21" s="91">
        <v>4447.5070600000008</v>
      </c>
      <c r="Q21" s="82"/>
      <c r="R21" s="92">
        <v>0.24167383172516205</v>
      </c>
      <c r="S21" s="92">
        <f>P21/'סכום נכסי הקרן'!$C$42</f>
        <v>1.5453542829078693E-3</v>
      </c>
    </row>
    <row r="22" spans="2:19">
      <c r="B22" s="127" t="s">
        <v>1358</v>
      </c>
      <c r="C22" s="84" t="s">
        <v>1359</v>
      </c>
      <c r="D22" s="97" t="s">
        <v>1344</v>
      </c>
      <c r="E22" s="84" t="s">
        <v>1350</v>
      </c>
      <c r="F22" s="97" t="s">
        <v>409</v>
      </c>
      <c r="G22" s="84" t="s">
        <v>335</v>
      </c>
      <c r="H22" s="84" t="s">
        <v>166</v>
      </c>
      <c r="I22" s="107">
        <v>42796</v>
      </c>
      <c r="J22" s="96">
        <v>8.11</v>
      </c>
      <c r="K22" s="97" t="s">
        <v>170</v>
      </c>
      <c r="L22" s="98">
        <v>3.7400000000000003E-2</v>
      </c>
      <c r="M22" s="95">
        <v>2.76E-2</v>
      </c>
      <c r="N22" s="94">
        <v>1078000</v>
      </c>
      <c r="O22" s="96">
        <v>109.31</v>
      </c>
      <c r="P22" s="94">
        <v>1178.3618300000001</v>
      </c>
      <c r="Q22" s="95">
        <v>2.0929681705749645E-3</v>
      </c>
      <c r="R22" s="95">
        <v>6.403120102405728E-2</v>
      </c>
      <c r="S22" s="95">
        <f>P22/'סכום נכסי הקרן'!$C$42</f>
        <v>4.0943982240820869E-4</v>
      </c>
    </row>
    <row r="23" spans="2:19">
      <c r="B23" s="127" t="s">
        <v>1360</v>
      </c>
      <c r="C23" s="84" t="s">
        <v>1361</v>
      </c>
      <c r="D23" s="97" t="s">
        <v>1344</v>
      </c>
      <c r="E23" s="84" t="s">
        <v>1350</v>
      </c>
      <c r="F23" s="97" t="s">
        <v>409</v>
      </c>
      <c r="G23" s="84" t="s">
        <v>335</v>
      </c>
      <c r="H23" s="84" t="s">
        <v>166</v>
      </c>
      <c r="I23" s="107">
        <v>42796</v>
      </c>
      <c r="J23" s="96">
        <v>4.8499999999999996</v>
      </c>
      <c r="K23" s="97" t="s">
        <v>170</v>
      </c>
      <c r="L23" s="98">
        <v>2.5000000000000001E-2</v>
      </c>
      <c r="M23" s="95">
        <v>2.0500000000000004E-2</v>
      </c>
      <c r="N23" s="94">
        <v>1437000</v>
      </c>
      <c r="O23" s="96">
        <v>103</v>
      </c>
      <c r="P23" s="94">
        <v>1480.1100200000001</v>
      </c>
      <c r="Q23" s="95">
        <v>1.9812600648562795E-3</v>
      </c>
      <c r="R23" s="95">
        <v>8.0427946506330256E-2</v>
      </c>
      <c r="S23" s="95">
        <f>P23/'סכום נכסי הקרן'!$C$42</f>
        <v>5.1428684153271512E-4</v>
      </c>
    </row>
    <row r="24" spans="2:19">
      <c r="B24" s="127" t="s">
        <v>1362</v>
      </c>
      <c r="C24" s="84" t="s">
        <v>1363</v>
      </c>
      <c r="D24" s="97" t="s">
        <v>1344</v>
      </c>
      <c r="E24" s="84" t="s">
        <v>1364</v>
      </c>
      <c r="F24" s="97" t="s">
        <v>370</v>
      </c>
      <c r="G24" s="84" t="s">
        <v>380</v>
      </c>
      <c r="H24" s="84" t="s">
        <v>166</v>
      </c>
      <c r="I24" s="107">
        <v>42598</v>
      </c>
      <c r="J24" s="96">
        <v>6.01</v>
      </c>
      <c r="K24" s="97" t="s">
        <v>170</v>
      </c>
      <c r="L24" s="98">
        <v>3.1E-2</v>
      </c>
      <c r="M24" s="95">
        <v>2.2399999999999996E-2</v>
      </c>
      <c r="N24" s="94">
        <v>1697699</v>
      </c>
      <c r="O24" s="96">
        <v>105.38</v>
      </c>
      <c r="P24" s="94">
        <v>1789.03521</v>
      </c>
      <c r="Q24" s="95">
        <v>4.4676289473684211E-3</v>
      </c>
      <c r="R24" s="95">
        <v>9.721468419477447E-2</v>
      </c>
      <c r="S24" s="95">
        <f>P24/'סכום נכסי הקרן'!$C$42</f>
        <v>6.2162761896694522E-4</v>
      </c>
    </row>
    <row r="25" spans="2:19">
      <c r="B25" s="127"/>
      <c r="C25" s="84"/>
      <c r="D25" s="84"/>
      <c r="E25" s="84"/>
      <c r="F25" s="84"/>
      <c r="G25" s="84"/>
      <c r="H25" s="84"/>
      <c r="I25" s="84"/>
      <c r="J25" s="96"/>
      <c r="K25" s="84"/>
      <c r="L25" s="84"/>
      <c r="M25" s="95"/>
      <c r="N25" s="94"/>
      <c r="O25" s="96"/>
      <c r="P25" s="84"/>
      <c r="Q25" s="84"/>
      <c r="R25" s="95"/>
      <c r="S25" s="84"/>
    </row>
    <row r="26" spans="2:19">
      <c r="B26" s="126" t="s">
        <v>48</v>
      </c>
      <c r="C26" s="82"/>
      <c r="D26" s="82"/>
      <c r="E26" s="82"/>
      <c r="F26" s="82"/>
      <c r="G26" s="82"/>
      <c r="H26" s="82"/>
      <c r="I26" s="82"/>
      <c r="J26" s="93">
        <v>3.7206700576343499</v>
      </c>
      <c r="K26" s="82"/>
      <c r="L26" s="82"/>
      <c r="M26" s="92">
        <v>3.8874109278835577E-2</v>
      </c>
      <c r="N26" s="91"/>
      <c r="O26" s="93"/>
      <c r="P26" s="91">
        <v>1015.3719100000001</v>
      </c>
      <c r="Q26" s="82"/>
      <c r="R26" s="92">
        <v>5.5174464437116905E-2</v>
      </c>
      <c r="S26" s="92">
        <f>P26/'סכום נכסי הקרן'!$C$42</f>
        <v>3.5280648432806387E-4</v>
      </c>
    </row>
    <row r="27" spans="2:19">
      <c r="B27" s="127" t="s">
        <v>1365</v>
      </c>
      <c r="C27" s="84" t="s">
        <v>1366</v>
      </c>
      <c r="D27" s="97" t="s">
        <v>1344</v>
      </c>
      <c r="E27" s="84" t="s">
        <v>634</v>
      </c>
      <c r="F27" s="97" t="s">
        <v>635</v>
      </c>
      <c r="G27" s="84" t="s">
        <v>425</v>
      </c>
      <c r="H27" s="84" t="s">
        <v>336</v>
      </c>
      <c r="I27" s="107">
        <v>42954</v>
      </c>
      <c r="J27" s="96">
        <v>2.5800000000000005</v>
      </c>
      <c r="K27" s="97" t="s">
        <v>169</v>
      </c>
      <c r="L27" s="98">
        <v>3.7000000000000005E-2</v>
      </c>
      <c r="M27" s="95">
        <v>3.3000000000000002E-2</v>
      </c>
      <c r="N27" s="94">
        <v>90848</v>
      </c>
      <c r="O27" s="96">
        <v>102.18</v>
      </c>
      <c r="P27" s="94">
        <v>321.83638000000002</v>
      </c>
      <c r="Q27" s="95">
        <v>1.3518242961728468E-3</v>
      </c>
      <c r="R27" s="95">
        <v>1.7488321006320178E-2</v>
      </c>
      <c r="S27" s="95">
        <f>P27/'סכום נכסי הקרן'!$C$42</f>
        <v>1.1182696767401296E-4</v>
      </c>
    </row>
    <row r="28" spans="2:19">
      <c r="B28" s="127" t="s">
        <v>1367</v>
      </c>
      <c r="C28" s="84" t="s">
        <v>1368</v>
      </c>
      <c r="D28" s="97" t="s">
        <v>1344</v>
      </c>
      <c r="E28" s="84" t="s">
        <v>634</v>
      </c>
      <c r="F28" s="97" t="s">
        <v>635</v>
      </c>
      <c r="G28" s="84" t="s">
        <v>425</v>
      </c>
      <c r="H28" s="84" t="s">
        <v>336</v>
      </c>
      <c r="I28" s="107">
        <v>42625</v>
      </c>
      <c r="J28" s="96">
        <v>4.25</v>
      </c>
      <c r="K28" s="97" t="s">
        <v>169</v>
      </c>
      <c r="L28" s="98">
        <v>4.4500000000000005E-2</v>
      </c>
      <c r="M28" s="95">
        <v>4.1599999999999998E-2</v>
      </c>
      <c r="N28" s="94">
        <v>194799</v>
      </c>
      <c r="O28" s="96">
        <v>102.69</v>
      </c>
      <c r="P28" s="94">
        <v>693.53552999999999</v>
      </c>
      <c r="Q28" s="95">
        <v>1.4205612907122796E-3</v>
      </c>
      <c r="R28" s="95">
        <v>3.7686143430796723E-2</v>
      </c>
      <c r="S28" s="95">
        <f>P28/'סכום נכסי הקרן'!$C$42</f>
        <v>2.4097951665405087E-4</v>
      </c>
    </row>
    <row r="29" spans="2:19">
      <c r="B29" s="109"/>
      <c r="C29" s="110"/>
      <c r="D29" s="110"/>
      <c r="E29" s="110"/>
      <c r="F29" s="110"/>
      <c r="G29" s="110"/>
      <c r="H29" s="110"/>
      <c r="I29" s="110"/>
      <c r="J29" s="111"/>
      <c r="K29" s="110"/>
      <c r="L29" s="110"/>
      <c r="M29" s="112"/>
      <c r="N29" s="113"/>
      <c r="O29" s="111"/>
      <c r="P29" s="110"/>
      <c r="Q29" s="110"/>
      <c r="R29" s="112"/>
      <c r="S29" s="110"/>
    </row>
    <row r="30" spans="2:19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</row>
    <row r="31" spans="2:19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</row>
    <row r="32" spans="2:19">
      <c r="B32" s="99" t="s">
        <v>259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2:19">
      <c r="B33" s="99" t="s">
        <v>118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</row>
    <row r="34" spans="2:19">
      <c r="B34" s="99" t="s">
        <v>242</v>
      </c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pans="2:19">
      <c r="B35" s="99" t="s">
        <v>250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</row>
    <row r="36" spans="2:19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</row>
    <row r="37" spans="2:19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2:1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</row>
    <row r="39" spans="2:19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</row>
    <row r="40" spans="2:19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</row>
    <row r="41" spans="2:19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</row>
    <row r="42" spans="2:19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</row>
    <row r="43" spans="2:1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2:1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2:1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2:1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</row>
    <row r="47" spans="2:1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</row>
    <row r="48" spans="2:1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</row>
    <row r="49" spans="2:19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</row>
    <row r="50" spans="2:19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</row>
    <row r="51" spans="2:19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</row>
    <row r="52" spans="2:19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</row>
    <row r="53" spans="2:19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</row>
    <row r="54" spans="2:19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</row>
    <row r="55" spans="2:19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</row>
    <row r="56" spans="2:19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</row>
    <row r="57" spans="2:19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</row>
    <row r="58" spans="2:19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</row>
    <row r="59" spans="2:19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</row>
    <row r="60" spans="2:19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</row>
    <row r="61" spans="2:19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</row>
    <row r="62" spans="2:19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</row>
    <row r="63" spans="2:19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</row>
    <row r="64" spans="2:19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</row>
    <row r="65" spans="2:19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</row>
    <row r="66" spans="2:19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</row>
    <row r="67" spans="2:19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</row>
    <row r="68" spans="2:19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</row>
    <row r="69" spans="2:19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</row>
    <row r="70" spans="2:19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</row>
    <row r="71" spans="2:19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</row>
    <row r="72" spans="2:19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</row>
    <row r="73" spans="2:19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</row>
    <row r="74" spans="2:19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</row>
    <row r="75" spans="2:19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</row>
    <row r="76" spans="2:19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</row>
    <row r="77" spans="2:19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</row>
    <row r="78" spans="2:19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</row>
    <row r="79" spans="2:19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</row>
    <row r="80" spans="2:19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</row>
    <row r="81" spans="2:19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</row>
    <row r="82" spans="2:19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</row>
    <row r="83" spans="2:19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</row>
    <row r="84" spans="2:19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</row>
    <row r="85" spans="2:19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</row>
    <row r="86" spans="2:19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</row>
    <row r="87" spans="2:19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</row>
    <row r="88" spans="2:19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</row>
    <row r="89" spans="2:19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</row>
    <row r="90" spans="2:19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</row>
    <row r="91" spans="2:19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</row>
    <row r="92" spans="2:19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</row>
    <row r="93" spans="2:19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</row>
    <row r="94" spans="2:19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</row>
    <row r="95" spans="2:19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</row>
    <row r="96" spans="2:19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2:19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</row>
    <row r="98" spans="2:19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99" spans="2:19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</row>
    <row r="100" spans="2:19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</row>
    <row r="101" spans="2:19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</row>
    <row r="102" spans="2:19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</row>
    <row r="103" spans="2:19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</row>
    <row r="104" spans="2:19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</row>
    <row r="105" spans="2:19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</row>
    <row r="106" spans="2:19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</row>
    <row r="107" spans="2:19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</row>
    <row r="108" spans="2:19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</row>
    <row r="109" spans="2:19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</row>
    <row r="110" spans="2:19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</row>
    <row r="111" spans="2:19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</row>
    <row r="112" spans="2:19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</row>
    <row r="113" spans="2:19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</row>
    <row r="114" spans="2:19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</row>
    <row r="115" spans="2:19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</row>
    <row r="116" spans="2:19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</row>
    <row r="117" spans="2:19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</row>
    <row r="118" spans="2:19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</row>
    <row r="119" spans="2:19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</row>
    <row r="120" spans="2:19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</row>
    <row r="121" spans="2:19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</row>
    <row r="122" spans="2:19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</row>
    <row r="123" spans="2:19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</row>
    <row r="124" spans="2:19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</row>
    <row r="125" spans="2:19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</row>
    <row r="126" spans="2:19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</row>
    <row r="127" spans="2:19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</row>
    <row r="128" spans="2:19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4"/>
    </row>
    <row r="539" spans="2:5">
      <c r="B539" s="44"/>
    </row>
    <row r="540" spans="2:5">
      <c r="B540" s="3"/>
    </row>
  </sheetData>
  <sheetProtection sheet="1" objects="1" scenarios="1"/>
  <mergeCells count="2">
    <mergeCell ref="B6:S6"/>
    <mergeCell ref="B7:S7"/>
  </mergeCells>
  <phoneticPr fontId="3" type="noConversion"/>
  <conditionalFormatting sqref="B12:B31 B36:B128">
    <cfRule type="cellIs" dxfId="48" priority="1" operator="equal">
      <formula>"NR3"</formula>
    </cfRule>
  </conditionalFormatting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1"/>
  <sheetViews>
    <sheetView rightToLeft="1" workbookViewId="0">
      <selection activeCell="C20" sqref="C20"/>
    </sheetView>
  </sheetViews>
  <sheetFormatPr defaultColWidth="9.140625" defaultRowHeight="18"/>
  <cols>
    <col min="1" max="1" width="6.28515625" style="1" customWidth="1"/>
    <col min="2" max="2" width="36.140625" style="2" bestFit="1" customWidth="1"/>
    <col min="3" max="3" width="41.7109375" style="2" bestFit="1" customWidth="1"/>
    <col min="4" max="4" width="5.7109375" style="2" bestFit="1" customWidth="1"/>
    <col min="5" max="5" width="9" style="2" bestFit="1" customWidth="1"/>
    <col min="6" max="6" width="11.85546875" style="1" bestFit="1" customWidth="1"/>
    <col min="7" max="7" width="12" style="1" bestFit="1" customWidth="1"/>
    <col min="8" max="8" width="11.28515625" style="1" bestFit="1" customWidth="1"/>
    <col min="9" max="9" width="7.28515625" style="1" bestFit="1" customWidth="1"/>
    <col min="10" max="10" width="9" style="1" bestFit="1" customWidth="1"/>
    <col min="11" max="11" width="6.85546875" style="1" bestFit="1" customWidth="1"/>
    <col min="12" max="12" width="9.14062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98">
      <c r="A1" s="128"/>
      <c r="B1" s="57" t="s">
        <v>185</v>
      </c>
      <c r="C1" s="78" t="s" vm="1">
        <v>260</v>
      </c>
    </row>
    <row r="2" spans="1:98">
      <c r="B2" s="57" t="s">
        <v>184</v>
      </c>
      <c r="C2" s="78" t="s">
        <v>261</v>
      </c>
    </row>
    <row r="3" spans="1:98">
      <c r="B3" s="57" t="s">
        <v>186</v>
      </c>
      <c r="C3" s="78" t="s">
        <v>262</v>
      </c>
    </row>
    <row r="4" spans="1:98">
      <c r="B4" s="57" t="s">
        <v>187</v>
      </c>
      <c r="C4" s="78">
        <v>8801</v>
      </c>
    </row>
    <row r="6" spans="1:98" ht="26.25" customHeight="1">
      <c r="B6" s="170" t="s">
        <v>216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2"/>
    </row>
    <row r="7" spans="1:98" ht="26.25" customHeight="1">
      <c r="B7" s="170" t="s">
        <v>95</v>
      </c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2"/>
    </row>
    <row r="8" spans="1:98" s="3" customFormat="1" ht="63">
      <c r="B8" s="23" t="s">
        <v>122</v>
      </c>
      <c r="C8" s="31" t="s">
        <v>46</v>
      </c>
      <c r="D8" s="31" t="s">
        <v>124</v>
      </c>
      <c r="E8" s="31" t="s">
        <v>123</v>
      </c>
      <c r="F8" s="31" t="s">
        <v>66</v>
      </c>
      <c r="G8" s="31" t="s">
        <v>107</v>
      </c>
      <c r="H8" s="31" t="s">
        <v>244</v>
      </c>
      <c r="I8" s="31" t="s">
        <v>243</v>
      </c>
      <c r="J8" s="31" t="s">
        <v>116</v>
      </c>
      <c r="K8" s="31" t="s">
        <v>60</v>
      </c>
      <c r="L8" s="31" t="s">
        <v>188</v>
      </c>
      <c r="M8" s="32" t="s">
        <v>190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1:98" s="3" customFormat="1" ht="14.25" customHeight="1">
      <c r="B9" s="16"/>
      <c r="C9" s="33"/>
      <c r="D9" s="17"/>
      <c r="E9" s="17"/>
      <c r="F9" s="33"/>
      <c r="G9" s="33"/>
      <c r="H9" s="33" t="s">
        <v>251</v>
      </c>
      <c r="I9" s="33"/>
      <c r="J9" s="33" t="s">
        <v>247</v>
      </c>
      <c r="K9" s="33" t="s">
        <v>20</v>
      </c>
      <c r="L9" s="33" t="s">
        <v>20</v>
      </c>
      <c r="M9" s="34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1:9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1:98" s="135" customFormat="1">
      <c r="B11" s="119" t="s">
        <v>238</v>
      </c>
      <c r="C11" s="120"/>
      <c r="D11" s="120"/>
      <c r="E11" s="120"/>
      <c r="F11" s="120"/>
      <c r="G11" s="120"/>
      <c r="H11" s="121"/>
      <c r="I11" s="121"/>
      <c r="J11" s="121">
        <v>6101.6389400000007</v>
      </c>
      <c r="K11" s="120"/>
      <c r="L11" s="122">
        <v>0.99999983610963461</v>
      </c>
      <c r="M11" s="122">
        <f>J11/'סכום נכסי הקרן'!$C$42</f>
        <v>2.1201076786343384E-3</v>
      </c>
    </row>
    <row r="12" spans="1:98" s="128" customFormat="1">
      <c r="B12" s="106" t="s">
        <v>64</v>
      </c>
      <c r="C12" s="82"/>
      <c r="D12" s="82"/>
      <c r="E12" s="82"/>
      <c r="F12" s="82"/>
      <c r="G12" s="82"/>
      <c r="H12" s="91"/>
      <c r="I12" s="91"/>
      <c r="J12" s="91">
        <v>6101.6389400000007</v>
      </c>
      <c r="K12" s="82"/>
      <c r="L12" s="92">
        <v>0.99999983610963461</v>
      </c>
      <c r="M12" s="92">
        <f>J12/'סכום נכסי הקרן'!$C$42</f>
        <v>2.1201076786343384E-3</v>
      </c>
    </row>
    <row r="13" spans="1:98" s="128" customFormat="1">
      <c r="B13" s="101" t="s">
        <v>1369</v>
      </c>
      <c r="C13" s="84" t="s">
        <v>1370</v>
      </c>
      <c r="D13" s="97" t="s">
        <v>29</v>
      </c>
      <c r="E13" s="84"/>
      <c r="F13" s="97" t="s">
        <v>370</v>
      </c>
      <c r="G13" s="97" t="s">
        <v>169</v>
      </c>
      <c r="H13" s="94">
        <v>160982.20000000001</v>
      </c>
      <c r="I13" s="94">
        <v>105.38249999999999</v>
      </c>
      <c r="J13" s="94">
        <v>588.16638999999998</v>
      </c>
      <c r="K13" s="95">
        <v>3.7000000000000002E-3</v>
      </c>
      <c r="L13" s="95">
        <v>9.6394804640012891E-2</v>
      </c>
      <c r="M13" s="95">
        <f>J13/'סכום נכסי הקרן'!$C$42</f>
        <v>2.0436739899159598E-4</v>
      </c>
    </row>
    <row r="14" spans="1:98" s="128" customFormat="1">
      <c r="B14" s="101" t="s">
        <v>1371</v>
      </c>
      <c r="C14" s="84">
        <v>5771</v>
      </c>
      <c r="D14" s="97" t="s">
        <v>29</v>
      </c>
      <c r="E14" s="84"/>
      <c r="F14" s="97" t="s">
        <v>594</v>
      </c>
      <c r="G14" s="97" t="s">
        <v>171</v>
      </c>
      <c r="H14" s="94">
        <v>498722.16</v>
      </c>
      <c r="I14" s="94">
        <v>111.91589999999999</v>
      </c>
      <c r="J14" s="94">
        <v>2317.7711600000002</v>
      </c>
      <c r="K14" s="95">
        <v>4.798652234848262E-3</v>
      </c>
      <c r="L14" s="95">
        <v>0.37986036258966804</v>
      </c>
      <c r="M14" s="95">
        <f>J14/'סכום נכסי הקרן'!$C$42</f>
        <v>8.0534500352346598E-4</v>
      </c>
    </row>
    <row r="15" spans="1:98" s="128" customFormat="1">
      <c r="B15" s="101" t="s">
        <v>1372</v>
      </c>
      <c r="C15" s="84">
        <v>5691</v>
      </c>
      <c r="D15" s="97" t="s">
        <v>29</v>
      </c>
      <c r="E15" s="84"/>
      <c r="F15" s="97" t="s">
        <v>594</v>
      </c>
      <c r="G15" s="97" t="s">
        <v>169</v>
      </c>
      <c r="H15" s="94">
        <v>237656</v>
      </c>
      <c r="I15" s="94">
        <v>103.56270000000001</v>
      </c>
      <c r="J15" s="94">
        <v>853.30832999999996</v>
      </c>
      <c r="K15" s="95">
        <v>2.7053741159322846E-3</v>
      </c>
      <c r="L15" s="95">
        <v>0.1398490140996422</v>
      </c>
      <c r="M15" s="95">
        <f>J15/'סכום נכסי הקרן'!$C$42</f>
        <v>2.9649501723476995E-4</v>
      </c>
    </row>
    <row r="16" spans="1:98" s="128" customFormat="1">
      <c r="B16" s="101" t="s">
        <v>1373</v>
      </c>
      <c r="C16" s="84">
        <v>5356</v>
      </c>
      <c r="D16" s="97" t="s">
        <v>29</v>
      </c>
      <c r="E16" s="84"/>
      <c r="F16" s="97" t="s">
        <v>594</v>
      </c>
      <c r="G16" s="97" t="s">
        <v>169</v>
      </c>
      <c r="H16" s="94">
        <v>69811</v>
      </c>
      <c r="I16" s="94">
        <v>278.10739999999998</v>
      </c>
      <c r="J16" s="94">
        <v>673.11653000000001</v>
      </c>
      <c r="K16" s="95">
        <v>2.945866245208944E-3</v>
      </c>
      <c r="L16" s="95">
        <v>0.11031731413505859</v>
      </c>
      <c r="M16" s="95">
        <f>J16/'סכום נכסי הקרן'!$C$42</f>
        <v>2.3388462311549048E-4</v>
      </c>
    </row>
    <row r="17" spans="2:13" s="128" customFormat="1">
      <c r="B17" s="101" t="s">
        <v>1374</v>
      </c>
      <c r="C17" s="84" t="s">
        <v>1375</v>
      </c>
      <c r="D17" s="97" t="s">
        <v>29</v>
      </c>
      <c r="E17" s="84"/>
      <c r="F17" s="97" t="s">
        <v>594</v>
      </c>
      <c r="G17" s="97" t="s">
        <v>169</v>
      </c>
      <c r="H17" s="94">
        <v>509972</v>
      </c>
      <c r="I17" s="94">
        <v>94.412199999999999</v>
      </c>
      <c r="J17" s="94">
        <v>1669.2765300000001</v>
      </c>
      <c r="K17" s="95">
        <v>1.38E-2</v>
      </c>
      <c r="L17" s="95">
        <v>0.27357834064525283</v>
      </c>
      <c r="M17" s="95">
        <f>J17/'סכום נכסי הקרן'!$C$42</f>
        <v>5.8001563576901569E-4</v>
      </c>
    </row>
    <row r="18" spans="2:13">
      <c r="B18" s="83"/>
      <c r="C18" s="84"/>
      <c r="D18" s="84"/>
      <c r="E18" s="84"/>
      <c r="F18" s="84"/>
      <c r="G18" s="84"/>
      <c r="H18" s="94"/>
      <c r="I18" s="94"/>
      <c r="J18" s="84"/>
      <c r="K18" s="84"/>
      <c r="L18" s="95"/>
      <c r="M18" s="84"/>
    </row>
    <row r="19" spans="2:13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</row>
    <row r="20" spans="2:13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</row>
    <row r="21" spans="2:13">
      <c r="B21" s="99" t="s">
        <v>259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</row>
    <row r="22" spans="2:13">
      <c r="B22" s="99" t="s">
        <v>118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</row>
    <row r="23" spans="2:13">
      <c r="B23" s="99" t="s">
        <v>242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</row>
    <row r="24" spans="2:13">
      <c r="B24" s="99" t="s">
        <v>250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</row>
    <row r="25" spans="2:13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</row>
    <row r="26" spans="2:13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</row>
    <row r="27" spans="2:13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</row>
    <row r="28" spans="2:13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</row>
    <row r="29" spans="2:13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</row>
    <row r="30" spans="2:13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</row>
    <row r="31" spans="2:13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</row>
    <row r="32" spans="2:13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</row>
    <row r="33" spans="2:13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</row>
    <row r="34" spans="2:13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</row>
    <row r="35" spans="2:13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</row>
    <row r="36" spans="2:13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</row>
    <row r="37" spans="2:13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</row>
    <row r="38" spans="2:13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</row>
    <row r="39" spans="2:13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</row>
    <row r="40" spans="2:13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</row>
    <row r="41" spans="2:13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</row>
    <row r="42" spans="2:13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</row>
    <row r="43" spans="2:13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</row>
    <row r="44" spans="2:13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</row>
    <row r="45" spans="2:13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</row>
    <row r="46" spans="2:13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</row>
    <row r="47" spans="2:13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</row>
    <row r="48" spans="2:13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</row>
    <row r="49" spans="2:13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</row>
    <row r="50" spans="2:13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</row>
    <row r="51" spans="2:13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</row>
    <row r="52" spans="2:13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</row>
    <row r="53" spans="2:13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</row>
    <row r="54" spans="2:13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</row>
    <row r="55" spans="2:13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</row>
    <row r="56" spans="2:13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</row>
    <row r="57" spans="2:13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</row>
    <row r="58" spans="2:13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</row>
    <row r="59" spans="2:13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</row>
    <row r="60" spans="2:13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</row>
    <row r="61" spans="2:13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</row>
    <row r="62" spans="2:13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</row>
    <row r="63" spans="2:13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</row>
    <row r="64" spans="2:13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</row>
    <row r="65" spans="2:13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</row>
    <row r="66" spans="2:13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</row>
    <row r="67" spans="2:13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</row>
    <row r="68" spans="2:13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</row>
    <row r="69" spans="2:13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</row>
    <row r="70" spans="2:13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</row>
    <row r="71" spans="2:13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</row>
    <row r="72" spans="2:13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</row>
    <row r="73" spans="2:13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</row>
    <row r="74" spans="2:13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</row>
    <row r="75" spans="2:13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</row>
    <row r="76" spans="2:13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</row>
    <row r="77" spans="2:13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</row>
    <row r="78" spans="2:13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</row>
    <row r="79" spans="2:13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</row>
    <row r="80" spans="2:13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</row>
    <row r="81" spans="2:13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</row>
    <row r="82" spans="2:13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</row>
    <row r="83" spans="2:13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</row>
    <row r="84" spans="2:13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</row>
    <row r="85" spans="2:13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</row>
    <row r="86" spans="2:13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</row>
    <row r="87" spans="2:13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</row>
    <row r="88" spans="2:13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</row>
    <row r="89" spans="2:13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</row>
    <row r="90" spans="2:13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</row>
    <row r="91" spans="2:13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</row>
    <row r="92" spans="2:13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</row>
    <row r="93" spans="2:13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</row>
    <row r="94" spans="2:13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</row>
    <row r="95" spans="2:13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</row>
    <row r="96" spans="2:13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</row>
    <row r="97" spans="2:13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</row>
    <row r="98" spans="2:13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</row>
    <row r="99" spans="2:13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</row>
    <row r="100" spans="2:13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</row>
    <row r="101" spans="2:13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</row>
    <row r="102" spans="2:13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</row>
    <row r="103" spans="2:13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</row>
    <row r="104" spans="2:13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</row>
    <row r="105" spans="2:13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</row>
    <row r="106" spans="2:13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</row>
    <row r="107" spans="2:13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</row>
    <row r="108" spans="2:13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</row>
    <row r="109" spans="2:13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</row>
    <row r="110" spans="2:13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</row>
    <row r="111" spans="2:13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</row>
    <row r="112" spans="2:13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</row>
    <row r="113" spans="2:13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</row>
    <row r="114" spans="2:13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</row>
    <row r="115" spans="2:13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</row>
    <row r="116" spans="2:13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</row>
    <row r="117" spans="2:13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</row>
    <row r="118" spans="2:13">
      <c r="C118" s="1"/>
      <c r="D118" s="1"/>
      <c r="E118" s="1"/>
    </row>
    <row r="119" spans="2:13">
      <c r="C119" s="1"/>
      <c r="D119" s="1"/>
      <c r="E119" s="1"/>
    </row>
    <row r="120" spans="2:13">
      <c r="C120" s="1"/>
      <c r="D120" s="1"/>
      <c r="E120" s="1"/>
    </row>
    <row r="121" spans="2:13">
      <c r="C121" s="1"/>
      <c r="D121" s="1"/>
      <c r="E121" s="1"/>
    </row>
    <row r="122" spans="2:13">
      <c r="C122" s="1"/>
      <c r="D122" s="1"/>
      <c r="E122" s="1"/>
    </row>
    <row r="123" spans="2:13">
      <c r="C123" s="1"/>
      <c r="D123" s="1"/>
      <c r="E123" s="1"/>
    </row>
    <row r="124" spans="2:13">
      <c r="C124" s="1"/>
      <c r="D124" s="1"/>
      <c r="E124" s="1"/>
    </row>
    <row r="125" spans="2:13">
      <c r="C125" s="1"/>
      <c r="D125" s="1"/>
      <c r="E125" s="1"/>
    </row>
    <row r="126" spans="2:13">
      <c r="C126" s="1"/>
      <c r="D126" s="1"/>
      <c r="E126" s="1"/>
    </row>
    <row r="127" spans="2:13">
      <c r="C127" s="1"/>
      <c r="D127" s="1"/>
      <c r="E127" s="1"/>
    </row>
    <row r="128" spans="2:13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2:5">
      <c r="C385" s="1"/>
      <c r="D385" s="1"/>
      <c r="E385" s="1"/>
    </row>
    <row r="386" spans="2:5">
      <c r="C386" s="1"/>
      <c r="D386" s="1"/>
      <c r="E386" s="1"/>
    </row>
    <row r="387" spans="2:5">
      <c r="C387" s="1"/>
      <c r="D387" s="1"/>
      <c r="E387" s="1"/>
    </row>
    <row r="388" spans="2:5">
      <c r="C388" s="1"/>
      <c r="D388" s="1"/>
      <c r="E388" s="1"/>
    </row>
    <row r="389" spans="2:5">
      <c r="C389" s="1"/>
      <c r="D389" s="1"/>
      <c r="E389" s="1"/>
    </row>
    <row r="390" spans="2:5">
      <c r="C390" s="1"/>
      <c r="D390" s="1"/>
      <c r="E390" s="1"/>
    </row>
    <row r="391" spans="2:5">
      <c r="C391" s="1"/>
      <c r="D391" s="1"/>
      <c r="E391" s="1"/>
    </row>
    <row r="392" spans="2:5">
      <c r="C392" s="1"/>
      <c r="D392" s="1"/>
      <c r="E392" s="1"/>
    </row>
    <row r="393" spans="2:5">
      <c r="C393" s="1"/>
      <c r="D393" s="1"/>
      <c r="E393" s="1"/>
    </row>
    <row r="394" spans="2:5">
      <c r="C394" s="1"/>
      <c r="D394" s="1"/>
      <c r="E394" s="1"/>
    </row>
    <row r="395" spans="2:5">
      <c r="C395" s="1"/>
      <c r="D395" s="1"/>
      <c r="E395" s="1"/>
    </row>
    <row r="396" spans="2:5">
      <c r="C396" s="1"/>
      <c r="D396" s="1"/>
      <c r="E396" s="1"/>
    </row>
    <row r="397" spans="2:5">
      <c r="C397" s="1"/>
      <c r="D397" s="1"/>
      <c r="E397" s="1"/>
    </row>
    <row r="398" spans="2:5">
      <c r="C398" s="1"/>
      <c r="D398" s="1"/>
      <c r="E398" s="1"/>
    </row>
    <row r="399" spans="2:5">
      <c r="B399" s="44"/>
      <c r="C399" s="1"/>
      <c r="D399" s="1"/>
      <c r="E399" s="1"/>
    </row>
    <row r="400" spans="2:5">
      <c r="B400" s="44"/>
      <c r="C400" s="1"/>
      <c r="D400" s="1"/>
      <c r="E400" s="1"/>
    </row>
    <row r="401" spans="2:5">
      <c r="B401" s="3"/>
      <c r="C401" s="1"/>
      <c r="D401" s="1"/>
      <c r="E401" s="1"/>
    </row>
  </sheetData>
  <sheetProtection sheet="1" objects="1" scenarios="1"/>
  <mergeCells count="2">
    <mergeCell ref="B6:M6"/>
    <mergeCell ref="B7:M7"/>
  </mergeCells>
  <phoneticPr fontId="3" type="noConversion"/>
  <dataValidations count="1">
    <dataValidation allowBlank="1" showInputMessage="1" showErrorMessage="1" sqref="D21:XFD1048576 D17:AF20 AH17:XFD20 D1:XFD16 A1:B1048576 C5:C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AY637"/>
  <sheetViews>
    <sheetView rightToLeft="1" workbookViewId="0">
      <pane ySplit="10" topLeftCell="A11" activePane="bottomLeft" state="frozen"/>
      <selection pane="bottomLeft" activeCell="C13" sqref="C13"/>
    </sheetView>
  </sheetViews>
  <sheetFormatPr defaultColWidth="9.140625" defaultRowHeight="18"/>
  <cols>
    <col min="1" max="1" width="6.28515625" style="1" customWidth="1"/>
    <col min="2" max="2" width="44" style="2" bestFit="1" customWidth="1"/>
    <col min="3" max="3" width="41.7109375" style="2" bestFit="1" customWidth="1"/>
    <col min="4" max="4" width="12.28515625" style="1" bestFit="1" customWidth="1"/>
    <col min="5" max="6" width="11.28515625" style="1" bestFit="1" customWidth="1"/>
    <col min="7" max="7" width="7.28515625" style="1" bestFit="1" customWidth="1"/>
    <col min="8" max="9" width="9" style="1" bestFit="1" customWidth="1"/>
    <col min="10" max="10" width="9.140625" style="1" bestFit="1" customWidth="1"/>
    <col min="11" max="11" width="9" style="1" bestFit="1" customWidth="1"/>
    <col min="12" max="12" width="7.5703125" style="3" customWidth="1"/>
    <col min="13" max="13" width="7.85546875" style="3" customWidth="1"/>
    <col min="14" max="14" width="8.140625" style="3" customWidth="1"/>
    <col min="15" max="15" width="6.28515625" style="3" customWidth="1"/>
    <col min="16" max="16" width="8" style="3" customWidth="1"/>
    <col min="17" max="17" width="8.7109375" style="3" customWidth="1"/>
    <col min="18" max="18" width="10" style="3" customWidth="1"/>
    <col min="19" max="19" width="9.5703125" style="1" customWidth="1"/>
    <col min="20" max="20" width="6.140625" style="1" customWidth="1"/>
    <col min="21" max="22" width="5.7109375" style="1" customWidth="1"/>
    <col min="23" max="23" width="6.85546875" style="1" customWidth="1"/>
    <col min="24" max="24" width="6.42578125" style="1" customWidth="1"/>
    <col min="25" max="25" width="6.7109375" style="1" customWidth="1"/>
    <col min="26" max="26" width="7.28515625" style="1" customWidth="1"/>
    <col min="27" max="38" width="5.7109375" style="1" customWidth="1"/>
    <col min="39" max="16384" width="9.140625" style="1"/>
  </cols>
  <sheetData>
    <row r="1" spans="2:51">
      <c r="B1" s="57" t="s">
        <v>185</v>
      </c>
      <c r="C1" s="78" t="s" vm="1">
        <v>260</v>
      </c>
    </row>
    <row r="2" spans="2:51">
      <c r="B2" s="57" t="s">
        <v>184</v>
      </c>
      <c r="C2" s="78" t="s">
        <v>261</v>
      </c>
    </row>
    <row r="3" spans="2:51">
      <c r="B3" s="57" t="s">
        <v>186</v>
      </c>
      <c r="C3" s="78" t="s">
        <v>262</v>
      </c>
    </row>
    <row r="4" spans="2:51">
      <c r="B4" s="57" t="s">
        <v>187</v>
      </c>
      <c r="C4" s="78">
        <v>8801</v>
      </c>
    </row>
    <row r="6" spans="2:51" ht="26.25" customHeight="1">
      <c r="B6" s="170" t="s">
        <v>216</v>
      </c>
      <c r="C6" s="171"/>
      <c r="D6" s="171"/>
      <c r="E6" s="171"/>
      <c r="F6" s="171"/>
      <c r="G6" s="171"/>
      <c r="H6" s="171"/>
      <c r="I6" s="171"/>
      <c r="J6" s="171"/>
      <c r="K6" s="172"/>
    </row>
    <row r="7" spans="2:51" ht="26.25" customHeight="1">
      <c r="B7" s="170" t="s">
        <v>102</v>
      </c>
      <c r="C7" s="171"/>
      <c r="D7" s="171"/>
      <c r="E7" s="171"/>
      <c r="F7" s="171"/>
      <c r="G7" s="171"/>
      <c r="H7" s="171"/>
      <c r="I7" s="171"/>
      <c r="J7" s="171"/>
      <c r="K7" s="172"/>
    </row>
    <row r="8" spans="2:51" s="3" customFormat="1" ht="78.75">
      <c r="B8" s="23" t="s">
        <v>122</v>
      </c>
      <c r="C8" s="31" t="s">
        <v>46</v>
      </c>
      <c r="D8" s="31" t="s">
        <v>107</v>
      </c>
      <c r="E8" s="31" t="s">
        <v>108</v>
      </c>
      <c r="F8" s="31" t="s">
        <v>244</v>
      </c>
      <c r="G8" s="31" t="s">
        <v>243</v>
      </c>
      <c r="H8" s="31" t="s">
        <v>116</v>
      </c>
      <c r="I8" s="31" t="s">
        <v>60</v>
      </c>
      <c r="J8" s="31" t="s">
        <v>188</v>
      </c>
      <c r="K8" s="32" t="s">
        <v>190</v>
      </c>
      <c r="AY8" s="1"/>
    </row>
    <row r="9" spans="2:51" s="3" customFormat="1" ht="21" customHeight="1">
      <c r="B9" s="16"/>
      <c r="C9" s="17"/>
      <c r="D9" s="17"/>
      <c r="E9" s="33" t="s">
        <v>22</v>
      </c>
      <c r="F9" s="33" t="s">
        <v>251</v>
      </c>
      <c r="G9" s="33"/>
      <c r="H9" s="33" t="s">
        <v>247</v>
      </c>
      <c r="I9" s="33" t="s">
        <v>20</v>
      </c>
      <c r="J9" s="33" t="s">
        <v>20</v>
      </c>
      <c r="K9" s="34" t="s">
        <v>20</v>
      </c>
      <c r="AY9" s="1"/>
    </row>
    <row r="10" spans="2:51" s="4" customFormat="1" ht="18" customHeight="1">
      <c r="B10" s="19"/>
      <c r="C10" s="20" t="s">
        <v>1</v>
      </c>
      <c r="D10" s="20" t="s">
        <v>3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1" t="s">
        <v>10</v>
      </c>
      <c r="L10" s="3"/>
      <c r="M10" s="3"/>
      <c r="N10" s="3"/>
      <c r="O10" s="3"/>
      <c r="P10" s="3"/>
      <c r="Q10" s="3"/>
      <c r="AY10" s="1"/>
    </row>
    <row r="11" spans="2:51" s="134" customFormat="1" ht="18" customHeight="1">
      <c r="B11" s="119" t="s">
        <v>1376</v>
      </c>
      <c r="C11" s="120"/>
      <c r="D11" s="120"/>
      <c r="E11" s="120"/>
      <c r="F11" s="121"/>
      <c r="G11" s="125"/>
      <c r="H11" s="121">
        <v>2721.0772599999996</v>
      </c>
      <c r="I11" s="120"/>
      <c r="J11" s="122">
        <v>1</v>
      </c>
      <c r="K11" s="122">
        <f>H11/'סכום נכסי הקרן'!$C$42</f>
        <v>9.4547987021390098E-4</v>
      </c>
      <c r="L11" s="136"/>
      <c r="M11" s="136"/>
      <c r="N11" s="136"/>
      <c r="O11" s="136"/>
      <c r="P11" s="136"/>
      <c r="Q11" s="136"/>
      <c r="AY11" s="135"/>
    </row>
    <row r="12" spans="2:51" s="135" customFormat="1" ht="21" customHeight="1">
      <c r="B12" s="123" t="s">
        <v>1377</v>
      </c>
      <c r="C12" s="120"/>
      <c r="D12" s="120"/>
      <c r="E12" s="120"/>
      <c r="F12" s="121"/>
      <c r="G12" s="125"/>
      <c r="H12" s="121">
        <v>2721.0772599999996</v>
      </c>
      <c r="I12" s="120"/>
      <c r="J12" s="122">
        <v>1</v>
      </c>
      <c r="K12" s="122">
        <f>H12/'סכום נכסי הקרן'!$C$42</f>
        <v>9.4547987021390098E-4</v>
      </c>
      <c r="L12" s="136"/>
      <c r="M12" s="136"/>
      <c r="N12" s="136"/>
      <c r="O12" s="136"/>
      <c r="P12" s="136"/>
      <c r="Q12" s="136"/>
    </row>
    <row r="13" spans="2:51" s="128" customFormat="1">
      <c r="B13" s="102" t="s">
        <v>234</v>
      </c>
      <c r="C13" s="82"/>
      <c r="D13" s="82"/>
      <c r="E13" s="82"/>
      <c r="F13" s="91"/>
      <c r="G13" s="93"/>
      <c r="H13" s="91">
        <v>116.56942000000001</v>
      </c>
      <c r="I13" s="82"/>
      <c r="J13" s="92">
        <v>4.2839437789429037E-2</v>
      </c>
      <c r="K13" s="92">
        <f>H13/'סכום נכסי הקרן'!$C$42</f>
        <v>4.0503826081185853E-5</v>
      </c>
      <c r="L13" s="136"/>
      <c r="M13" s="136"/>
      <c r="N13" s="136"/>
      <c r="O13" s="136"/>
      <c r="P13" s="136"/>
      <c r="Q13" s="136"/>
    </row>
    <row r="14" spans="2:51" s="128" customFormat="1">
      <c r="B14" s="87" t="s">
        <v>1378</v>
      </c>
      <c r="C14" s="84">
        <v>5295</v>
      </c>
      <c r="D14" s="97" t="s">
        <v>169</v>
      </c>
      <c r="E14" s="107">
        <v>43003</v>
      </c>
      <c r="F14" s="94">
        <v>17075.25</v>
      </c>
      <c r="G14" s="96">
        <v>100</v>
      </c>
      <c r="H14" s="94">
        <v>59.199889999999996</v>
      </c>
      <c r="I14" s="95">
        <v>9.6289611530461713E-3</v>
      </c>
      <c r="J14" s="95">
        <v>2.1756048926005137E-2</v>
      </c>
      <c r="K14" s="95">
        <f>H14/'סכום נכסי הקרן'!$C$42</f>
        <v>2.0569906314926617E-5</v>
      </c>
      <c r="L14" s="136"/>
      <c r="M14" s="136"/>
      <c r="N14" s="136"/>
      <c r="O14" s="136"/>
      <c r="P14" s="136"/>
      <c r="Q14" s="136"/>
    </row>
    <row r="15" spans="2:51" s="128" customFormat="1">
      <c r="B15" s="87" t="s">
        <v>1379</v>
      </c>
      <c r="C15" s="84">
        <v>5301</v>
      </c>
      <c r="D15" s="97" t="s">
        <v>169</v>
      </c>
      <c r="E15" s="107">
        <v>42983</v>
      </c>
      <c r="F15" s="94">
        <v>10200.959999999999</v>
      </c>
      <c r="G15" s="96">
        <v>87.919799999999995</v>
      </c>
      <c r="H15" s="94">
        <v>31.094349999999999</v>
      </c>
      <c r="I15" s="95">
        <v>6.1043024968734448E-2</v>
      </c>
      <c r="J15" s="95">
        <v>1.1427220556023463E-2</v>
      </c>
      <c r="K15" s="95">
        <f>H15/'סכום נכסי הקרן'!$C$42</f>
        <v>1.0804207008214686E-5</v>
      </c>
      <c r="L15" s="136"/>
      <c r="M15" s="136"/>
      <c r="N15" s="136"/>
      <c r="O15" s="136"/>
      <c r="P15" s="136"/>
      <c r="Q15" s="136"/>
    </row>
    <row r="16" spans="2:51" s="128" customFormat="1">
      <c r="B16" s="87" t="s">
        <v>1380</v>
      </c>
      <c r="C16" s="84">
        <v>5288</v>
      </c>
      <c r="D16" s="97" t="s">
        <v>169</v>
      </c>
      <c r="E16" s="107">
        <v>42768</v>
      </c>
      <c r="F16" s="94">
        <v>8583.82</v>
      </c>
      <c r="G16" s="96">
        <v>88.29</v>
      </c>
      <c r="H16" s="94">
        <v>26.275179999999999</v>
      </c>
      <c r="I16" s="95">
        <v>2.5554605547066411E-2</v>
      </c>
      <c r="J16" s="95">
        <v>9.6561683074004312E-3</v>
      </c>
      <c r="K16" s="95">
        <f>H16/'סכום נכסי הקרן'!$C$42</f>
        <v>9.1297127580445428E-6</v>
      </c>
      <c r="L16" s="136"/>
      <c r="M16" s="136"/>
      <c r="N16" s="136"/>
      <c r="O16" s="136"/>
      <c r="P16" s="136"/>
      <c r="Q16" s="136"/>
    </row>
    <row r="17" spans="2:17" s="128" customFormat="1">
      <c r="B17" s="83"/>
      <c r="C17" s="84"/>
      <c r="D17" s="84"/>
      <c r="E17" s="84"/>
      <c r="F17" s="94"/>
      <c r="G17" s="96"/>
      <c r="H17" s="84"/>
      <c r="I17" s="84"/>
      <c r="J17" s="95"/>
      <c r="K17" s="84"/>
      <c r="L17" s="136"/>
      <c r="M17" s="136"/>
      <c r="N17" s="136"/>
      <c r="O17" s="136"/>
      <c r="P17" s="136"/>
      <c r="Q17" s="136"/>
    </row>
    <row r="18" spans="2:17" s="128" customFormat="1">
      <c r="B18" s="102" t="s">
        <v>236</v>
      </c>
      <c r="C18" s="82"/>
      <c r="D18" s="82"/>
      <c r="E18" s="82"/>
      <c r="F18" s="91"/>
      <c r="G18" s="93"/>
      <c r="H18" s="91">
        <v>38.331949999999999</v>
      </c>
      <c r="I18" s="82"/>
      <c r="J18" s="92">
        <v>1.4087049479807863E-2</v>
      </c>
      <c r="K18" s="92">
        <f>H18/'סכום נכסי הקרן'!$C$42</f>
        <v>1.3319021713865539E-5</v>
      </c>
      <c r="L18" s="136"/>
      <c r="M18" s="136"/>
      <c r="N18" s="136"/>
      <c r="O18" s="136"/>
      <c r="P18" s="136"/>
      <c r="Q18" s="136"/>
    </row>
    <row r="19" spans="2:17" s="128" customFormat="1">
      <c r="B19" s="87" t="s">
        <v>1381</v>
      </c>
      <c r="C19" s="84">
        <v>5299</v>
      </c>
      <c r="D19" s="97" t="s">
        <v>169</v>
      </c>
      <c r="E19" s="107">
        <v>43002</v>
      </c>
      <c r="F19" s="94">
        <v>11056.23</v>
      </c>
      <c r="G19" s="96">
        <v>100</v>
      </c>
      <c r="H19" s="94">
        <v>38.331949999999999</v>
      </c>
      <c r="I19" s="95">
        <v>2.2723119999999999E-2</v>
      </c>
      <c r="J19" s="95">
        <v>1.4087049479807863E-2</v>
      </c>
      <c r="K19" s="95">
        <f>H19/'סכום נכסי הקרן'!$C$42</f>
        <v>1.3319021713865539E-5</v>
      </c>
      <c r="L19" s="136"/>
      <c r="M19" s="136"/>
      <c r="N19" s="136"/>
      <c r="O19" s="136"/>
      <c r="P19" s="136"/>
      <c r="Q19" s="136"/>
    </row>
    <row r="20" spans="2:17" s="128" customFormat="1">
      <c r="B20" s="83"/>
      <c r="C20" s="84"/>
      <c r="D20" s="84"/>
      <c r="E20" s="84"/>
      <c r="F20" s="94"/>
      <c r="G20" s="96"/>
      <c r="H20" s="84"/>
      <c r="I20" s="84"/>
      <c r="J20" s="95"/>
      <c r="K20" s="84"/>
      <c r="L20" s="136"/>
      <c r="M20" s="136"/>
      <c r="N20" s="136"/>
      <c r="O20" s="136"/>
      <c r="P20" s="136"/>
      <c r="Q20" s="136"/>
    </row>
    <row r="21" spans="2:17" s="128" customFormat="1">
      <c r="B21" s="102" t="s">
        <v>237</v>
      </c>
      <c r="C21" s="82"/>
      <c r="D21" s="82"/>
      <c r="E21" s="82"/>
      <c r="F21" s="91"/>
      <c r="G21" s="93"/>
      <c r="H21" s="91">
        <v>2566.1758899999995</v>
      </c>
      <c r="I21" s="82"/>
      <c r="J21" s="92">
        <v>0.94307351273076312</v>
      </c>
      <c r="K21" s="92">
        <f>H21/'סכום נכסי הקרן'!$C$42</f>
        <v>8.9165702241884956E-4</v>
      </c>
      <c r="L21" s="136"/>
      <c r="M21" s="136"/>
      <c r="N21" s="136"/>
      <c r="O21" s="136"/>
      <c r="P21" s="136"/>
      <c r="Q21" s="136"/>
    </row>
    <row r="22" spans="2:17" s="128" customFormat="1" ht="16.5" customHeight="1">
      <c r="B22" s="87" t="s">
        <v>1382</v>
      </c>
      <c r="C22" s="84">
        <v>5281</v>
      </c>
      <c r="D22" s="97" t="s">
        <v>169</v>
      </c>
      <c r="E22" s="107">
        <v>42642</v>
      </c>
      <c r="F22" s="94">
        <v>12732.21</v>
      </c>
      <c r="G22" s="96">
        <v>74.229900000000001</v>
      </c>
      <c r="H22" s="94">
        <v>32.767000000000003</v>
      </c>
      <c r="I22" s="95">
        <v>7.0029210651410675E-3</v>
      </c>
      <c r="J22" s="95">
        <v>1.2041921955571378E-2</v>
      </c>
      <c r="K22" s="95">
        <f>H22/'סכום נכסי הקרן'!$C$42</f>
        <v>1.1385394807679551E-5</v>
      </c>
      <c r="L22" s="136"/>
      <c r="M22" s="136"/>
      <c r="N22" s="136"/>
      <c r="O22" s="136"/>
      <c r="P22" s="136"/>
      <c r="Q22" s="136"/>
    </row>
    <row r="23" spans="2:17" s="128" customFormat="1" ht="16.5" customHeight="1">
      <c r="B23" s="87" t="s">
        <v>1383</v>
      </c>
      <c r="C23" s="84">
        <v>5291</v>
      </c>
      <c r="D23" s="97" t="s">
        <v>169</v>
      </c>
      <c r="E23" s="107">
        <v>42908</v>
      </c>
      <c r="F23" s="94">
        <v>97614.97</v>
      </c>
      <c r="G23" s="96">
        <v>102.1451</v>
      </c>
      <c r="H23" s="94">
        <v>345.69078999999999</v>
      </c>
      <c r="I23" s="95">
        <v>1.2025129484341099E-2</v>
      </c>
      <c r="J23" s="95">
        <v>0.12704188707967817</v>
      </c>
      <c r="K23" s="95">
        <f>H23/'סכום נכסי הקרן'!$C$42</f>
        <v>1.2011554690782317E-4</v>
      </c>
      <c r="L23" s="136"/>
      <c r="M23" s="136"/>
      <c r="N23" s="136"/>
      <c r="O23" s="136"/>
      <c r="P23" s="136"/>
      <c r="Q23" s="136"/>
    </row>
    <row r="24" spans="2:17" s="128" customFormat="1" ht="16.5" customHeight="1">
      <c r="B24" s="87" t="s">
        <v>1384</v>
      </c>
      <c r="C24" s="84">
        <v>5294</v>
      </c>
      <c r="D24" s="97" t="s">
        <v>172</v>
      </c>
      <c r="E24" s="107">
        <v>43002</v>
      </c>
      <c r="F24" s="94">
        <v>17006.400000000001</v>
      </c>
      <c r="G24" s="96">
        <v>100</v>
      </c>
      <c r="H24" s="94">
        <v>79.622259999999997</v>
      </c>
      <c r="I24" s="95">
        <v>6.2846333627311138E-2</v>
      </c>
      <c r="J24" s="95">
        <v>2.9261300724699017E-2</v>
      </c>
      <c r="K24" s="95">
        <f>H24/'סכום נכסי הקרן'!$C$42</f>
        <v>2.766597081147835E-5</v>
      </c>
      <c r="L24" s="136"/>
      <c r="M24" s="136"/>
      <c r="N24" s="136"/>
      <c r="O24" s="136"/>
      <c r="P24" s="136"/>
      <c r="Q24" s="136"/>
    </row>
    <row r="25" spans="2:17" s="128" customFormat="1">
      <c r="B25" s="87" t="s">
        <v>1385</v>
      </c>
      <c r="C25" s="84">
        <v>5290</v>
      </c>
      <c r="D25" s="97" t="s">
        <v>169</v>
      </c>
      <c r="E25" s="107">
        <v>42779</v>
      </c>
      <c r="F25" s="94">
        <v>115047.44</v>
      </c>
      <c r="G25" s="96">
        <v>94.412999999999997</v>
      </c>
      <c r="H25" s="94">
        <v>376.58463</v>
      </c>
      <c r="I25" s="95">
        <v>5.1480744931631803E-3</v>
      </c>
      <c r="J25" s="95">
        <v>0.13839541990806981</v>
      </c>
      <c r="K25" s="95">
        <f>H25/'סכום נכסי הקרן'!$C$42</f>
        <v>1.3085008365288018E-4</v>
      </c>
      <c r="L25" s="136"/>
      <c r="M25" s="136"/>
      <c r="N25" s="136"/>
      <c r="O25" s="136"/>
      <c r="P25" s="136"/>
      <c r="Q25" s="136"/>
    </row>
    <row r="26" spans="2:17" s="128" customFormat="1">
      <c r="B26" s="87" t="s">
        <v>1386</v>
      </c>
      <c r="C26" s="84">
        <v>5297</v>
      </c>
      <c r="D26" s="97" t="s">
        <v>169</v>
      </c>
      <c r="E26" s="107">
        <v>42916</v>
      </c>
      <c r="F26" s="94">
        <v>189595.87</v>
      </c>
      <c r="G26" s="96">
        <v>91.649699999999996</v>
      </c>
      <c r="H26" s="94">
        <v>602.43997000000002</v>
      </c>
      <c r="I26" s="95">
        <v>7.3672381679708845E-3</v>
      </c>
      <c r="J26" s="95">
        <v>0.22139759824386615</v>
      </c>
      <c r="K26" s="95">
        <f>H26/'סכום נכסי הקרן'!$C$42</f>
        <v>2.0932697245327995E-4</v>
      </c>
      <c r="L26" s="136"/>
      <c r="M26" s="136"/>
      <c r="N26" s="136"/>
      <c r="O26" s="136"/>
      <c r="P26" s="136"/>
      <c r="Q26" s="136"/>
    </row>
    <row r="27" spans="2:17" s="128" customFormat="1">
      <c r="B27" s="87" t="s">
        <v>1387</v>
      </c>
      <c r="C27" s="84">
        <v>5313</v>
      </c>
      <c r="D27" s="97" t="s">
        <v>169</v>
      </c>
      <c r="E27" s="107">
        <v>43098</v>
      </c>
      <c r="F27" s="94">
        <v>701.36</v>
      </c>
      <c r="G27" s="96">
        <v>1E-4</v>
      </c>
      <c r="H27" s="94">
        <v>7.0000000000000007E-5</v>
      </c>
      <c r="I27" s="95">
        <v>1.9100247102146737E-3</v>
      </c>
      <c r="J27" s="95">
        <v>0</v>
      </c>
      <c r="K27" s="95">
        <f>H27/'סכום נכסי הקרן'!$C$42</f>
        <v>2.4322569552829635E-11</v>
      </c>
      <c r="L27" s="136"/>
      <c r="M27" s="136"/>
      <c r="N27" s="136"/>
      <c r="O27" s="136"/>
      <c r="P27" s="136"/>
      <c r="Q27" s="136"/>
    </row>
    <row r="28" spans="2:17" s="128" customFormat="1">
      <c r="B28" s="87" t="s">
        <v>1388</v>
      </c>
      <c r="C28" s="84">
        <v>5303</v>
      </c>
      <c r="D28" s="97" t="s">
        <v>171</v>
      </c>
      <c r="E28" s="107">
        <v>43034</v>
      </c>
      <c r="F28" s="94">
        <v>208070.13</v>
      </c>
      <c r="G28" s="96">
        <v>100</v>
      </c>
      <c r="H28" s="94">
        <v>864.03201999999999</v>
      </c>
      <c r="I28" s="95">
        <v>2.6200695953757226E-2</v>
      </c>
      <c r="J28" s="95">
        <v>0.3175330714424478</v>
      </c>
      <c r="K28" s="95">
        <f>H28/'סכום נכסי הקרן'!$C$42</f>
        <v>3.0022112717602691E-4</v>
      </c>
      <c r="L28" s="136"/>
      <c r="M28" s="136"/>
      <c r="N28" s="136"/>
      <c r="O28" s="136"/>
      <c r="P28" s="136"/>
      <c r="Q28" s="136"/>
    </row>
    <row r="29" spans="2:17" s="128" customFormat="1">
      <c r="B29" s="87" t="s">
        <v>1389</v>
      </c>
      <c r="C29" s="84">
        <v>5287</v>
      </c>
      <c r="D29" s="97" t="s">
        <v>171</v>
      </c>
      <c r="E29" s="107">
        <v>42809</v>
      </c>
      <c r="F29" s="94">
        <v>44763.26</v>
      </c>
      <c r="G29" s="96">
        <v>100.6962</v>
      </c>
      <c r="H29" s="94">
        <v>187.17803000000001</v>
      </c>
      <c r="I29" s="95">
        <v>1.117512997939092E-2</v>
      </c>
      <c r="J29" s="95">
        <v>6.8788208534733053E-2</v>
      </c>
      <c r="K29" s="95">
        <f>H29/'סכום נכסי הקרן'!$C$42</f>
        <v>6.5037866477666168E-5</v>
      </c>
      <c r="L29" s="136"/>
      <c r="M29" s="136"/>
      <c r="N29" s="136"/>
      <c r="O29" s="136"/>
      <c r="P29" s="136"/>
      <c r="Q29" s="136"/>
    </row>
    <row r="30" spans="2:17" s="128" customFormat="1">
      <c r="B30" s="87" t="s">
        <v>1390</v>
      </c>
      <c r="C30" s="84">
        <v>5284</v>
      </c>
      <c r="D30" s="97" t="s">
        <v>171</v>
      </c>
      <c r="E30" s="107">
        <v>42662</v>
      </c>
      <c r="F30" s="94">
        <v>3258.55</v>
      </c>
      <c r="G30" s="96">
        <v>95.454599999999999</v>
      </c>
      <c r="H30" s="94">
        <v>12.916409999999999</v>
      </c>
      <c r="I30" s="95">
        <v>1.8516791349999999E-2</v>
      </c>
      <c r="J30" s="95">
        <v>4.7468001698709582E-3</v>
      </c>
      <c r="K30" s="95">
        <f>H30/'סכום נכסי הקרן'!$C$42</f>
        <v>4.4880040085409163E-6</v>
      </c>
      <c r="L30" s="136"/>
      <c r="M30" s="136"/>
      <c r="N30" s="136"/>
      <c r="O30" s="136"/>
      <c r="P30" s="136"/>
      <c r="Q30" s="136"/>
    </row>
    <row r="31" spans="2:17" s="128" customFormat="1">
      <c r="B31" s="87" t="s">
        <v>1391</v>
      </c>
      <c r="C31" s="84">
        <v>5286</v>
      </c>
      <c r="D31" s="97" t="s">
        <v>169</v>
      </c>
      <c r="E31" s="107">
        <v>42727</v>
      </c>
      <c r="F31" s="94">
        <v>18840.79</v>
      </c>
      <c r="G31" s="96">
        <v>99.424000000000007</v>
      </c>
      <c r="H31" s="94">
        <v>64.944779999999994</v>
      </c>
      <c r="I31" s="95">
        <v>6.318782595639171E-3</v>
      </c>
      <c r="J31" s="95">
        <v>2.3867304671826923E-2</v>
      </c>
      <c r="K31" s="95">
        <f>H31/'סכום נכסי הקרן'!$C$42</f>
        <v>2.2566056123474551E-5</v>
      </c>
      <c r="L31" s="136"/>
      <c r="M31" s="136"/>
      <c r="N31" s="136"/>
      <c r="O31" s="136"/>
      <c r="P31" s="136"/>
      <c r="Q31" s="136"/>
    </row>
    <row r="32" spans="2:17" s="128" customFormat="1">
      <c r="B32" s="83"/>
      <c r="C32" s="84"/>
      <c r="D32" s="84"/>
      <c r="E32" s="84"/>
      <c r="F32" s="94"/>
      <c r="G32" s="96"/>
      <c r="H32" s="84"/>
      <c r="I32" s="84"/>
      <c r="J32" s="95"/>
      <c r="K32" s="84"/>
      <c r="L32" s="136"/>
      <c r="M32" s="136"/>
      <c r="N32" s="136"/>
      <c r="O32" s="136"/>
      <c r="P32" s="136"/>
      <c r="Q32" s="136"/>
    </row>
    <row r="33" spans="2:18" s="128" customFormat="1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36"/>
      <c r="M33" s="136"/>
      <c r="N33" s="136"/>
      <c r="O33" s="136"/>
      <c r="P33" s="136"/>
      <c r="Q33" s="136"/>
    </row>
    <row r="34" spans="2:18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R34" s="1"/>
    </row>
    <row r="35" spans="2:18">
      <c r="B35" s="99" t="s">
        <v>118</v>
      </c>
      <c r="C35" s="101"/>
      <c r="D35" s="101"/>
      <c r="E35" s="101"/>
      <c r="F35" s="101"/>
      <c r="G35" s="101"/>
      <c r="H35" s="101"/>
      <c r="I35" s="101"/>
      <c r="J35" s="101"/>
      <c r="K35" s="101"/>
      <c r="R35" s="1"/>
    </row>
    <row r="36" spans="2:18">
      <c r="B36" s="99" t="s">
        <v>242</v>
      </c>
      <c r="C36" s="101"/>
      <c r="D36" s="101"/>
      <c r="E36" s="101"/>
      <c r="F36" s="101"/>
      <c r="G36" s="101"/>
      <c r="H36" s="101"/>
      <c r="I36" s="101"/>
      <c r="J36" s="101"/>
      <c r="K36" s="101"/>
      <c r="R36" s="1"/>
    </row>
    <row r="37" spans="2:18">
      <c r="B37" s="99" t="s">
        <v>250</v>
      </c>
      <c r="C37" s="101"/>
      <c r="D37" s="101"/>
      <c r="E37" s="101"/>
      <c r="F37" s="101"/>
      <c r="G37" s="101"/>
      <c r="H37" s="101"/>
      <c r="I37" s="101"/>
      <c r="J37" s="101"/>
      <c r="K37" s="101"/>
      <c r="R37" s="1"/>
    </row>
    <row r="38" spans="2:18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8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8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8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8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8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8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8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8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8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8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2:11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</row>
    <row r="112" spans="2:11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</row>
    <row r="113" spans="2:11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</row>
    <row r="114" spans="2:11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</row>
    <row r="115" spans="2:11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</row>
    <row r="116" spans="2:11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</row>
    <row r="117" spans="2:11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</row>
    <row r="118" spans="2:11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</row>
    <row r="119" spans="2:11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</row>
    <row r="120" spans="2:11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</row>
    <row r="121" spans="2:11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</row>
    <row r="122" spans="2:11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</row>
    <row r="123" spans="2:11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</row>
    <row r="124" spans="2:11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</row>
    <row r="125" spans="2:11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</row>
    <row r="126" spans="2:11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</row>
    <row r="127" spans="2:11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</row>
    <row r="128" spans="2:11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</row>
    <row r="129" spans="2:11"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</row>
    <row r="130" spans="2:11"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</row>
    <row r="131" spans="2:11"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</row>
    <row r="132" spans="2:11">
      <c r="C132" s="1"/>
    </row>
    <row r="133" spans="2:11">
      <c r="C133" s="1"/>
    </row>
    <row r="134" spans="2:11">
      <c r="C134" s="1"/>
    </row>
    <row r="135" spans="2:11">
      <c r="C135" s="1"/>
    </row>
    <row r="136" spans="2:11">
      <c r="C136" s="1"/>
    </row>
    <row r="137" spans="2:11">
      <c r="C137" s="1"/>
    </row>
    <row r="138" spans="2:11">
      <c r="C138" s="1"/>
    </row>
    <row r="139" spans="2:11">
      <c r="C139" s="1"/>
    </row>
    <row r="140" spans="2:11">
      <c r="C140" s="1"/>
    </row>
    <row r="141" spans="2:11">
      <c r="C141" s="1"/>
    </row>
    <row r="142" spans="2:11">
      <c r="C142" s="1"/>
    </row>
    <row r="143" spans="2:11">
      <c r="C143" s="1"/>
    </row>
    <row r="144" spans="2:11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heetProtection sheet="1" objects="1" scenarios="1"/>
  <mergeCells count="2">
    <mergeCell ref="B6:K6"/>
    <mergeCell ref="B7:K7"/>
  </mergeCells>
  <phoneticPr fontId="3" type="noConversion"/>
  <dataValidations count="1">
    <dataValidation allowBlank="1" showInputMessage="1" showErrorMessage="1" sqref="C5:C1048576 A1:B1048576 AD39:XFD41 D1:L1048576 M1:XFD38 M42:XFD1048576 M39:AB4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>
      <selection activeCell="A11" sqref="A11:XFD11"/>
    </sheetView>
  </sheetViews>
  <sheetFormatPr defaultColWidth="9.140625" defaultRowHeight="18"/>
  <cols>
    <col min="1" max="1" width="6.28515625" style="1" customWidth="1"/>
    <col min="2" max="2" width="24.7109375" style="2" bestFit="1" customWidth="1"/>
    <col min="3" max="3" width="41.7109375" style="2" bestFit="1" customWidth="1"/>
    <col min="4" max="4" width="10.42578125" style="2" bestFit="1" customWidth="1"/>
    <col min="5" max="5" width="12" style="1" bestFit="1" customWidth="1"/>
    <col min="6" max="6" width="11.28515625" style="1" bestFit="1" customWidth="1"/>
    <col min="7" max="7" width="9" style="1" bestFit="1" customWidth="1"/>
    <col min="8" max="8" width="6.42578125" style="1" bestFit="1" customWidth="1"/>
    <col min="9" max="9" width="8" style="1" bestFit="1" customWidth="1"/>
    <col min="10" max="10" width="10" style="1" customWidth="1"/>
    <col min="11" max="11" width="9.14062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7" t="s">
        <v>185</v>
      </c>
      <c r="C1" s="78" t="s" vm="1">
        <v>260</v>
      </c>
    </row>
    <row r="2" spans="2:59">
      <c r="B2" s="57" t="s">
        <v>184</v>
      </c>
      <c r="C2" s="78" t="s">
        <v>261</v>
      </c>
    </row>
    <row r="3" spans="2:59">
      <c r="B3" s="57" t="s">
        <v>186</v>
      </c>
      <c r="C3" s="78" t="s">
        <v>262</v>
      </c>
    </row>
    <row r="4" spans="2:59">
      <c r="B4" s="57" t="s">
        <v>187</v>
      </c>
      <c r="C4" s="78">
        <v>8801</v>
      </c>
    </row>
    <row r="6" spans="2:59" ht="26.25" customHeight="1">
      <c r="B6" s="170" t="s">
        <v>216</v>
      </c>
      <c r="C6" s="171"/>
      <c r="D6" s="171"/>
      <c r="E6" s="171"/>
      <c r="F6" s="171"/>
      <c r="G6" s="171"/>
      <c r="H6" s="171"/>
      <c r="I6" s="171"/>
      <c r="J6" s="171"/>
      <c r="K6" s="171"/>
      <c r="L6" s="172"/>
    </row>
    <row r="7" spans="2:59" ht="26.25" customHeight="1">
      <c r="B7" s="170" t="s">
        <v>103</v>
      </c>
      <c r="C7" s="171"/>
      <c r="D7" s="171"/>
      <c r="E7" s="171"/>
      <c r="F7" s="171"/>
      <c r="G7" s="171"/>
      <c r="H7" s="171"/>
      <c r="I7" s="171"/>
      <c r="J7" s="171"/>
      <c r="K7" s="171"/>
      <c r="L7" s="172"/>
    </row>
    <row r="8" spans="2:59" s="3" customFormat="1" ht="78.75">
      <c r="B8" s="23" t="s">
        <v>122</v>
      </c>
      <c r="C8" s="31" t="s">
        <v>46</v>
      </c>
      <c r="D8" s="31" t="s">
        <v>66</v>
      </c>
      <c r="E8" s="31" t="s">
        <v>107</v>
      </c>
      <c r="F8" s="31" t="s">
        <v>108</v>
      </c>
      <c r="G8" s="31" t="s">
        <v>244</v>
      </c>
      <c r="H8" s="31" t="s">
        <v>243</v>
      </c>
      <c r="I8" s="31" t="s">
        <v>116</v>
      </c>
      <c r="J8" s="31" t="s">
        <v>60</v>
      </c>
      <c r="K8" s="31" t="s">
        <v>188</v>
      </c>
      <c r="L8" s="32" t="s">
        <v>190</v>
      </c>
      <c r="M8" s="1"/>
      <c r="N8" s="1"/>
      <c r="O8" s="1"/>
      <c r="P8" s="1"/>
      <c r="BG8" s="1"/>
    </row>
    <row r="9" spans="2:59" s="3" customFormat="1" ht="24" customHeight="1">
      <c r="B9" s="16"/>
      <c r="C9" s="17"/>
      <c r="D9" s="17"/>
      <c r="E9" s="17"/>
      <c r="F9" s="17" t="s">
        <v>22</v>
      </c>
      <c r="G9" s="17" t="s">
        <v>251</v>
      </c>
      <c r="H9" s="17"/>
      <c r="I9" s="17" t="s">
        <v>247</v>
      </c>
      <c r="J9" s="33" t="s">
        <v>20</v>
      </c>
      <c r="K9" s="33" t="s">
        <v>20</v>
      </c>
      <c r="L9" s="34" t="s">
        <v>20</v>
      </c>
      <c r="M9" s="1"/>
      <c r="N9" s="1"/>
      <c r="O9" s="1"/>
      <c r="P9" s="1"/>
      <c r="BG9" s="1"/>
    </row>
    <row r="10" spans="2:59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1"/>
      <c r="N10" s="1"/>
      <c r="O10" s="1"/>
      <c r="P10" s="1"/>
      <c r="BG10" s="1"/>
    </row>
    <row r="11" spans="2:59" s="134" customFormat="1" ht="18" customHeight="1">
      <c r="B11" s="119" t="s">
        <v>49</v>
      </c>
      <c r="C11" s="120"/>
      <c r="D11" s="120"/>
      <c r="E11" s="120"/>
      <c r="F11" s="120"/>
      <c r="G11" s="121"/>
      <c r="H11" s="125"/>
      <c r="I11" s="121">
        <v>2.2312600000000002</v>
      </c>
      <c r="J11" s="120"/>
      <c r="K11" s="122">
        <v>1</v>
      </c>
      <c r="L11" s="122">
        <f>I11/'סכום נכסי הקרן'!$C$42</f>
        <v>7.752853791492378E-7</v>
      </c>
      <c r="M11" s="135"/>
      <c r="N11" s="135"/>
      <c r="O11" s="135"/>
      <c r="P11" s="135"/>
      <c r="BG11" s="135"/>
    </row>
    <row r="12" spans="2:59" s="100" customFormat="1" ht="21" customHeight="1">
      <c r="B12" s="123" t="s">
        <v>240</v>
      </c>
      <c r="C12" s="120"/>
      <c r="D12" s="120"/>
      <c r="E12" s="120"/>
      <c r="F12" s="120"/>
      <c r="G12" s="121"/>
      <c r="H12" s="125"/>
      <c r="I12" s="121">
        <v>2.2312600000000002</v>
      </c>
      <c r="J12" s="120"/>
      <c r="K12" s="122">
        <v>1</v>
      </c>
      <c r="L12" s="122">
        <f>I12/'סכום נכסי הקרן'!$C$42</f>
        <v>7.752853791492378E-7</v>
      </c>
    </row>
    <row r="13" spans="2:59">
      <c r="B13" s="83" t="s">
        <v>1392</v>
      </c>
      <c r="C13" s="84" t="s">
        <v>1393</v>
      </c>
      <c r="D13" s="97" t="s">
        <v>817</v>
      </c>
      <c r="E13" s="97" t="s">
        <v>169</v>
      </c>
      <c r="F13" s="107">
        <v>42731</v>
      </c>
      <c r="G13" s="94">
        <v>2070</v>
      </c>
      <c r="H13" s="96">
        <v>31.090299999999999</v>
      </c>
      <c r="I13" s="94">
        <v>2.2312600000000002</v>
      </c>
      <c r="J13" s="95">
        <v>1.0219910755987041E-4</v>
      </c>
      <c r="K13" s="95">
        <v>1</v>
      </c>
      <c r="L13" s="95">
        <f>I13/'סכום נכסי הקרן'!$C$42</f>
        <v>7.752853791492378E-7</v>
      </c>
    </row>
    <row r="14" spans="2:59">
      <c r="B14" s="101"/>
      <c r="C14" s="84"/>
      <c r="D14" s="84"/>
      <c r="E14" s="84"/>
      <c r="F14" s="84"/>
      <c r="G14" s="94"/>
      <c r="H14" s="96"/>
      <c r="I14" s="84"/>
      <c r="J14" s="84"/>
      <c r="K14" s="95"/>
      <c r="L14" s="84"/>
    </row>
    <row r="15" spans="2:59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59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12">
      <c r="B17" s="114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12">
      <c r="B18" s="114"/>
      <c r="C18" s="101"/>
      <c r="D18" s="101"/>
      <c r="E18" s="101"/>
      <c r="F18" s="101"/>
      <c r="G18" s="101"/>
      <c r="H18" s="101"/>
      <c r="I18" s="101"/>
      <c r="J18" s="101"/>
      <c r="K18" s="101"/>
      <c r="L18" s="101"/>
    </row>
    <row r="19" spans="2:12">
      <c r="B19" s="114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12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12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12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12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12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12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12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2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12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12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12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12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12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C114" s="1"/>
      <c r="D114" s="1"/>
    </row>
    <row r="115" spans="2:12">
      <c r="C115" s="1"/>
      <c r="D115" s="1"/>
    </row>
    <row r="116" spans="2:12">
      <c r="C116" s="1"/>
      <c r="D116" s="1"/>
    </row>
    <row r="117" spans="2:12">
      <c r="C117" s="1"/>
      <c r="D117" s="1"/>
    </row>
    <row r="118" spans="2:12">
      <c r="C118" s="1"/>
      <c r="D118" s="1"/>
    </row>
    <row r="119" spans="2:12">
      <c r="C119" s="1"/>
      <c r="D119" s="1"/>
    </row>
    <row r="120" spans="2:12">
      <c r="C120" s="1"/>
      <c r="D120" s="1"/>
    </row>
    <row r="121" spans="2:12">
      <c r="C121" s="1"/>
      <c r="D121" s="1"/>
    </row>
    <row r="122" spans="2:12">
      <c r="C122" s="1"/>
      <c r="D122" s="1"/>
    </row>
    <row r="123" spans="2:12">
      <c r="C123" s="1"/>
      <c r="D123" s="1"/>
    </row>
    <row r="124" spans="2:12">
      <c r="C124" s="1"/>
      <c r="D124" s="1"/>
    </row>
    <row r="125" spans="2:12">
      <c r="C125" s="1"/>
      <c r="D125" s="1"/>
    </row>
    <row r="126" spans="2:12">
      <c r="C126" s="1"/>
      <c r="D126" s="1"/>
    </row>
    <row r="127" spans="2:12">
      <c r="C127" s="1"/>
      <c r="D127" s="1"/>
    </row>
    <row r="128" spans="2:12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3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7" t="s">
        <v>185</v>
      </c>
      <c r="C1" s="78" t="s" vm="1">
        <v>260</v>
      </c>
    </row>
    <row r="2" spans="2:54">
      <c r="B2" s="57" t="s">
        <v>184</v>
      </c>
      <c r="C2" s="78" t="s">
        <v>261</v>
      </c>
    </row>
    <row r="3" spans="2:54">
      <c r="B3" s="57" t="s">
        <v>186</v>
      </c>
      <c r="C3" s="78" t="s">
        <v>262</v>
      </c>
    </row>
    <row r="4" spans="2:54">
      <c r="B4" s="57" t="s">
        <v>187</v>
      </c>
      <c r="C4" s="78">
        <v>8801</v>
      </c>
    </row>
    <row r="6" spans="2:54" ht="26.25" customHeight="1">
      <c r="B6" s="170" t="s">
        <v>216</v>
      </c>
      <c r="C6" s="171"/>
      <c r="D6" s="171"/>
      <c r="E6" s="171"/>
      <c r="F6" s="171"/>
      <c r="G6" s="171"/>
      <c r="H6" s="171"/>
      <c r="I6" s="171"/>
      <c r="J6" s="171"/>
      <c r="K6" s="171"/>
      <c r="L6" s="172"/>
    </row>
    <row r="7" spans="2:54" ht="26.25" customHeight="1">
      <c r="B7" s="170" t="s">
        <v>104</v>
      </c>
      <c r="C7" s="171"/>
      <c r="D7" s="171"/>
      <c r="E7" s="171"/>
      <c r="F7" s="171"/>
      <c r="G7" s="171"/>
      <c r="H7" s="171"/>
      <c r="I7" s="171"/>
      <c r="J7" s="171"/>
      <c r="K7" s="171"/>
      <c r="L7" s="172"/>
    </row>
    <row r="8" spans="2:54" s="3" customFormat="1" ht="78.75">
      <c r="B8" s="23" t="s">
        <v>122</v>
      </c>
      <c r="C8" s="31" t="s">
        <v>46</v>
      </c>
      <c r="D8" s="31" t="s">
        <v>66</v>
      </c>
      <c r="E8" s="31" t="s">
        <v>107</v>
      </c>
      <c r="F8" s="31" t="s">
        <v>108</v>
      </c>
      <c r="G8" s="31" t="s">
        <v>244</v>
      </c>
      <c r="H8" s="31" t="s">
        <v>243</v>
      </c>
      <c r="I8" s="31" t="s">
        <v>116</v>
      </c>
      <c r="J8" s="31" t="s">
        <v>60</v>
      </c>
      <c r="K8" s="31" t="s">
        <v>188</v>
      </c>
      <c r="L8" s="32" t="s">
        <v>190</v>
      </c>
      <c r="M8" s="1"/>
      <c r="AZ8" s="1"/>
    </row>
    <row r="9" spans="2:54" s="3" customFormat="1" ht="21" customHeight="1">
      <c r="B9" s="16"/>
      <c r="C9" s="17"/>
      <c r="D9" s="17"/>
      <c r="E9" s="17"/>
      <c r="F9" s="17" t="s">
        <v>22</v>
      </c>
      <c r="G9" s="17" t="s">
        <v>251</v>
      </c>
      <c r="H9" s="17"/>
      <c r="I9" s="17" t="s">
        <v>247</v>
      </c>
      <c r="J9" s="33" t="s">
        <v>20</v>
      </c>
      <c r="K9" s="33" t="s">
        <v>20</v>
      </c>
      <c r="L9" s="34" t="s">
        <v>20</v>
      </c>
      <c r="AZ9" s="1"/>
    </row>
    <row r="10" spans="2:54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AZ10" s="1"/>
    </row>
    <row r="11" spans="2:54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AZ11" s="1"/>
    </row>
    <row r="12" spans="2:54" ht="19.5" customHeight="1">
      <c r="B12" s="99" t="s">
        <v>259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</row>
    <row r="13" spans="2:54">
      <c r="B13" s="99" t="s">
        <v>118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</row>
    <row r="14" spans="2:54">
      <c r="B14" s="99" t="s">
        <v>242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54">
      <c r="B15" s="99" t="s">
        <v>250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54" s="7" customFormat="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AZ16" s="1"/>
      <c r="BB16" s="1"/>
    </row>
    <row r="17" spans="2:54" s="7" customFormat="1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AZ17" s="1"/>
      <c r="BB17" s="1"/>
    </row>
    <row r="18" spans="2:54" s="7" customFormat="1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AZ18" s="1"/>
      <c r="BB18" s="1"/>
    </row>
    <row r="19" spans="2:54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54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54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54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4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4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4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4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4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4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4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4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4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4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3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workbookViewId="0">
      <pane ySplit="10" topLeftCell="A11" activePane="bottomLeft" state="frozen"/>
      <selection pane="bottomLeft" activeCell="C13" sqref="C13"/>
    </sheetView>
  </sheetViews>
  <sheetFormatPr defaultColWidth="9.140625" defaultRowHeight="18"/>
  <cols>
    <col min="1" max="1" width="6.28515625" style="1" customWidth="1"/>
    <col min="2" max="2" width="52.85546875" style="2" bestFit="1" customWidth="1"/>
    <col min="3" max="3" width="41.7109375" style="2" bestFit="1" customWidth="1"/>
    <col min="4" max="4" width="8.5703125" style="2" bestFit="1" customWidth="1"/>
    <col min="5" max="5" width="12.28515625" style="1" bestFit="1" customWidth="1"/>
    <col min="6" max="6" width="11.28515625" style="1" bestFit="1" customWidth="1"/>
    <col min="7" max="7" width="14.28515625" style="1" bestFit="1" customWidth="1"/>
    <col min="8" max="8" width="6.42578125" style="1" bestFit="1" customWidth="1"/>
    <col min="9" max="9" width="8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7" t="s">
        <v>185</v>
      </c>
      <c r="C1" s="78" t="s" vm="1">
        <v>260</v>
      </c>
    </row>
    <row r="2" spans="2:51">
      <c r="B2" s="57" t="s">
        <v>184</v>
      </c>
      <c r="C2" s="78" t="s">
        <v>261</v>
      </c>
    </row>
    <row r="3" spans="2:51">
      <c r="B3" s="57" t="s">
        <v>186</v>
      </c>
      <c r="C3" s="78" t="s">
        <v>262</v>
      </c>
    </row>
    <row r="4" spans="2:51">
      <c r="B4" s="57" t="s">
        <v>187</v>
      </c>
      <c r="C4" s="78">
        <v>8801</v>
      </c>
    </row>
    <row r="6" spans="2:51" ht="26.25" customHeight="1">
      <c r="B6" s="170" t="s">
        <v>216</v>
      </c>
      <c r="C6" s="171"/>
      <c r="D6" s="171"/>
      <c r="E6" s="171"/>
      <c r="F6" s="171"/>
      <c r="G6" s="171"/>
      <c r="H6" s="171"/>
      <c r="I6" s="171"/>
      <c r="J6" s="171"/>
      <c r="K6" s="172"/>
    </row>
    <row r="7" spans="2:51" ht="26.25" customHeight="1">
      <c r="B7" s="170" t="s">
        <v>105</v>
      </c>
      <c r="C7" s="171"/>
      <c r="D7" s="171"/>
      <c r="E7" s="171"/>
      <c r="F7" s="171"/>
      <c r="G7" s="171"/>
      <c r="H7" s="171"/>
      <c r="I7" s="171"/>
      <c r="J7" s="171"/>
      <c r="K7" s="172"/>
    </row>
    <row r="8" spans="2:51" s="3" customFormat="1" ht="63">
      <c r="B8" s="23" t="s">
        <v>122</v>
      </c>
      <c r="C8" s="31" t="s">
        <v>46</v>
      </c>
      <c r="D8" s="31" t="s">
        <v>66</v>
      </c>
      <c r="E8" s="31" t="s">
        <v>107</v>
      </c>
      <c r="F8" s="31" t="s">
        <v>108</v>
      </c>
      <c r="G8" s="31" t="s">
        <v>244</v>
      </c>
      <c r="H8" s="31" t="s">
        <v>243</v>
      </c>
      <c r="I8" s="31" t="s">
        <v>116</v>
      </c>
      <c r="J8" s="31" t="s">
        <v>188</v>
      </c>
      <c r="K8" s="32" t="s">
        <v>190</v>
      </c>
      <c r="L8" s="1"/>
      <c r="AW8" s="1"/>
    </row>
    <row r="9" spans="2:51" s="3" customFormat="1" ht="22.5" customHeight="1">
      <c r="B9" s="16"/>
      <c r="C9" s="17"/>
      <c r="D9" s="17"/>
      <c r="E9" s="17"/>
      <c r="F9" s="17" t="s">
        <v>22</v>
      </c>
      <c r="G9" s="17" t="s">
        <v>251</v>
      </c>
      <c r="H9" s="17"/>
      <c r="I9" s="17" t="s">
        <v>247</v>
      </c>
      <c r="J9" s="33" t="s">
        <v>20</v>
      </c>
      <c r="K9" s="18" t="s">
        <v>20</v>
      </c>
      <c r="AW9" s="1"/>
    </row>
    <row r="10" spans="2:5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1" t="s">
        <v>8</v>
      </c>
      <c r="K10" s="21" t="s">
        <v>9</v>
      </c>
      <c r="AW10" s="1"/>
    </row>
    <row r="11" spans="2:51" s="134" customFormat="1" ht="18" customHeight="1">
      <c r="B11" s="79" t="s">
        <v>50</v>
      </c>
      <c r="C11" s="80"/>
      <c r="D11" s="80"/>
      <c r="E11" s="80"/>
      <c r="F11" s="80"/>
      <c r="G11" s="88"/>
      <c r="H11" s="90"/>
      <c r="I11" s="88">
        <v>137.96139000000002</v>
      </c>
      <c r="J11" s="89">
        <v>1</v>
      </c>
      <c r="K11" s="89">
        <f>I11/'סכום נכסי הקרן'!$C$42</f>
        <v>4.7936792912572213E-5</v>
      </c>
      <c r="AW11" s="128"/>
    </row>
    <row r="12" spans="2:51" ht="19.5" customHeight="1">
      <c r="B12" s="81" t="s">
        <v>36</v>
      </c>
      <c r="C12" s="82"/>
      <c r="D12" s="82"/>
      <c r="E12" s="82"/>
      <c r="F12" s="82"/>
      <c r="G12" s="91"/>
      <c r="H12" s="93"/>
      <c r="I12" s="91">
        <v>137.96138999999999</v>
      </c>
      <c r="J12" s="92">
        <v>0.99999999999999978</v>
      </c>
      <c r="K12" s="92">
        <f>I12/'סכום נכסי הקרן'!$C$42</f>
        <v>4.7936792912572199E-5</v>
      </c>
    </row>
    <row r="13" spans="2:51">
      <c r="B13" s="102" t="s">
        <v>1394</v>
      </c>
      <c r="C13" s="82"/>
      <c r="D13" s="82"/>
      <c r="E13" s="82"/>
      <c r="F13" s="82"/>
      <c r="G13" s="91"/>
      <c r="H13" s="93"/>
      <c r="I13" s="91">
        <v>263.03935999999999</v>
      </c>
      <c r="J13" s="92">
        <v>1.9066157567707889</v>
      </c>
      <c r="K13" s="92">
        <f>I13/'סכום נכסי הקרן'!$C$42</f>
        <v>9.1397044696168458E-5</v>
      </c>
    </row>
    <row r="14" spans="2:51">
      <c r="B14" s="87" t="s">
        <v>1395</v>
      </c>
      <c r="C14" s="84" t="s">
        <v>1396</v>
      </c>
      <c r="D14" s="97" t="s">
        <v>1267</v>
      </c>
      <c r="E14" s="97" t="s">
        <v>169</v>
      </c>
      <c r="F14" s="107">
        <v>43097</v>
      </c>
      <c r="G14" s="94">
        <v>4159680</v>
      </c>
      <c r="H14" s="96">
        <v>0.20469999999999999</v>
      </c>
      <c r="I14" s="94">
        <v>8.5158199999999997</v>
      </c>
      <c r="J14" s="95">
        <v>6.1726110471922606E-2</v>
      </c>
      <c r="K14" s="95">
        <f>I14/'סכום נכסי הקרן'!$C$42</f>
        <v>2.9589517749911087E-6</v>
      </c>
    </row>
    <row r="15" spans="2:51">
      <c r="B15" s="87" t="s">
        <v>1397</v>
      </c>
      <c r="C15" s="84" t="s">
        <v>1398</v>
      </c>
      <c r="D15" s="97" t="s">
        <v>1267</v>
      </c>
      <c r="E15" s="97" t="s">
        <v>169</v>
      </c>
      <c r="F15" s="107">
        <v>43089</v>
      </c>
      <c r="G15" s="94">
        <v>10455000</v>
      </c>
      <c r="H15" s="96">
        <v>0.73729999999999996</v>
      </c>
      <c r="I15" s="94">
        <v>77.081460000000007</v>
      </c>
      <c r="J15" s="95">
        <v>0.55871762382214329</v>
      </c>
      <c r="K15" s="95">
        <f>I15/'סכום נכסי הקרן'!$C$42</f>
        <v>2.6783131029766502E-5</v>
      </c>
    </row>
    <row r="16" spans="2:51" s="7" customFormat="1">
      <c r="B16" s="87" t="s">
        <v>1399</v>
      </c>
      <c r="C16" s="84" t="s">
        <v>1400</v>
      </c>
      <c r="D16" s="97" t="s">
        <v>1267</v>
      </c>
      <c r="E16" s="97" t="s">
        <v>169</v>
      </c>
      <c r="F16" s="107">
        <v>43067</v>
      </c>
      <c r="G16" s="94">
        <v>10499002.800000001</v>
      </c>
      <c r="H16" s="96">
        <v>0.85670000000000002</v>
      </c>
      <c r="I16" s="94">
        <v>89.948669999999993</v>
      </c>
      <c r="J16" s="95">
        <v>0.65198437040972101</v>
      </c>
      <c r="K16" s="95">
        <f>I16/'סכום נכסי הקרן'!$C$42</f>
        <v>3.125403974656457E-5</v>
      </c>
      <c r="AW16" s="1"/>
      <c r="AY16" s="1"/>
    </row>
    <row r="17" spans="2:51" s="7" customFormat="1">
      <c r="B17" s="87" t="s">
        <v>1401</v>
      </c>
      <c r="C17" s="84" t="s">
        <v>1402</v>
      </c>
      <c r="D17" s="97" t="s">
        <v>1267</v>
      </c>
      <c r="E17" s="97" t="s">
        <v>169</v>
      </c>
      <c r="F17" s="107">
        <v>43068</v>
      </c>
      <c r="G17" s="94">
        <v>6980000</v>
      </c>
      <c r="H17" s="96">
        <v>0.87949999999999995</v>
      </c>
      <c r="I17" s="94">
        <v>61.386189999999999</v>
      </c>
      <c r="J17" s="95">
        <v>0.44495195358643452</v>
      </c>
      <c r="K17" s="95">
        <f>I17/'סכום נכסי הקרן'!$C$42</f>
        <v>2.1329569655117353E-5</v>
      </c>
      <c r="AW17" s="1"/>
      <c r="AY17" s="1"/>
    </row>
    <row r="18" spans="2:51" s="7" customFormat="1">
      <c r="B18" s="87" t="s">
        <v>1403</v>
      </c>
      <c r="C18" s="84" t="s">
        <v>1404</v>
      </c>
      <c r="D18" s="97" t="s">
        <v>1267</v>
      </c>
      <c r="E18" s="97" t="s">
        <v>169</v>
      </c>
      <c r="F18" s="107">
        <v>43087</v>
      </c>
      <c r="G18" s="94">
        <v>7003000</v>
      </c>
      <c r="H18" s="96">
        <v>1.2272000000000001</v>
      </c>
      <c r="I18" s="94">
        <v>85.937509999999989</v>
      </c>
      <c r="J18" s="95">
        <v>0.62290985905549356</v>
      </c>
      <c r="K18" s="95">
        <f>I18/'סכום נכסי הקרן'!$C$42</f>
        <v>2.9860300916742738E-5</v>
      </c>
      <c r="AW18" s="1"/>
      <c r="AY18" s="1"/>
    </row>
    <row r="19" spans="2:51">
      <c r="B19" s="87" t="s">
        <v>1405</v>
      </c>
      <c r="C19" s="84" t="s">
        <v>1406</v>
      </c>
      <c r="D19" s="97" t="s">
        <v>1267</v>
      </c>
      <c r="E19" s="97" t="s">
        <v>169</v>
      </c>
      <c r="F19" s="107">
        <v>43096</v>
      </c>
      <c r="G19" s="94">
        <v>10401000</v>
      </c>
      <c r="H19" s="96">
        <v>-0.2681</v>
      </c>
      <c r="I19" s="94">
        <v>-27.8886</v>
      </c>
      <c r="J19" s="95">
        <v>-0.20214786180394381</v>
      </c>
      <c r="K19" s="95">
        <f>I19/'סכום נכסי הקרן'!$C$42</f>
        <v>-9.6903201890149201E-6</v>
      </c>
    </row>
    <row r="20" spans="2:51">
      <c r="B20" s="87" t="s">
        <v>1407</v>
      </c>
      <c r="C20" s="84" t="s">
        <v>1408</v>
      </c>
      <c r="D20" s="97" t="s">
        <v>1267</v>
      </c>
      <c r="E20" s="97" t="s">
        <v>169</v>
      </c>
      <c r="F20" s="107">
        <v>43095</v>
      </c>
      <c r="G20" s="94">
        <v>5200500</v>
      </c>
      <c r="H20" s="96">
        <v>-0.61419999999999997</v>
      </c>
      <c r="I20" s="94">
        <v>-31.941689999999998</v>
      </c>
      <c r="J20" s="95">
        <v>-0.23152629877098219</v>
      </c>
      <c r="K20" s="95">
        <f>I20/'סכום נכסי הקרן'!$C$42</f>
        <v>-1.1098628237998895E-5</v>
      </c>
    </row>
    <row r="21" spans="2:51">
      <c r="B21" s="83"/>
      <c r="C21" s="84"/>
      <c r="D21" s="84"/>
      <c r="E21" s="84"/>
      <c r="F21" s="84"/>
      <c r="G21" s="94"/>
      <c r="H21" s="96"/>
      <c r="I21" s="84"/>
      <c r="J21" s="95"/>
      <c r="K21" s="84"/>
    </row>
    <row r="22" spans="2:51">
      <c r="B22" s="102" t="s">
        <v>235</v>
      </c>
      <c r="C22" s="82"/>
      <c r="D22" s="82"/>
      <c r="E22" s="82"/>
      <c r="F22" s="82"/>
      <c r="G22" s="91"/>
      <c r="H22" s="93"/>
      <c r="I22" s="91">
        <v>-125.07797000000002</v>
      </c>
      <c r="J22" s="92">
        <v>-0.90661575677078932</v>
      </c>
      <c r="K22" s="92">
        <f>I22/'סכום נכסי הקרן'!$C$42</f>
        <v>-4.3460251783596265E-5</v>
      </c>
    </row>
    <row r="23" spans="2:51">
      <c r="B23" s="87" t="s">
        <v>1409</v>
      </c>
      <c r="C23" s="84" t="s">
        <v>1410</v>
      </c>
      <c r="D23" s="97" t="s">
        <v>1267</v>
      </c>
      <c r="E23" s="97" t="s">
        <v>171</v>
      </c>
      <c r="F23" s="107">
        <v>43096</v>
      </c>
      <c r="G23" s="94">
        <v>3197502</v>
      </c>
      <c r="H23" s="96">
        <v>0.29409999999999997</v>
      </c>
      <c r="I23" s="94">
        <v>9.4047800000000006</v>
      </c>
      <c r="J23" s="95">
        <v>6.8169652393325397E-2</v>
      </c>
      <c r="K23" s="95">
        <f>I23/'סכום נכסי הקרן'!$C$42</f>
        <v>3.2678345097008723E-6</v>
      </c>
    </row>
    <row r="24" spans="2:51">
      <c r="B24" s="87" t="s">
        <v>1411</v>
      </c>
      <c r="C24" s="84" t="s">
        <v>1412</v>
      </c>
      <c r="D24" s="97" t="s">
        <v>1267</v>
      </c>
      <c r="E24" s="97" t="s">
        <v>172</v>
      </c>
      <c r="F24" s="107">
        <v>43047</v>
      </c>
      <c r="G24" s="94">
        <v>2200493</v>
      </c>
      <c r="H24" s="96">
        <v>2.7404000000000002</v>
      </c>
      <c r="I24" s="94">
        <v>60.302949999999996</v>
      </c>
      <c r="J24" s="95">
        <v>0.43710019158258689</v>
      </c>
      <c r="K24" s="95">
        <f>I24/'סכום נכסי הקרן'!$C$42</f>
        <v>2.0953181365940106E-5</v>
      </c>
    </row>
    <row r="25" spans="2:51">
      <c r="B25" s="87" t="s">
        <v>1413</v>
      </c>
      <c r="C25" s="84" t="s">
        <v>1414</v>
      </c>
      <c r="D25" s="97" t="s">
        <v>1267</v>
      </c>
      <c r="E25" s="97" t="s">
        <v>169</v>
      </c>
      <c r="F25" s="107">
        <v>43075</v>
      </c>
      <c r="G25" s="94">
        <v>3175480</v>
      </c>
      <c r="H25" s="96">
        <v>-0.51480000000000004</v>
      </c>
      <c r="I25" s="94">
        <v>-16.345790000000001</v>
      </c>
      <c r="J25" s="95">
        <v>-0.11848090251917583</v>
      </c>
      <c r="K25" s="95">
        <f>I25/'סכום נכסי הקרן'!$C$42</f>
        <v>-5.679594488156387E-6</v>
      </c>
    </row>
    <row r="26" spans="2:51">
      <c r="B26" s="87" t="s">
        <v>1415</v>
      </c>
      <c r="C26" s="84" t="s">
        <v>1416</v>
      </c>
      <c r="D26" s="97" t="s">
        <v>1267</v>
      </c>
      <c r="E26" s="97" t="s">
        <v>171</v>
      </c>
      <c r="F26" s="107">
        <v>43080</v>
      </c>
      <c r="G26" s="94">
        <v>2886457.78</v>
      </c>
      <c r="H26" s="96">
        <v>-1.2121999999999999</v>
      </c>
      <c r="I26" s="94">
        <v>-34.988999999999997</v>
      </c>
      <c r="J26" s="95">
        <v>-0.253614435169144</v>
      </c>
      <c r="K26" s="95">
        <f>I26/'סכום נכסי הקרן'!$C$42</f>
        <v>-1.2157462658342227E-5</v>
      </c>
    </row>
    <row r="27" spans="2:51">
      <c r="B27" s="87" t="s">
        <v>1417</v>
      </c>
      <c r="C27" s="84" t="s">
        <v>1418</v>
      </c>
      <c r="D27" s="97" t="s">
        <v>1267</v>
      </c>
      <c r="E27" s="97" t="s">
        <v>171</v>
      </c>
      <c r="F27" s="107">
        <v>43089</v>
      </c>
      <c r="G27" s="94">
        <v>2981029.92</v>
      </c>
      <c r="H27" s="96">
        <v>-0.97809999999999997</v>
      </c>
      <c r="I27" s="94">
        <v>-29.158169999999998</v>
      </c>
      <c r="J27" s="95">
        <v>-0.21135021907216209</v>
      </c>
      <c r="K27" s="95">
        <f>I27/'סכום נכסי הקרן'!$C$42</f>
        <v>-1.0131451683689005E-5</v>
      </c>
    </row>
    <row r="28" spans="2:51">
      <c r="B28" s="87" t="s">
        <v>1419</v>
      </c>
      <c r="C28" s="84" t="s">
        <v>1420</v>
      </c>
      <c r="D28" s="97" t="s">
        <v>1267</v>
      </c>
      <c r="E28" s="97" t="s">
        <v>171</v>
      </c>
      <c r="F28" s="107">
        <v>43062</v>
      </c>
      <c r="G28" s="94">
        <v>2065664.6</v>
      </c>
      <c r="H28" s="96">
        <v>-0.87670000000000003</v>
      </c>
      <c r="I28" s="94">
        <v>-18.109740000000002</v>
      </c>
      <c r="J28" s="95">
        <v>-0.13126672614707635</v>
      </c>
      <c r="K28" s="95">
        <f>I28/'סכום נכסי הקרן'!$C$42</f>
        <v>-6.2925058676237276E-6</v>
      </c>
    </row>
    <row r="29" spans="2:51">
      <c r="B29" s="87" t="s">
        <v>1421</v>
      </c>
      <c r="C29" s="84" t="s">
        <v>1422</v>
      </c>
      <c r="D29" s="97" t="s">
        <v>1267</v>
      </c>
      <c r="E29" s="97" t="s">
        <v>171</v>
      </c>
      <c r="F29" s="107">
        <v>43089</v>
      </c>
      <c r="G29" s="94">
        <v>7333017.0300000003</v>
      </c>
      <c r="H29" s="96">
        <v>-0.91900000000000004</v>
      </c>
      <c r="I29" s="94">
        <v>-67.390520000000009</v>
      </c>
      <c r="J29" s="95">
        <v>-0.48847376791434183</v>
      </c>
      <c r="K29" s="95">
        <f>I29/'סכום נכסי הקרן'!$C$42</f>
        <v>-2.3415865855733664E-5</v>
      </c>
    </row>
    <row r="30" spans="2:51">
      <c r="B30" s="87" t="s">
        <v>1423</v>
      </c>
      <c r="C30" s="84" t="s">
        <v>1424</v>
      </c>
      <c r="D30" s="97" t="s">
        <v>1267</v>
      </c>
      <c r="E30" s="97" t="s">
        <v>171</v>
      </c>
      <c r="F30" s="107">
        <v>43069</v>
      </c>
      <c r="G30" s="94">
        <v>579859.22</v>
      </c>
      <c r="H30" s="96">
        <v>-0.76890000000000003</v>
      </c>
      <c r="I30" s="94">
        <v>-4.4582700000000006</v>
      </c>
      <c r="J30" s="95">
        <v>-3.231534561952442E-2</v>
      </c>
      <c r="K30" s="95">
        <f>I30/'סכום נכסי הקרן'!$C$42</f>
        <v>-1.5490940308613396E-6</v>
      </c>
    </row>
    <row r="31" spans="2:51">
      <c r="B31" s="87" t="s">
        <v>1425</v>
      </c>
      <c r="C31" s="84" t="s">
        <v>1426</v>
      </c>
      <c r="D31" s="97" t="s">
        <v>1267</v>
      </c>
      <c r="E31" s="97" t="s">
        <v>171</v>
      </c>
      <c r="F31" s="107">
        <v>43067</v>
      </c>
      <c r="G31" s="94">
        <v>3109690.98</v>
      </c>
      <c r="H31" s="96">
        <v>-0.55569999999999997</v>
      </c>
      <c r="I31" s="94">
        <v>-17.279349999999997</v>
      </c>
      <c r="J31" s="95">
        <v>-0.12524772329417669</v>
      </c>
      <c r="K31" s="95">
        <f>I31/'סכום נכסי הקרן'!$C$42</f>
        <v>-6.0039741743240944E-6</v>
      </c>
    </row>
    <row r="32" spans="2:51">
      <c r="B32" s="87" t="s">
        <v>1427</v>
      </c>
      <c r="C32" s="84" t="s">
        <v>1428</v>
      </c>
      <c r="D32" s="97" t="s">
        <v>1267</v>
      </c>
      <c r="E32" s="97" t="s">
        <v>171</v>
      </c>
      <c r="F32" s="107">
        <v>43089</v>
      </c>
      <c r="G32" s="94">
        <v>2908154.27</v>
      </c>
      <c r="H32" s="96">
        <v>-0.46089999999999998</v>
      </c>
      <c r="I32" s="94">
        <v>-13.40302</v>
      </c>
      <c r="J32" s="95">
        <v>-9.7150514357676424E-2</v>
      </c>
      <c r="K32" s="95">
        <f>I32/'סכום נכסי הקרן'!$C$42</f>
        <v>-4.6570840881138088E-6</v>
      </c>
    </row>
    <row r="33" spans="2:11">
      <c r="B33" s="87" t="s">
        <v>1429</v>
      </c>
      <c r="C33" s="84" t="s">
        <v>1430</v>
      </c>
      <c r="D33" s="97" t="s">
        <v>1267</v>
      </c>
      <c r="E33" s="97" t="s">
        <v>171</v>
      </c>
      <c r="F33" s="107">
        <v>43097</v>
      </c>
      <c r="G33" s="94">
        <v>549218.56000000006</v>
      </c>
      <c r="H33" s="96">
        <v>-0.20660000000000001</v>
      </c>
      <c r="I33" s="94">
        <v>-1.1346099999999999</v>
      </c>
      <c r="J33" s="95">
        <v>-8.2241125578685435E-3</v>
      </c>
      <c r="K33" s="95">
        <f>I33/'סכום נכסי הקרן'!$C$42</f>
        <v>-3.9423758057622892E-7</v>
      </c>
    </row>
    <row r="34" spans="2:11">
      <c r="B34" s="87" t="s">
        <v>1431</v>
      </c>
      <c r="C34" s="84" t="s">
        <v>1432</v>
      </c>
      <c r="D34" s="97" t="s">
        <v>1267</v>
      </c>
      <c r="E34" s="97" t="s">
        <v>172</v>
      </c>
      <c r="F34" s="107">
        <v>43096</v>
      </c>
      <c r="G34" s="94">
        <v>1630694.78</v>
      </c>
      <c r="H34" s="96">
        <v>-0.61850000000000005</v>
      </c>
      <c r="I34" s="94">
        <v>-10.085930000000001</v>
      </c>
      <c r="J34" s="95">
        <v>-7.3106903315485583E-2</v>
      </c>
      <c r="K34" s="95">
        <f>I34/'סכום נכסי הקרן'!$C$42</f>
        <v>-3.5045104847138713E-6</v>
      </c>
    </row>
    <row r="35" spans="2:11">
      <c r="B35" s="87" t="s">
        <v>1433</v>
      </c>
      <c r="C35" s="84" t="s">
        <v>1434</v>
      </c>
      <c r="D35" s="97" t="s">
        <v>1267</v>
      </c>
      <c r="E35" s="97" t="s">
        <v>169</v>
      </c>
      <c r="F35" s="107">
        <v>43068</v>
      </c>
      <c r="G35" s="94">
        <v>1872620.07</v>
      </c>
      <c r="H35" s="96">
        <v>1.0445</v>
      </c>
      <c r="I35" s="94">
        <v>19.560080000000003</v>
      </c>
      <c r="J35" s="95">
        <v>0.14177937754903744</v>
      </c>
      <c r="K35" s="95">
        <f>I35/'סכום נכסי הקרן'!$C$42</f>
        <v>6.7964486608415981E-6</v>
      </c>
    </row>
    <row r="36" spans="2:11">
      <c r="B36" s="87" t="s">
        <v>1435</v>
      </c>
      <c r="C36" s="84" t="s">
        <v>1436</v>
      </c>
      <c r="D36" s="97" t="s">
        <v>1267</v>
      </c>
      <c r="E36" s="97" t="s">
        <v>169</v>
      </c>
      <c r="F36" s="107">
        <v>43005</v>
      </c>
      <c r="G36" s="94">
        <v>9646565.0600000005</v>
      </c>
      <c r="H36" s="96">
        <v>0.29060000000000002</v>
      </c>
      <c r="I36" s="94">
        <v>28.034569999999999</v>
      </c>
      <c r="J36" s="95">
        <v>0.2032059114510226</v>
      </c>
      <c r="K36" s="95">
        <f>I36/'סכום נכסי הקרן'!$C$42</f>
        <v>9.7410396958381561E-6</v>
      </c>
    </row>
    <row r="37" spans="2:11">
      <c r="B37" s="87" t="s">
        <v>1437</v>
      </c>
      <c r="C37" s="84" t="s">
        <v>1438</v>
      </c>
      <c r="D37" s="97" t="s">
        <v>1267</v>
      </c>
      <c r="E37" s="97" t="s">
        <v>169</v>
      </c>
      <c r="F37" s="107">
        <v>43082</v>
      </c>
      <c r="G37" s="94">
        <v>2095478.51</v>
      </c>
      <c r="H37" s="96">
        <v>-0.21890000000000001</v>
      </c>
      <c r="I37" s="94">
        <v>-4.5876000000000001</v>
      </c>
      <c r="J37" s="95">
        <v>-3.3252781810911007E-2</v>
      </c>
      <c r="K37" s="95">
        <f>I37/'סכום נכסי הקרן'!$C$42</f>
        <v>-1.5940317154365888E-6</v>
      </c>
    </row>
    <row r="38" spans="2:11">
      <c r="B38" s="87" t="s">
        <v>1439</v>
      </c>
      <c r="C38" s="84" t="s">
        <v>1440</v>
      </c>
      <c r="D38" s="97" t="s">
        <v>1267</v>
      </c>
      <c r="E38" s="97" t="s">
        <v>169</v>
      </c>
      <c r="F38" s="107">
        <v>43026</v>
      </c>
      <c r="G38" s="94">
        <v>2946950</v>
      </c>
      <c r="H38" s="96">
        <v>-3.0099999999999998E-2</v>
      </c>
      <c r="I38" s="94">
        <v>-0.88766</v>
      </c>
      <c r="J38" s="95">
        <v>-6.4341189951768376E-3</v>
      </c>
      <c r="K38" s="95">
        <f>I38/'סכום נכסי הקרן'!$C$42</f>
        <v>-3.0843102984663928E-7</v>
      </c>
    </row>
    <row r="39" spans="2:11">
      <c r="B39" s="87" t="s">
        <v>1441</v>
      </c>
      <c r="C39" s="84" t="s">
        <v>1442</v>
      </c>
      <c r="D39" s="97" t="s">
        <v>1267</v>
      </c>
      <c r="E39" s="97" t="s">
        <v>169</v>
      </c>
      <c r="F39" s="107">
        <v>43052</v>
      </c>
      <c r="G39" s="94">
        <v>4164344.61</v>
      </c>
      <c r="H39" s="96">
        <v>-0.37090000000000001</v>
      </c>
      <c r="I39" s="94">
        <v>-15.444030000000001</v>
      </c>
      <c r="J39" s="95">
        <v>-0.11194458101647134</v>
      </c>
      <c r="K39" s="95">
        <f>I39/'סכום נכסי הקרן'!$C$42</f>
        <v>-5.366264197871249E-6</v>
      </c>
    </row>
    <row r="40" spans="2:11">
      <c r="B40" s="87" t="s">
        <v>1443</v>
      </c>
      <c r="C40" s="84" t="s">
        <v>1444</v>
      </c>
      <c r="D40" s="97" t="s">
        <v>1267</v>
      </c>
      <c r="E40" s="97" t="s">
        <v>169</v>
      </c>
      <c r="F40" s="107">
        <v>43047</v>
      </c>
      <c r="G40" s="94">
        <v>1456140</v>
      </c>
      <c r="H40" s="96">
        <v>-0.62539999999999996</v>
      </c>
      <c r="I40" s="94">
        <v>-9.1066599999999998</v>
      </c>
      <c r="J40" s="95">
        <v>-6.600875795757058E-2</v>
      </c>
      <c r="K40" s="95">
        <f>I40/'סכום נכסי הקרן'!$C$42</f>
        <v>-3.1642481606281638E-6</v>
      </c>
    </row>
    <row r="41" spans="2:11">
      <c r="B41" s="6" t="s">
        <v>259</v>
      </c>
      <c r="C41" s="1"/>
      <c r="D41" s="1"/>
    </row>
    <row r="42" spans="2:11">
      <c r="B42" s="6" t="s">
        <v>118</v>
      </c>
      <c r="C42" s="1"/>
      <c r="D42" s="1"/>
    </row>
    <row r="43" spans="2:11">
      <c r="B43" s="6" t="s">
        <v>242</v>
      </c>
      <c r="C43" s="1"/>
      <c r="D43" s="1"/>
    </row>
    <row r="44" spans="2:11">
      <c r="B44" s="6" t="s">
        <v>250</v>
      </c>
      <c r="C44" s="1"/>
      <c r="D44" s="1"/>
    </row>
    <row r="45" spans="2:11">
      <c r="C45" s="1"/>
      <c r="D45" s="1"/>
    </row>
    <row r="46" spans="2:11">
      <c r="C46" s="1"/>
      <c r="D46" s="1"/>
    </row>
    <row r="47" spans="2:11">
      <c r="C47" s="1"/>
      <c r="D47" s="1"/>
    </row>
    <row r="48" spans="2:11">
      <c r="B48" s="99" t="s">
        <v>259</v>
      </c>
      <c r="C48" s="1"/>
      <c r="D48" s="1"/>
    </row>
    <row r="49" spans="2:4">
      <c r="B49" s="99" t="s">
        <v>118</v>
      </c>
      <c r="C49" s="1"/>
      <c r="D49" s="1"/>
    </row>
    <row r="50" spans="2:4">
      <c r="B50" s="99" t="s">
        <v>242</v>
      </c>
      <c r="C50" s="1"/>
      <c r="D50" s="1"/>
    </row>
    <row r="51" spans="2:4">
      <c r="B51" s="99" t="s">
        <v>250</v>
      </c>
      <c r="C51" s="1"/>
      <c r="D51" s="1"/>
    </row>
    <row r="52" spans="2:4">
      <c r="C52" s="1"/>
      <c r="D52" s="1"/>
    </row>
    <row r="53" spans="2:4">
      <c r="C53" s="1"/>
      <c r="D53" s="1"/>
    </row>
    <row r="54" spans="2:4">
      <c r="C54" s="1"/>
      <c r="D54" s="1"/>
    </row>
    <row r="55" spans="2:4">
      <c r="C55" s="1"/>
      <c r="D55" s="1"/>
    </row>
    <row r="56" spans="2:4">
      <c r="C56" s="1"/>
      <c r="D56" s="1"/>
    </row>
    <row r="57" spans="2:4">
      <c r="C57" s="1"/>
      <c r="D57" s="1"/>
    </row>
    <row r="58" spans="2:4">
      <c r="C58" s="1"/>
      <c r="D58" s="1"/>
    </row>
    <row r="59" spans="2:4">
      <c r="C59" s="1"/>
      <c r="D59" s="1"/>
    </row>
    <row r="60" spans="2:4">
      <c r="C60" s="1"/>
      <c r="D60" s="1"/>
    </row>
    <row r="61" spans="2:4">
      <c r="C61" s="1"/>
      <c r="D61" s="1"/>
    </row>
    <row r="62" spans="2:4">
      <c r="C62" s="1"/>
      <c r="D62" s="1"/>
    </row>
    <row r="63" spans="2:4">
      <c r="C63" s="1"/>
      <c r="D63" s="1"/>
    </row>
    <row r="64" spans="2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3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7" t="s">
        <v>185</v>
      </c>
      <c r="C1" s="78" t="s" vm="1">
        <v>260</v>
      </c>
    </row>
    <row r="2" spans="2:78">
      <c r="B2" s="57" t="s">
        <v>184</v>
      </c>
      <c r="C2" s="78" t="s">
        <v>261</v>
      </c>
    </row>
    <row r="3" spans="2:78">
      <c r="B3" s="57" t="s">
        <v>186</v>
      </c>
      <c r="C3" s="78" t="s">
        <v>262</v>
      </c>
    </row>
    <row r="4" spans="2:78">
      <c r="B4" s="57" t="s">
        <v>187</v>
      </c>
      <c r="C4" s="78">
        <v>8801</v>
      </c>
    </row>
    <row r="6" spans="2:78" ht="26.25" customHeight="1">
      <c r="B6" s="170" t="s">
        <v>216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2"/>
    </row>
    <row r="7" spans="2:78" ht="26.25" customHeight="1">
      <c r="B7" s="170" t="s">
        <v>106</v>
      </c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2"/>
    </row>
    <row r="8" spans="2:78" s="3" customFormat="1" ht="47.25">
      <c r="B8" s="23" t="s">
        <v>122</v>
      </c>
      <c r="C8" s="31" t="s">
        <v>46</v>
      </c>
      <c r="D8" s="31" t="s">
        <v>52</v>
      </c>
      <c r="E8" s="31" t="s">
        <v>15</v>
      </c>
      <c r="F8" s="31" t="s">
        <v>67</v>
      </c>
      <c r="G8" s="31" t="s">
        <v>108</v>
      </c>
      <c r="H8" s="31" t="s">
        <v>18</v>
      </c>
      <c r="I8" s="31" t="s">
        <v>107</v>
      </c>
      <c r="J8" s="31" t="s">
        <v>17</v>
      </c>
      <c r="K8" s="31" t="s">
        <v>19</v>
      </c>
      <c r="L8" s="31" t="s">
        <v>244</v>
      </c>
      <c r="M8" s="31" t="s">
        <v>243</v>
      </c>
      <c r="N8" s="31" t="s">
        <v>116</v>
      </c>
      <c r="O8" s="31" t="s">
        <v>60</v>
      </c>
      <c r="P8" s="31" t="s">
        <v>188</v>
      </c>
      <c r="Q8" s="32" t="s">
        <v>190</v>
      </c>
      <c r="R8" s="1"/>
      <c r="S8" s="1"/>
      <c r="T8" s="1"/>
      <c r="U8" s="1"/>
      <c r="V8" s="1"/>
    </row>
    <row r="9" spans="2:78" s="3" customFormat="1" ht="18.75" customHeight="1">
      <c r="B9" s="16"/>
      <c r="C9" s="17"/>
      <c r="D9" s="17"/>
      <c r="E9" s="17"/>
      <c r="F9" s="17"/>
      <c r="G9" s="17" t="s">
        <v>22</v>
      </c>
      <c r="H9" s="17" t="s">
        <v>21</v>
      </c>
      <c r="I9" s="17"/>
      <c r="J9" s="17" t="s">
        <v>20</v>
      </c>
      <c r="K9" s="17" t="s">
        <v>20</v>
      </c>
      <c r="L9" s="17" t="s">
        <v>251</v>
      </c>
      <c r="M9" s="17"/>
      <c r="N9" s="17" t="s">
        <v>247</v>
      </c>
      <c r="O9" s="17" t="s">
        <v>20</v>
      </c>
      <c r="P9" s="33" t="s">
        <v>20</v>
      </c>
      <c r="Q9" s="18" t="s">
        <v>20</v>
      </c>
      <c r="R9" s="1"/>
      <c r="S9" s="1"/>
      <c r="T9" s="1"/>
      <c r="U9" s="1"/>
      <c r="V9" s="1"/>
    </row>
    <row r="10" spans="2:7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1" t="s">
        <v>14</v>
      </c>
      <c r="Q10" s="21" t="s">
        <v>119</v>
      </c>
      <c r="R10" s="1"/>
      <c r="S10" s="1"/>
      <c r="T10" s="1"/>
      <c r="U10" s="1"/>
      <c r="V10" s="1"/>
    </row>
    <row r="11" spans="2:78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"/>
      <c r="S11" s="1"/>
      <c r="T11" s="1"/>
      <c r="U11" s="1"/>
      <c r="V11" s="1"/>
      <c r="BZ11" s="1"/>
    </row>
    <row r="12" spans="2:78" ht="18" customHeight="1">
      <c r="B12" s="99" t="s">
        <v>259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2:78">
      <c r="B13" s="99" t="s">
        <v>118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2:78">
      <c r="B14" s="99" t="s">
        <v>242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2:78">
      <c r="B15" s="99" t="s">
        <v>250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6" spans="2:7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2:17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2:17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2:17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2:17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2:17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2:17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2:17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2:17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2:17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2:17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2:17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2:17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2:17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2:17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2:17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2:17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2:17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2:17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2:17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2:17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2:17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2:17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2:17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2:17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2:17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2:17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2:17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</row>
    <row r="44" spans="2:17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</row>
    <row r="45" spans="2:17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</row>
    <row r="46" spans="2:17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</row>
    <row r="47" spans="2:17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</row>
    <row r="48" spans="2:17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</row>
    <row r="49" spans="2:17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</row>
    <row r="50" spans="2:17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</row>
    <row r="51" spans="2:17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</row>
    <row r="52" spans="2:17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</row>
    <row r="53" spans="2:17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</row>
    <row r="54" spans="2:17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</row>
    <row r="55" spans="2:17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</row>
    <row r="56" spans="2:17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2:17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</row>
    <row r="58" spans="2:17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2:17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</row>
    <row r="60" spans="2:17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</row>
    <row r="61" spans="2:17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</row>
    <row r="62" spans="2:17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</row>
    <row r="63" spans="2:17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</row>
    <row r="64" spans="2:17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</row>
    <row r="65" spans="2:17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</row>
    <row r="66" spans="2:17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</row>
    <row r="67" spans="2:17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</row>
    <row r="68" spans="2:17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</row>
    <row r="69" spans="2:17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</row>
    <row r="70" spans="2:17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</row>
    <row r="71" spans="2:17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</row>
    <row r="72" spans="2:17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</row>
    <row r="73" spans="2:17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</row>
    <row r="74" spans="2:17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</row>
    <row r="75" spans="2:17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</row>
    <row r="76" spans="2:17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</row>
    <row r="77" spans="2:17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</row>
    <row r="78" spans="2:17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</row>
    <row r="79" spans="2:17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</row>
    <row r="80" spans="2:17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</row>
    <row r="81" spans="2:17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</row>
    <row r="82" spans="2:17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</row>
    <row r="83" spans="2:17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</row>
    <row r="84" spans="2:17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</row>
    <row r="85" spans="2:17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</row>
    <row r="86" spans="2:17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</row>
    <row r="87" spans="2:17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</row>
    <row r="88" spans="2:17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89" spans="2:17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</row>
    <row r="90" spans="2:17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</row>
    <row r="91" spans="2:17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</row>
    <row r="92" spans="2:17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</row>
    <row r="93" spans="2:17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2:17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2:17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2:17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2:17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2:17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2:17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2:17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2:17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2:17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</row>
    <row r="103" spans="2:17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</row>
    <row r="104" spans="2:17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</row>
    <row r="105" spans="2:17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</row>
    <row r="106" spans="2:17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</row>
    <row r="107" spans="2:17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</row>
    <row r="108" spans="2:17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</row>
    <row r="109" spans="2:17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</row>
    <row r="110" spans="2:17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3" type="noConversion"/>
  <conditionalFormatting sqref="B16:B110">
    <cfRule type="cellIs" dxfId="47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AQ52"/>
  <sheetViews>
    <sheetView rightToLeft="1" workbookViewId="0">
      <pane ySplit="9" topLeftCell="A10" activePane="bottomLeft" state="frozen"/>
      <selection pane="bottomLeft" activeCell="C14" sqref="C14"/>
    </sheetView>
  </sheetViews>
  <sheetFormatPr defaultColWidth="9.140625" defaultRowHeight="18"/>
  <cols>
    <col min="1" max="1" width="6.28515625" style="1" customWidth="1"/>
    <col min="2" max="2" width="52.85546875" style="2" bestFit="1" customWidth="1"/>
    <col min="3" max="3" width="41.7109375" style="2" bestFit="1" customWidth="1"/>
    <col min="4" max="4" width="10.140625" style="2" bestFit="1" customWidth="1"/>
    <col min="5" max="5" width="11.28515625" style="2" bestFit="1" customWidth="1"/>
    <col min="6" max="6" width="5.7109375" style="1" bestFit="1" customWidth="1"/>
    <col min="7" max="7" width="11.28515625" style="1" bestFit="1" customWidth="1"/>
    <col min="8" max="8" width="11.140625" style="1" bestFit="1" customWidth="1"/>
    <col min="9" max="9" width="6.85546875" style="1" bestFit="1" customWidth="1"/>
    <col min="10" max="10" width="12" style="1" bestFit="1" customWidth="1"/>
    <col min="11" max="11" width="6.85546875" style="1" bestFit="1" customWidth="1"/>
    <col min="12" max="12" width="7.5703125" style="1" customWidth="1"/>
    <col min="13" max="13" width="14.28515625" style="1" bestFit="1" customWidth="1"/>
    <col min="14" max="14" width="7.28515625" style="1" bestFit="1" customWidth="1"/>
    <col min="15" max="15" width="10.140625" style="1" bestFit="1" customWidth="1"/>
    <col min="16" max="16" width="9.140625" style="1" bestFit="1" customWidth="1"/>
    <col min="17" max="17" width="10.42578125" style="1" bestFit="1" customWidth="1"/>
    <col min="18" max="18" width="7.28515625" style="1" customWidth="1"/>
    <col min="19" max="30" width="5.7109375" style="1" customWidth="1"/>
    <col min="31" max="16384" width="9.140625" style="1"/>
  </cols>
  <sheetData>
    <row r="1" spans="2:43">
      <c r="B1" s="57" t="s">
        <v>185</v>
      </c>
      <c r="C1" s="78" t="s" vm="1">
        <v>260</v>
      </c>
    </row>
    <row r="2" spans="2:43">
      <c r="B2" s="57" t="s">
        <v>184</v>
      </c>
      <c r="C2" s="78" t="s">
        <v>261</v>
      </c>
    </row>
    <row r="3" spans="2:43">
      <c r="B3" s="57" t="s">
        <v>186</v>
      </c>
      <c r="C3" s="78" t="s">
        <v>262</v>
      </c>
    </row>
    <row r="4" spans="2:43">
      <c r="B4" s="57" t="s">
        <v>187</v>
      </c>
      <c r="C4" s="78">
        <v>8801</v>
      </c>
    </row>
    <row r="6" spans="2:43" ht="26.25" customHeight="1">
      <c r="B6" s="170" t="s">
        <v>217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2"/>
    </row>
    <row r="7" spans="2:43" s="3" customFormat="1" ht="63">
      <c r="B7" s="23" t="s">
        <v>122</v>
      </c>
      <c r="C7" s="31" t="s">
        <v>229</v>
      </c>
      <c r="D7" s="31" t="s">
        <v>46</v>
      </c>
      <c r="E7" s="31" t="s">
        <v>123</v>
      </c>
      <c r="F7" s="31" t="s">
        <v>15</v>
      </c>
      <c r="G7" s="31" t="s">
        <v>108</v>
      </c>
      <c r="H7" s="31" t="s">
        <v>67</v>
      </c>
      <c r="I7" s="31" t="s">
        <v>18</v>
      </c>
      <c r="J7" s="31" t="s">
        <v>107</v>
      </c>
      <c r="K7" s="14" t="s">
        <v>37</v>
      </c>
      <c r="L7" s="71" t="s">
        <v>19</v>
      </c>
      <c r="M7" s="31" t="s">
        <v>244</v>
      </c>
      <c r="N7" s="31" t="s">
        <v>243</v>
      </c>
      <c r="O7" s="31" t="s">
        <v>116</v>
      </c>
      <c r="P7" s="31" t="s">
        <v>188</v>
      </c>
      <c r="Q7" s="32" t="s">
        <v>190</v>
      </c>
      <c r="AP7" s="3" t="s">
        <v>168</v>
      </c>
      <c r="AQ7" s="3" t="s">
        <v>170</v>
      </c>
    </row>
    <row r="8" spans="2:43" s="3" customFormat="1" ht="24" customHeight="1">
      <c r="B8" s="16"/>
      <c r="C8" s="70"/>
      <c r="D8" s="17"/>
      <c r="E8" s="17"/>
      <c r="F8" s="17"/>
      <c r="G8" s="17" t="s">
        <v>22</v>
      </c>
      <c r="H8" s="17"/>
      <c r="I8" s="17" t="s">
        <v>21</v>
      </c>
      <c r="J8" s="17"/>
      <c r="K8" s="17" t="s">
        <v>20</v>
      </c>
      <c r="L8" s="17" t="s">
        <v>20</v>
      </c>
      <c r="M8" s="17" t="s">
        <v>251</v>
      </c>
      <c r="N8" s="17"/>
      <c r="O8" s="17" t="s">
        <v>247</v>
      </c>
      <c r="P8" s="33" t="s">
        <v>20</v>
      </c>
      <c r="Q8" s="18" t="s">
        <v>20</v>
      </c>
      <c r="AP8" s="3" t="s">
        <v>166</v>
      </c>
      <c r="AQ8" s="3" t="s">
        <v>169</v>
      </c>
    </row>
    <row r="9" spans="2:43" s="4" customFormat="1" ht="18" customHeight="1">
      <c r="B9" s="19"/>
      <c r="C9" s="14" t="s">
        <v>1</v>
      </c>
      <c r="D9" s="14" t="s">
        <v>2</v>
      </c>
      <c r="E9" s="14" t="s">
        <v>3</v>
      </c>
      <c r="F9" s="14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1" t="s">
        <v>11</v>
      </c>
      <c r="N9" s="21" t="s">
        <v>12</v>
      </c>
      <c r="O9" s="21" t="s">
        <v>13</v>
      </c>
      <c r="P9" s="21" t="s">
        <v>14</v>
      </c>
      <c r="Q9" s="21" t="s">
        <v>119</v>
      </c>
      <c r="AP9" s="4" t="s">
        <v>167</v>
      </c>
      <c r="AQ9" s="4" t="s">
        <v>171</v>
      </c>
    </row>
    <row r="10" spans="2:43" s="134" customFormat="1" ht="18" customHeight="1">
      <c r="B10" s="79" t="s">
        <v>41</v>
      </c>
      <c r="C10" s="80"/>
      <c r="D10" s="80"/>
      <c r="E10" s="80"/>
      <c r="F10" s="80"/>
      <c r="G10" s="80"/>
      <c r="H10" s="80"/>
      <c r="I10" s="88">
        <v>4.7611677374788677</v>
      </c>
      <c r="J10" s="80"/>
      <c r="K10" s="80"/>
      <c r="L10" s="103">
        <v>2.825621860975459E-2</v>
      </c>
      <c r="M10" s="88"/>
      <c r="N10" s="90"/>
      <c r="O10" s="88">
        <f>O11</f>
        <v>35369.727918097407</v>
      </c>
      <c r="P10" s="89">
        <f>O10/$O$10</f>
        <v>1</v>
      </c>
      <c r="Q10" s="89">
        <f>O10/'סכום נכסי הקרן'!$C$42</f>
        <v>1.2289752390751203E-2</v>
      </c>
      <c r="AP10" s="128" t="s">
        <v>29</v>
      </c>
      <c r="AQ10" s="134" t="s">
        <v>172</v>
      </c>
    </row>
    <row r="11" spans="2:43" s="128" customFormat="1" ht="21.75" customHeight="1">
      <c r="B11" s="81" t="s">
        <v>40</v>
      </c>
      <c r="C11" s="82"/>
      <c r="D11" s="82"/>
      <c r="E11" s="82"/>
      <c r="F11" s="82"/>
      <c r="G11" s="82"/>
      <c r="H11" s="82"/>
      <c r="I11" s="91">
        <v>4.7611677374788677</v>
      </c>
      <c r="J11" s="82"/>
      <c r="K11" s="82"/>
      <c r="L11" s="104">
        <v>2.825621860975459E-2</v>
      </c>
      <c r="M11" s="91"/>
      <c r="N11" s="93"/>
      <c r="O11" s="91">
        <f>O12+O23</f>
        <v>35369.727918097407</v>
      </c>
      <c r="P11" s="92">
        <f t="shared" ref="P11:P16" si="0">O11/$O$10</f>
        <v>1</v>
      </c>
      <c r="Q11" s="92">
        <f>O11/'סכום נכסי הקרן'!$C$42</f>
        <v>1.2289752390751203E-2</v>
      </c>
      <c r="AQ11" s="128" t="s">
        <v>178</v>
      </c>
    </row>
    <row r="12" spans="2:43" s="128" customFormat="1">
      <c r="B12" s="102" t="s">
        <v>38</v>
      </c>
      <c r="C12" s="82"/>
      <c r="D12" s="82"/>
      <c r="E12" s="82"/>
      <c r="F12" s="82"/>
      <c r="G12" s="82"/>
      <c r="H12" s="82"/>
      <c r="I12" s="91">
        <v>7.7940491911883907</v>
      </c>
      <c r="J12" s="82"/>
      <c r="K12" s="82"/>
      <c r="L12" s="104">
        <v>2.9086814200224388E-2</v>
      </c>
      <c r="M12" s="91"/>
      <c r="N12" s="93"/>
      <c r="O12" s="91">
        <f>SUM(O13:O21)</f>
        <v>32347.332168097411</v>
      </c>
      <c r="P12" s="92">
        <f t="shared" si="0"/>
        <v>0.9145485156968497</v>
      </c>
      <c r="Q12" s="92">
        <f>O12/'סכום נכסי הקרן'!$C$42</f>
        <v>1.1239574807243323E-2</v>
      </c>
      <c r="AQ12" s="128" t="s">
        <v>173</v>
      </c>
    </row>
    <row r="13" spans="2:43" s="128" customFormat="1">
      <c r="B13" s="141" t="s">
        <v>1521</v>
      </c>
      <c r="C13" s="97" t="s">
        <v>1461</v>
      </c>
      <c r="D13" s="84">
        <v>5212</v>
      </c>
      <c r="E13" s="84"/>
      <c r="F13" s="84" t="s">
        <v>1236</v>
      </c>
      <c r="G13" s="107">
        <v>42643</v>
      </c>
      <c r="H13" s="84"/>
      <c r="I13" s="94">
        <v>8.93</v>
      </c>
      <c r="J13" s="97" t="s">
        <v>170</v>
      </c>
      <c r="K13" s="98">
        <v>3.0099999999999995E-2</v>
      </c>
      <c r="L13" s="98">
        <v>3.0099999999999995E-2</v>
      </c>
      <c r="M13" s="94">
        <v>241476.7</v>
      </c>
      <c r="N13" s="96">
        <v>97.66</v>
      </c>
      <c r="O13" s="94">
        <f>235.82615-0.02</f>
        <v>235.80615</v>
      </c>
      <c r="P13" s="95">
        <f t="shared" si="0"/>
        <v>6.6668918275547872E-3</v>
      </c>
      <c r="Q13" s="95">
        <f>O13/'סכום נכסי הקרן'!$C$42</f>
        <v>8.1934449776571095E-5</v>
      </c>
      <c r="AQ13" s="128" t="s">
        <v>174</v>
      </c>
    </row>
    <row r="14" spans="2:43" s="128" customFormat="1">
      <c r="B14" s="141" t="s">
        <v>1521</v>
      </c>
      <c r="C14" s="97" t="s">
        <v>1461</v>
      </c>
      <c r="D14" s="84">
        <v>5211</v>
      </c>
      <c r="E14" s="84"/>
      <c r="F14" s="84" t="s">
        <v>1236</v>
      </c>
      <c r="G14" s="107">
        <v>42643</v>
      </c>
      <c r="H14" s="84"/>
      <c r="I14" s="94">
        <v>6.1700000000000008</v>
      </c>
      <c r="J14" s="97" t="s">
        <v>170</v>
      </c>
      <c r="K14" s="98">
        <v>3.5399999999999994E-2</v>
      </c>
      <c r="L14" s="98">
        <v>3.5399999999999994E-2</v>
      </c>
      <c r="M14" s="94">
        <v>255125.26</v>
      </c>
      <c r="N14" s="96">
        <v>101.85</v>
      </c>
      <c r="O14" s="94">
        <f>259.84508-0.04</f>
        <v>259.80507999999998</v>
      </c>
      <c r="P14" s="95">
        <f t="shared" si="0"/>
        <v>7.3454079319356918E-3</v>
      </c>
      <c r="Q14" s="95">
        <f>O14/'סכום נכסי הקרן'!$C$42</f>
        <v>9.0273244692549515E-5</v>
      </c>
      <c r="AQ14" s="128" t="s">
        <v>175</v>
      </c>
    </row>
    <row r="15" spans="2:43" s="128" customFormat="1">
      <c r="B15" s="141" t="s">
        <v>1521</v>
      </c>
      <c r="C15" s="97" t="s">
        <v>1461</v>
      </c>
      <c r="D15" s="84">
        <v>5210</v>
      </c>
      <c r="E15" s="84"/>
      <c r="F15" s="84" t="s">
        <v>1236</v>
      </c>
      <c r="G15" s="107">
        <v>42643</v>
      </c>
      <c r="H15" s="84"/>
      <c r="I15" s="94">
        <v>9.1999999999999993</v>
      </c>
      <c r="J15" s="97" t="s">
        <v>170</v>
      </c>
      <c r="K15" s="98">
        <v>2.1599999999999998E-2</v>
      </c>
      <c r="L15" s="98">
        <v>2.1599999999999998E-2</v>
      </c>
      <c r="M15" s="94">
        <v>177538.58</v>
      </c>
      <c r="N15" s="96">
        <v>103.84</v>
      </c>
      <c r="O15" s="94">
        <v>184.35598000000002</v>
      </c>
      <c r="P15" s="95">
        <f t="shared" si="0"/>
        <v>5.2122532699967914E-3</v>
      </c>
      <c r="Q15" s="95">
        <f>O15/'סכום נכסי הקרן'!$C$42</f>
        <v>6.4057302086143833E-5</v>
      </c>
      <c r="AQ15" s="128" t="s">
        <v>177</v>
      </c>
    </row>
    <row r="16" spans="2:43" s="128" customFormat="1">
      <c r="B16" s="141" t="s">
        <v>1521</v>
      </c>
      <c r="C16" s="97" t="s">
        <v>1461</v>
      </c>
      <c r="D16" s="84">
        <v>5209</v>
      </c>
      <c r="E16" s="84"/>
      <c r="F16" s="84" t="s">
        <v>1236</v>
      </c>
      <c r="G16" s="107">
        <v>42643</v>
      </c>
      <c r="H16" s="84"/>
      <c r="I16" s="94">
        <v>7.0600000000000005</v>
      </c>
      <c r="J16" s="97" t="s">
        <v>170</v>
      </c>
      <c r="K16" s="98">
        <v>2.5600000000000001E-2</v>
      </c>
      <c r="L16" s="98">
        <v>2.5600000000000001E-2</v>
      </c>
      <c r="M16" s="94">
        <v>143843.15</v>
      </c>
      <c r="N16" s="96">
        <v>99.52</v>
      </c>
      <c r="O16" s="94">
        <v>143.15273999999999</v>
      </c>
      <c r="P16" s="95">
        <f t="shared" si="0"/>
        <v>4.0473237546945883E-3</v>
      </c>
      <c r="Q16" s="95">
        <f>O16/'סכום נכסי הקרן'!$C$42</f>
        <v>4.974060679040195E-5</v>
      </c>
      <c r="AQ16" s="128" t="s">
        <v>176</v>
      </c>
    </row>
    <row r="17" spans="2:43" s="128" customFormat="1">
      <c r="B17" s="141" t="s">
        <v>1521</v>
      </c>
      <c r="C17" s="97" t="s">
        <v>1461</v>
      </c>
      <c r="D17" s="84">
        <v>6024</v>
      </c>
      <c r="E17" s="84"/>
      <c r="F17" s="84" t="s">
        <v>1236</v>
      </c>
      <c r="G17" s="107">
        <v>43100</v>
      </c>
      <c r="H17" s="84"/>
      <c r="I17" s="94">
        <v>9.1666666666666661</v>
      </c>
      <c r="J17" s="97" t="s">
        <v>170</v>
      </c>
      <c r="K17" s="98">
        <v>2.18E-2</v>
      </c>
      <c r="L17" s="98">
        <v>2.18E-2</v>
      </c>
      <c r="M17" s="94">
        <v>3747768.5071237874</v>
      </c>
      <c r="N17" s="96">
        <v>104.46666852428139</v>
      </c>
      <c r="O17" s="94">
        <v>3915.1689033944158</v>
      </c>
      <c r="P17" s="95">
        <f t="shared" ref="P17:P21" si="1">O17/$O$10</f>
        <v>0.11069264972748534</v>
      </c>
      <c r="Q17" s="95">
        <f>O17/'סכום נכסי הקרן'!$C$42</f>
        <v>1.3603852566269484E-3</v>
      </c>
    </row>
    <row r="18" spans="2:43" s="128" customFormat="1">
      <c r="B18" s="141" t="s">
        <v>1521</v>
      </c>
      <c r="C18" s="97" t="s">
        <v>1461</v>
      </c>
      <c r="D18" s="84">
        <v>6025</v>
      </c>
      <c r="E18" s="84"/>
      <c r="F18" s="84" t="s">
        <v>1236</v>
      </c>
      <c r="G18" s="107">
        <v>43100</v>
      </c>
      <c r="H18" s="84"/>
      <c r="I18" s="94">
        <v>5</v>
      </c>
      <c r="J18" s="97" t="s">
        <v>170</v>
      </c>
      <c r="K18" s="98">
        <v>1.6299999999999999E-2</v>
      </c>
      <c r="L18" s="98">
        <v>1.6299999999999999E-2</v>
      </c>
      <c r="M18" s="94">
        <v>4730031.8218792211</v>
      </c>
      <c r="N18" s="96">
        <v>104.9404411656792</v>
      </c>
      <c r="O18" s="94">
        <v>4963.7162611570684</v>
      </c>
      <c r="P18" s="95">
        <f t="shared" si="1"/>
        <v>0.1403379826005762</v>
      </c>
      <c r="Q18" s="95">
        <f>O18/'סכום נכסי הקרן'!$C$42</f>
        <v>1.724719057178632E-3</v>
      </c>
    </row>
    <row r="19" spans="2:43" s="128" customFormat="1">
      <c r="B19" s="141" t="s">
        <v>1521</v>
      </c>
      <c r="C19" s="97" t="s">
        <v>1461</v>
      </c>
      <c r="D19" s="84">
        <v>6026</v>
      </c>
      <c r="E19" s="84"/>
      <c r="F19" s="84" t="s">
        <v>1236</v>
      </c>
      <c r="G19" s="107">
        <v>43100</v>
      </c>
      <c r="H19" s="84"/>
      <c r="I19" s="94">
        <v>8.0833333333333339</v>
      </c>
      <c r="J19" s="97" t="s">
        <v>170</v>
      </c>
      <c r="K19" s="98">
        <v>3.4299999999999997E-2</v>
      </c>
      <c r="L19" s="98">
        <v>3.4299999999999997E-2</v>
      </c>
      <c r="M19" s="94">
        <v>11758384.414236957</v>
      </c>
      <c r="N19" s="96">
        <v>102.17501909929445</v>
      </c>
      <c r="O19" s="94">
        <v>12014.131521015071</v>
      </c>
      <c r="P19" s="95">
        <f t="shared" si="1"/>
        <v>0.33967271529018112</v>
      </c>
      <c r="Q19" s="95">
        <f>O19/'סכום נכסי הקרן'!$C$42</f>
        <v>4.1744935648104558E-3</v>
      </c>
    </row>
    <row r="20" spans="2:43" s="128" customFormat="1">
      <c r="B20" s="141" t="s">
        <v>1521</v>
      </c>
      <c r="C20" s="97" t="s">
        <v>1461</v>
      </c>
      <c r="D20" s="84">
        <v>6027</v>
      </c>
      <c r="E20" s="84"/>
      <c r="F20" s="84" t="s">
        <v>1236</v>
      </c>
      <c r="G20" s="107">
        <v>43100</v>
      </c>
      <c r="H20" s="84"/>
      <c r="I20" s="94">
        <v>11.5</v>
      </c>
      <c r="J20" s="97" t="s">
        <v>170</v>
      </c>
      <c r="K20" s="98">
        <v>8.3999999999999995E-3</v>
      </c>
      <c r="L20" s="98">
        <v>8.3999999999999995E-3</v>
      </c>
      <c r="M20" s="94">
        <v>8348550.9743689224</v>
      </c>
      <c r="N20" s="96">
        <v>100.05146617532913</v>
      </c>
      <c r="O20" s="94">
        <v>8352.8476542508324</v>
      </c>
      <c r="P20" s="95">
        <f t="shared" si="1"/>
        <v>0.23615809750057429</v>
      </c>
      <c r="Q20" s="95">
        <f>O20/'סכום נכסי הקרן'!$C$42</f>
        <v>2.9023245433529386E-3</v>
      </c>
    </row>
    <row r="21" spans="2:43" s="128" customFormat="1">
      <c r="B21" s="141" t="s">
        <v>1521</v>
      </c>
      <c r="C21" s="97" t="s">
        <v>1461</v>
      </c>
      <c r="D21" s="84">
        <v>6028</v>
      </c>
      <c r="E21" s="84"/>
      <c r="F21" s="84" t="s">
        <v>1236</v>
      </c>
      <c r="G21" s="107">
        <v>43100</v>
      </c>
      <c r="H21" s="84"/>
      <c r="I21" s="94">
        <v>5</v>
      </c>
      <c r="J21" s="97" t="s">
        <v>170</v>
      </c>
      <c r="K21" s="98">
        <v>2.7300000000000001E-2</v>
      </c>
      <c r="L21" s="98">
        <v>2.7300000000000001E-2</v>
      </c>
      <c r="M21" s="94">
        <v>2226740.7416828489</v>
      </c>
      <c r="N21" s="96">
        <v>102.31760867491799</v>
      </c>
      <c r="O21" s="94">
        <v>2278.3478782800239</v>
      </c>
      <c r="P21" s="95">
        <f t="shared" si="1"/>
        <v>6.4415193793850925E-2</v>
      </c>
      <c r="Q21" s="95">
        <f>O21/'סכום נכסי הקרן'!$C$42</f>
        <v>7.9164678192868143E-4</v>
      </c>
    </row>
    <row r="22" spans="2:43" s="128" customFormat="1">
      <c r="B22" s="83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94"/>
      <c r="N22" s="96"/>
      <c r="O22" s="84"/>
      <c r="P22" s="95"/>
      <c r="Q22" s="84"/>
      <c r="AQ22" s="128" t="s">
        <v>179</v>
      </c>
    </row>
    <row r="23" spans="2:43" s="128" customFormat="1">
      <c r="B23" s="102" t="s">
        <v>39</v>
      </c>
      <c r="C23" s="82"/>
      <c r="D23" s="82"/>
      <c r="E23" s="82"/>
      <c r="F23" s="82"/>
      <c r="G23" s="82"/>
      <c r="H23" s="82"/>
      <c r="I23" s="91">
        <v>3.9351163189603282</v>
      </c>
      <c r="J23" s="82"/>
      <c r="K23" s="82"/>
      <c r="L23" s="104">
        <v>2.8029993199999308E-2</v>
      </c>
      <c r="M23" s="91"/>
      <c r="N23" s="93"/>
      <c r="O23" s="91">
        <f>SUM(O24:O48)</f>
        <v>3022.3957499999992</v>
      </c>
      <c r="P23" s="92">
        <f t="shared" ref="P23:P48" si="2">O23/$O$10</f>
        <v>8.5451484303150346E-2</v>
      </c>
      <c r="Q23" s="92">
        <f>O23/'סכום נכסי הקרן'!$C$42</f>
        <v>1.0501775835078809E-3</v>
      </c>
      <c r="AQ23" s="128" t="s">
        <v>180</v>
      </c>
    </row>
    <row r="24" spans="2:43" s="128" customFormat="1">
      <c r="B24" s="141" t="s">
        <v>1522</v>
      </c>
      <c r="C24" s="97" t="s">
        <v>1461</v>
      </c>
      <c r="D24" s="84" t="s">
        <v>1462</v>
      </c>
      <c r="E24" s="84"/>
      <c r="F24" s="84" t="s">
        <v>1463</v>
      </c>
      <c r="G24" s="107">
        <v>42723</v>
      </c>
      <c r="H24" s="84" t="s">
        <v>1460</v>
      </c>
      <c r="I24" s="94">
        <v>1</v>
      </c>
      <c r="J24" s="97" t="s">
        <v>170</v>
      </c>
      <c r="K24" s="98">
        <v>2.0119999999999999E-2</v>
      </c>
      <c r="L24" s="98">
        <v>1.24E-2</v>
      </c>
      <c r="M24" s="94">
        <v>502730</v>
      </c>
      <c r="N24" s="96">
        <v>100.84</v>
      </c>
      <c r="O24" s="94">
        <v>506.95294000000001</v>
      </c>
      <c r="P24" s="95">
        <f t="shared" si="2"/>
        <v>1.4332961259241425E-2</v>
      </c>
      <c r="Q24" s="95">
        <f>O24/'סכום נכסי הקרן'!$C$42</f>
        <v>1.7614854490230667E-4</v>
      </c>
      <c r="AQ24" s="128" t="s">
        <v>181</v>
      </c>
    </row>
    <row r="25" spans="2:43" s="128" customFormat="1">
      <c r="B25" s="141" t="s">
        <v>1523</v>
      </c>
      <c r="C25" s="97" t="s">
        <v>1464</v>
      </c>
      <c r="D25" s="84" t="s">
        <v>1465</v>
      </c>
      <c r="E25" s="84"/>
      <c r="F25" s="84" t="s">
        <v>1466</v>
      </c>
      <c r="G25" s="107">
        <v>42680</v>
      </c>
      <c r="H25" s="84" t="s">
        <v>1460</v>
      </c>
      <c r="I25" s="94">
        <v>4.580000000000001</v>
      </c>
      <c r="J25" s="97" t="s">
        <v>170</v>
      </c>
      <c r="K25" s="98">
        <v>2.3E-2</v>
      </c>
      <c r="L25" s="98">
        <v>1.8799999999999997E-2</v>
      </c>
      <c r="M25" s="94">
        <v>24964.85</v>
      </c>
      <c r="N25" s="96">
        <v>102.82</v>
      </c>
      <c r="O25" s="94">
        <v>25.668849999999999</v>
      </c>
      <c r="P25" s="95">
        <f t="shared" si="2"/>
        <v>7.2572935984803488E-4</v>
      </c>
      <c r="Q25" s="95">
        <f>O25/'סכום נכסי הקרן'!$C$42</f>
        <v>8.9190341352307262E-6</v>
      </c>
      <c r="AQ25" s="128" t="s">
        <v>182</v>
      </c>
    </row>
    <row r="26" spans="2:43" s="128" customFormat="1">
      <c r="B26" s="142" t="s">
        <v>1524</v>
      </c>
      <c r="C26" s="97" t="s">
        <v>1461</v>
      </c>
      <c r="D26" s="84" t="s">
        <v>1467</v>
      </c>
      <c r="E26" s="84"/>
      <c r="F26" s="84" t="s">
        <v>1466</v>
      </c>
      <c r="G26" s="107">
        <v>42978</v>
      </c>
      <c r="H26" s="84" t="s">
        <v>1460</v>
      </c>
      <c r="I26" s="94">
        <v>3.7399999999999998</v>
      </c>
      <c r="J26" s="97" t="s">
        <v>170</v>
      </c>
      <c r="K26" s="98">
        <v>2.3E-2</v>
      </c>
      <c r="L26" s="98">
        <v>1.67E-2</v>
      </c>
      <c r="M26" s="94">
        <v>123717.61</v>
      </c>
      <c r="N26" s="96">
        <v>103.18</v>
      </c>
      <c r="O26" s="94">
        <v>127.65182</v>
      </c>
      <c r="P26" s="95">
        <f t="shared" si="2"/>
        <v>3.6090698886797256E-3</v>
      </c>
      <c r="Q26" s="95">
        <f>O26/'סכום נכסי הקרן'!$C$42</f>
        <v>4.4354575292789836E-5</v>
      </c>
      <c r="AQ26" s="128" t="s">
        <v>183</v>
      </c>
    </row>
    <row r="27" spans="2:43" s="128" customFormat="1">
      <c r="B27" s="142" t="s">
        <v>1524</v>
      </c>
      <c r="C27" s="97" t="s">
        <v>1461</v>
      </c>
      <c r="D27" s="84" t="s">
        <v>1468</v>
      </c>
      <c r="E27" s="84"/>
      <c r="F27" s="84" t="s">
        <v>1466</v>
      </c>
      <c r="G27" s="107">
        <v>42978</v>
      </c>
      <c r="H27" s="84" t="s">
        <v>1460</v>
      </c>
      <c r="I27" s="94">
        <v>3.68</v>
      </c>
      <c r="J27" s="97" t="s">
        <v>170</v>
      </c>
      <c r="K27" s="98">
        <v>2.76E-2</v>
      </c>
      <c r="L27" s="98">
        <v>2.4500000000000001E-2</v>
      </c>
      <c r="M27" s="94">
        <v>288674.43</v>
      </c>
      <c r="N27" s="96">
        <v>102.11</v>
      </c>
      <c r="O27" s="94">
        <v>294.76546999999999</v>
      </c>
      <c r="P27" s="95">
        <f t="shared" si="2"/>
        <v>8.3338348172358762E-3</v>
      </c>
      <c r="Q27" s="95">
        <f>O27/'סכום נכסי הקרן'!$C$42</f>
        <v>1.0242076636925023E-4</v>
      </c>
      <c r="AQ27" s="128" t="s">
        <v>29</v>
      </c>
    </row>
    <row r="28" spans="2:43" s="128" customFormat="1">
      <c r="B28" s="141" t="s">
        <v>1523</v>
      </c>
      <c r="C28" s="97" t="s">
        <v>1464</v>
      </c>
      <c r="D28" s="84" t="s">
        <v>1469</v>
      </c>
      <c r="E28" s="84"/>
      <c r="F28" s="84" t="s">
        <v>1466</v>
      </c>
      <c r="G28" s="107">
        <v>42680</v>
      </c>
      <c r="H28" s="84" t="s">
        <v>1460</v>
      </c>
      <c r="I28" s="94">
        <v>3.3699999999999997</v>
      </c>
      <c r="J28" s="97" t="s">
        <v>170</v>
      </c>
      <c r="K28" s="98">
        <v>2.2000000000000002E-2</v>
      </c>
      <c r="L28" s="98">
        <v>1.4400000000000001E-2</v>
      </c>
      <c r="M28" s="94">
        <v>55314.05</v>
      </c>
      <c r="N28" s="96">
        <v>102.72</v>
      </c>
      <c r="O28" s="94">
        <v>56.818589999999993</v>
      </c>
      <c r="P28" s="95">
        <f t="shared" si="2"/>
        <v>1.6064186337980842E-3</v>
      </c>
      <c r="Q28" s="95">
        <f>O28/'סכום נכסי הקרן'!$C$42</f>
        <v>1.9742487245267284E-5</v>
      </c>
    </row>
    <row r="29" spans="2:43" s="128" customFormat="1">
      <c r="B29" s="141" t="s">
        <v>1523</v>
      </c>
      <c r="C29" s="97" t="s">
        <v>1464</v>
      </c>
      <c r="D29" s="84" t="s">
        <v>1470</v>
      </c>
      <c r="E29" s="84"/>
      <c r="F29" s="84" t="s">
        <v>1466</v>
      </c>
      <c r="G29" s="107">
        <v>42680</v>
      </c>
      <c r="H29" s="84" t="s">
        <v>1460</v>
      </c>
      <c r="I29" s="94">
        <v>4.51</v>
      </c>
      <c r="J29" s="97" t="s">
        <v>170</v>
      </c>
      <c r="K29" s="98">
        <v>3.3700000000000001E-2</v>
      </c>
      <c r="L29" s="98">
        <v>2.9099999999999997E-2</v>
      </c>
      <c r="M29" s="94">
        <v>12606.36</v>
      </c>
      <c r="N29" s="96">
        <v>102.42</v>
      </c>
      <c r="O29" s="94">
        <v>12.911440000000001</v>
      </c>
      <c r="P29" s="95">
        <f t="shared" si="2"/>
        <v>3.6504210690842449E-4</v>
      </c>
      <c r="Q29" s="95">
        <f>O29/'סכום נכסי הקרן'!$C$42</f>
        <v>4.4862771061026658E-6</v>
      </c>
    </row>
    <row r="30" spans="2:43" s="128" customFormat="1">
      <c r="B30" s="141" t="s">
        <v>1523</v>
      </c>
      <c r="C30" s="97" t="s">
        <v>1464</v>
      </c>
      <c r="D30" s="84" t="s">
        <v>1471</v>
      </c>
      <c r="E30" s="84"/>
      <c r="F30" s="84" t="s">
        <v>1466</v>
      </c>
      <c r="G30" s="107">
        <v>42717</v>
      </c>
      <c r="H30" s="84" t="s">
        <v>1460</v>
      </c>
      <c r="I30" s="94">
        <v>4.03</v>
      </c>
      <c r="J30" s="97" t="s">
        <v>170</v>
      </c>
      <c r="K30" s="98">
        <v>3.85E-2</v>
      </c>
      <c r="L30" s="98">
        <v>3.7200000000000004E-2</v>
      </c>
      <c r="M30" s="94">
        <v>3532.86</v>
      </c>
      <c r="N30" s="96">
        <v>100.94</v>
      </c>
      <c r="O30" s="94">
        <v>3.5660599999999998</v>
      </c>
      <c r="P30" s="95">
        <f t="shared" si="2"/>
        <v>1.0082237579711141E-4</v>
      </c>
      <c r="Q30" s="95">
        <f>O30/'סכום נכסי הקרן'!$C$42</f>
        <v>1.239082033993766E-6</v>
      </c>
    </row>
    <row r="31" spans="2:43" s="128" customFormat="1">
      <c r="B31" s="141" t="s">
        <v>1523</v>
      </c>
      <c r="C31" s="97" t="s">
        <v>1464</v>
      </c>
      <c r="D31" s="84" t="s">
        <v>1472</v>
      </c>
      <c r="E31" s="84"/>
      <c r="F31" s="84" t="s">
        <v>1466</v>
      </c>
      <c r="G31" s="107">
        <v>42710</v>
      </c>
      <c r="H31" s="84" t="s">
        <v>1460</v>
      </c>
      <c r="I31" s="94">
        <v>4.04</v>
      </c>
      <c r="J31" s="97" t="s">
        <v>170</v>
      </c>
      <c r="K31" s="98">
        <v>3.8399999999999997E-2</v>
      </c>
      <c r="L31" s="98">
        <v>3.5799999999999998E-2</v>
      </c>
      <c r="M31" s="94">
        <v>10562.19</v>
      </c>
      <c r="N31" s="96">
        <v>101.44</v>
      </c>
      <c r="O31" s="94">
        <v>10.71429</v>
      </c>
      <c r="P31" s="95">
        <f t="shared" si="2"/>
        <v>3.0292260163295988E-4</v>
      </c>
      <c r="Q31" s="95">
        <f>O31/'סכום נכסי הקרן'!$C$42</f>
        <v>3.7228437676312426E-6</v>
      </c>
    </row>
    <row r="32" spans="2:43" s="128" customFormat="1">
      <c r="B32" s="141" t="s">
        <v>1523</v>
      </c>
      <c r="C32" s="97" t="s">
        <v>1464</v>
      </c>
      <c r="D32" s="84" t="s">
        <v>1473</v>
      </c>
      <c r="E32" s="84"/>
      <c r="F32" s="84" t="s">
        <v>1466</v>
      </c>
      <c r="G32" s="107">
        <v>42680</v>
      </c>
      <c r="H32" s="84" t="s">
        <v>1460</v>
      </c>
      <c r="I32" s="94">
        <v>5.4700000000000006</v>
      </c>
      <c r="J32" s="97" t="s">
        <v>170</v>
      </c>
      <c r="K32" s="98">
        <v>3.6699999999999997E-2</v>
      </c>
      <c r="L32" s="98">
        <v>3.3099999999999997E-2</v>
      </c>
      <c r="M32" s="94">
        <v>40457.440000000002</v>
      </c>
      <c r="N32" s="96">
        <v>102.39</v>
      </c>
      <c r="O32" s="94">
        <v>41.424379999999999</v>
      </c>
      <c r="P32" s="95">
        <f t="shared" si="2"/>
        <v>1.1711817545196508E-3</v>
      </c>
      <c r="Q32" s="95">
        <f>O32/'סכום נכסי הקרן'!$C$42</f>
        <v>1.4393533767612067E-5</v>
      </c>
    </row>
    <row r="33" spans="2:17" s="128" customFormat="1">
      <c r="B33" s="141" t="s">
        <v>1523</v>
      </c>
      <c r="C33" s="97" t="s">
        <v>1464</v>
      </c>
      <c r="D33" s="84" t="s">
        <v>1474</v>
      </c>
      <c r="E33" s="84"/>
      <c r="F33" s="84" t="s">
        <v>1466</v>
      </c>
      <c r="G33" s="107">
        <v>42680</v>
      </c>
      <c r="H33" s="84" t="s">
        <v>1460</v>
      </c>
      <c r="I33" s="94">
        <v>3.32</v>
      </c>
      <c r="J33" s="97" t="s">
        <v>170</v>
      </c>
      <c r="K33" s="98">
        <v>3.1800000000000002E-2</v>
      </c>
      <c r="L33" s="98">
        <v>2.7600000000000003E-2</v>
      </c>
      <c r="M33" s="94">
        <v>55843.69</v>
      </c>
      <c r="N33" s="96">
        <v>101.66</v>
      </c>
      <c r="O33" s="94">
        <v>56.770699999999998</v>
      </c>
      <c r="P33" s="95">
        <f t="shared" si="2"/>
        <v>1.6050646510897386E-3</v>
      </c>
      <c r="Q33" s="95">
        <f>O33/'סכום נכסי הקרן'!$C$42</f>
        <v>1.9725847133040357E-5</v>
      </c>
    </row>
    <row r="34" spans="2:17" s="128" customFormat="1">
      <c r="B34" s="141" t="s">
        <v>1525</v>
      </c>
      <c r="C34" s="97" t="s">
        <v>1461</v>
      </c>
      <c r="D34" s="84" t="s">
        <v>1475</v>
      </c>
      <c r="E34" s="84"/>
      <c r="F34" s="84" t="s">
        <v>1466</v>
      </c>
      <c r="G34" s="107">
        <v>42884</v>
      </c>
      <c r="H34" s="84" t="s">
        <v>1460</v>
      </c>
      <c r="I34" s="94">
        <v>1.7500000000000002</v>
      </c>
      <c r="J34" s="97" t="s">
        <v>170</v>
      </c>
      <c r="K34" s="98">
        <v>2.2099999999999998E-2</v>
      </c>
      <c r="L34" s="98">
        <v>1.7600000000000001E-2</v>
      </c>
      <c r="M34" s="94">
        <v>54986.09</v>
      </c>
      <c r="N34" s="96">
        <v>101</v>
      </c>
      <c r="O34" s="94">
        <v>55.53595</v>
      </c>
      <c r="P34" s="95">
        <f t="shared" si="2"/>
        <v>1.5701548546994694E-3</v>
      </c>
      <c r="Q34" s="95">
        <f>O34/'סכום נכסי הקרן'!$C$42</f>
        <v>1.9296814379392409E-5</v>
      </c>
    </row>
    <row r="35" spans="2:17" s="128" customFormat="1">
      <c r="B35" s="141" t="s">
        <v>1525</v>
      </c>
      <c r="C35" s="97" t="s">
        <v>1461</v>
      </c>
      <c r="D35" s="84" t="s">
        <v>1476</v>
      </c>
      <c r="E35" s="84"/>
      <c r="F35" s="84" t="s">
        <v>1466</v>
      </c>
      <c r="G35" s="107">
        <v>43006</v>
      </c>
      <c r="H35" s="84" t="s">
        <v>1460</v>
      </c>
      <c r="I35" s="94">
        <v>1.94</v>
      </c>
      <c r="J35" s="97" t="s">
        <v>170</v>
      </c>
      <c r="K35" s="98">
        <v>2.0799999999999999E-2</v>
      </c>
      <c r="L35" s="98">
        <v>2.0099999999999996E-2</v>
      </c>
      <c r="M35" s="94">
        <v>58913.67</v>
      </c>
      <c r="N35" s="96">
        <v>100.18</v>
      </c>
      <c r="O35" s="94">
        <v>59.01972</v>
      </c>
      <c r="P35" s="95">
        <f t="shared" si="2"/>
        <v>1.6686506646776253E-3</v>
      </c>
      <c r="Q35" s="95">
        <f>O35/'סכום נכסי הקרן'!$C$42</f>
        <v>2.050730349555043E-5</v>
      </c>
    </row>
    <row r="36" spans="2:17" s="128" customFormat="1">
      <c r="B36" s="141" t="s">
        <v>1525</v>
      </c>
      <c r="C36" s="97" t="s">
        <v>1461</v>
      </c>
      <c r="D36" s="84" t="s">
        <v>1477</v>
      </c>
      <c r="E36" s="84"/>
      <c r="F36" s="84" t="s">
        <v>1466</v>
      </c>
      <c r="G36" s="107">
        <v>42828</v>
      </c>
      <c r="H36" s="84" t="s">
        <v>1460</v>
      </c>
      <c r="I36" s="94">
        <v>1.59</v>
      </c>
      <c r="J36" s="97" t="s">
        <v>170</v>
      </c>
      <c r="K36" s="98">
        <v>2.2700000000000001E-2</v>
      </c>
      <c r="L36" s="98">
        <v>1.6900000000000005E-2</v>
      </c>
      <c r="M36" s="94">
        <v>54986.09</v>
      </c>
      <c r="N36" s="96">
        <v>101.49</v>
      </c>
      <c r="O36" s="94">
        <v>55.80538</v>
      </c>
      <c r="P36" s="95">
        <f t="shared" si="2"/>
        <v>1.5777723857312007E-3</v>
      </c>
      <c r="Q36" s="95">
        <f>O36/'סכום נכסי הקרן'!$C$42</f>
        <v>1.9390431949601252E-5</v>
      </c>
    </row>
    <row r="37" spans="2:17" s="128" customFormat="1">
      <c r="B37" s="141" t="s">
        <v>1525</v>
      </c>
      <c r="C37" s="97" t="s">
        <v>1461</v>
      </c>
      <c r="D37" s="84" t="s">
        <v>1478</v>
      </c>
      <c r="E37" s="84"/>
      <c r="F37" s="84" t="s">
        <v>1466</v>
      </c>
      <c r="G37" s="107">
        <v>42859</v>
      </c>
      <c r="H37" s="84" t="s">
        <v>1460</v>
      </c>
      <c r="I37" s="94">
        <v>1.68</v>
      </c>
      <c r="J37" s="97" t="s">
        <v>170</v>
      </c>
      <c r="K37" s="98">
        <v>2.2799999999999997E-2</v>
      </c>
      <c r="L37" s="98">
        <v>1.6999999999999998E-2</v>
      </c>
      <c r="M37" s="94">
        <v>54986.09</v>
      </c>
      <c r="N37" s="96">
        <v>101.34</v>
      </c>
      <c r="O37" s="94">
        <v>55.722910000000006</v>
      </c>
      <c r="P37" s="95">
        <f t="shared" si="2"/>
        <v>1.5754407308145736E-3</v>
      </c>
      <c r="Q37" s="95">
        <f>O37/'סכום נכסי הקרן'!$C$42</f>
        <v>1.9361776488015226E-5</v>
      </c>
    </row>
    <row r="38" spans="2:17" s="128" customFormat="1">
      <c r="B38" s="87" t="s">
        <v>1526</v>
      </c>
      <c r="C38" s="97" t="s">
        <v>1464</v>
      </c>
      <c r="D38" s="84" t="s">
        <v>1479</v>
      </c>
      <c r="E38" s="84"/>
      <c r="F38" s="84" t="s">
        <v>1466</v>
      </c>
      <c r="G38" s="107">
        <v>43009</v>
      </c>
      <c r="H38" s="84" t="s">
        <v>1460</v>
      </c>
      <c r="I38" s="94">
        <v>4.4899999999999993</v>
      </c>
      <c r="J38" s="97" t="s">
        <v>170</v>
      </c>
      <c r="K38" s="98">
        <v>0</v>
      </c>
      <c r="L38" s="98">
        <v>0</v>
      </c>
      <c r="M38" s="94">
        <v>0.81</v>
      </c>
      <c r="N38" s="96">
        <v>100</v>
      </c>
      <c r="O38" s="94">
        <v>8.1000000000000006E-4</v>
      </c>
      <c r="P38" s="95">
        <f t="shared" si="2"/>
        <v>2.290093952307596E-8</v>
      </c>
      <c r="Q38" s="95">
        <f>O38/'סכום נכסי הקרן'!$C$42</f>
        <v>2.8144687625417148E-10</v>
      </c>
    </row>
    <row r="39" spans="2:17" s="128" customFormat="1">
      <c r="B39" s="141" t="s">
        <v>1527</v>
      </c>
      <c r="C39" s="97" t="s">
        <v>1461</v>
      </c>
      <c r="D39" s="84" t="s">
        <v>1480</v>
      </c>
      <c r="E39" s="84"/>
      <c r="F39" s="84" t="s">
        <v>477</v>
      </c>
      <c r="G39" s="107">
        <v>42759</v>
      </c>
      <c r="H39" s="84" t="s">
        <v>336</v>
      </c>
      <c r="I39" s="94">
        <v>5.1100000000000003</v>
      </c>
      <c r="J39" s="97" t="s">
        <v>170</v>
      </c>
      <c r="K39" s="98">
        <v>2.4E-2</v>
      </c>
      <c r="L39" s="98">
        <v>1.24E-2</v>
      </c>
      <c r="M39" s="94">
        <v>239577.02</v>
      </c>
      <c r="N39" s="96">
        <v>107.15</v>
      </c>
      <c r="O39" s="94">
        <v>256.70677000000001</v>
      </c>
      <c r="P39" s="95">
        <f t="shared" si="2"/>
        <v>7.2578101418940364E-3</v>
      </c>
      <c r="Q39" s="95">
        <f>O39/'סכום נכסי הקרן'!$C$42</f>
        <v>8.9196689542960563E-5</v>
      </c>
    </row>
    <row r="40" spans="2:17" s="128" customFormat="1">
      <c r="B40" s="141" t="s">
        <v>1527</v>
      </c>
      <c r="C40" s="97" t="s">
        <v>1461</v>
      </c>
      <c r="D40" s="84" t="s">
        <v>1481</v>
      </c>
      <c r="E40" s="84"/>
      <c r="F40" s="84" t="s">
        <v>477</v>
      </c>
      <c r="G40" s="107">
        <v>42759</v>
      </c>
      <c r="H40" s="84" t="s">
        <v>336</v>
      </c>
      <c r="I40" s="94">
        <v>4.88</v>
      </c>
      <c r="J40" s="97" t="s">
        <v>170</v>
      </c>
      <c r="K40" s="98">
        <v>3.8800000000000001E-2</v>
      </c>
      <c r="L40" s="98">
        <v>2.5700000000000004E-2</v>
      </c>
      <c r="M40" s="94">
        <v>239577.02</v>
      </c>
      <c r="N40" s="96">
        <v>108.33</v>
      </c>
      <c r="O40" s="94">
        <v>259.53379000000001</v>
      </c>
      <c r="P40" s="95">
        <f t="shared" si="2"/>
        <v>7.3377378135613533E-3</v>
      </c>
      <c r="Q40" s="95">
        <f>O40/'סכום נכסי הקרן'!$C$42</f>
        <v>9.0178980836921139E-5</v>
      </c>
    </row>
    <row r="41" spans="2:17" s="128" customFormat="1">
      <c r="B41" s="87" t="s">
        <v>1528</v>
      </c>
      <c r="C41" s="97" t="s">
        <v>1464</v>
      </c>
      <c r="D41" s="84" t="s">
        <v>1482</v>
      </c>
      <c r="E41" s="84"/>
      <c r="F41" s="84" t="s">
        <v>1483</v>
      </c>
      <c r="G41" s="107">
        <v>43100</v>
      </c>
      <c r="H41" s="84" t="s">
        <v>1460</v>
      </c>
      <c r="I41" s="94">
        <v>5.3199999999999994</v>
      </c>
      <c r="J41" s="97" t="s">
        <v>170</v>
      </c>
      <c r="K41" s="98">
        <v>2.6089999999999999E-2</v>
      </c>
      <c r="L41" s="98">
        <v>2.5399999999999999E-2</v>
      </c>
      <c r="M41" s="94">
        <v>253231</v>
      </c>
      <c r="N41" s="96">
        <v>100.4</v>
      </c>
      <c r="O41" s="94">
        <v>254.24392</v>
      </c>
      <c r="P41" s="95">
        <f t="shared" si="2"/>
        <v>7.1881785629997058E-3</v>
      </c>
      <c r="Q41" s="95">
        <f>O41/'סכום נכסי הקרן'!$C$42</f>
        <v>8.8340934679772176E-5</v>
      </c>
    </row>
    <row r="42" spans="2:17" s="128" customFormat="1">
      <c r="B42" s="141" t="s">
        <v>1529</v>
      </c>
      <c r="C42" s="97" t="s">
        <v>1464</v>
      </c>
      <c r="D42" s="84" t="s">
        <v>1484</v>
      </c>
      <c r="E42" s="84"/>
      <c r="F42" s="84" t="s">
        <v>504</v>
      </c>
      <c r="G42" s="107">
        <v>43027</v>
      </c>
      <c r="H42" s="84" t="s">
        <v>336</v>
      </c>
      <c r="I42" s="94">
        <v>2.89</v>
      </c>
      <c r="J42" s="97" t="s">
        <v>169</v>
      </c>
      <c r="K42" s="98">
        <v>4.6073000000000003E-2</v>
      </c>
      <c r="L42" s="98">
        <v>5.6699999999999993E-2</v>
      </c>
      <c r="M42" s="94">
        <v>130548.94</v>
      </c>
      <c r="N42" s="96">
        <v>101.02</v>
      </c>
      <c r="O42" s="94">
        <v>457.22982999999999</v>
      </c>
      <c r="P42" s="95">
        <f t="shared" si="2"/>
        <v>1.2927151462933705E-2</v>
      </c>
      <c r="Q42" s="95">
        <f>O42/'סכום נכסי הקרן'!$C$42</f>
        <v>1.5887149059719239E-4</v>
      </c>
    </row>
    <row r="43" spans="2:17" s="128" customFormat="1">
      <c r="B43" s="141" t="s">
        <v>1529</v>
      </c>
      <c r="C43" s="97" t="s">
        <v>1464</v>
      </c>
      <c r="D43" s="84" t="s">
        <v>1485</v>
      </c>
      <c r="E43" s="84"/>
      <c r="F43" s="84" t="s">
        <v>504</v>
      </c>
      <c r="G43" s="107">
        <v>43096</v>
      </c>
      <c r="H43" s="84" t="s">
        <v>336</v>
      </c>
      <c r="I43" s="94">
        <v>2.91</v>
      </c>
      <c r="J43" s="97" t="s">
        <v>169</v>
      </c>
      <c r="K43" s="98">
        <v>4.7725999999999998E-2</v>
      </c>
      <c r="L43" s="98">
        <v>5.6900000000000006E-2</v>
      </c>
      <c r="M43" s="94">
        <v>25144.55</v>
      </c>
      <c r="N43" s="96">
        <v>100.1</v>
      </c>
      <c r="O43" s="94">
        <v>87.263339999999999</v>
      </c>
      <c r="P43" s="95">
        <f t="shared" si="2"/>
        <v>2.467175891261253E-3</v>
      </c>
      <c r="Q43" s="95">
        <f>O43/'סכום נכסי הקרן'!$C$42</f>
        <v>3.0320980808031713E-5</v>
      </c>
    </row>
    <row r="44" spans="2:17" s="128" customFormat="1">
      <c r="B44" s="141" t="s">
        <v>1529</v>
      </c>
      <c r="C44" s="97" t="s">
        <v>1464</v>
      </c>
      <c r="D44" s="84" t="s">
        <v>1486</v>
      </c>
      <c r="E44" s="84"/>
      <c r="F44" s="84" t="s">
        <v>504</v>
      </c>
      <c r="G44" s="107">
        <v>43027</v>
      </c>
      <c r="H44" s="84" t="s">
        <v>336</v>
      </c>
      <c r="I44" s="94">
        <v>2.89</v>
      </c>
      <c r="J44" s="97" t="s">
        <v>169</v>
      </c>
      <c r="K44" s="98">
        <v>4.6073000000000003E-2</v>
      </c>
      <c r="L44" s="98">
        <v>5.6500000000000002E-2</v>
      </c>
      <c r="M44" s="94">
        <v>3146.19</v>
      </c>
      <c r="N44" s="96">
        <v>101.06</v>
      </c>
      <c r="O44" s="94">
        <v>11.023430000000001</v>
      </c>
      <c r="P44" s="95">
        <f t="shared" si="2"/>
        <v>3.1166284415661878E-4</v>
      </c>
      <c r="Q44" s="95">
        <f>O44/'סכום נכסי הקרן'!$C$42</f>
        <v>3.8302591840821255E-6</v>
      </c>
    </row>
    <row r="45" spans="2:17" s="128" customFormat="1">
      <c r="B45" s="141" t="s">
        <v>1529</v>
      </c>
      <c r="C45" s="97" t="s">
        <v>1464</v>
      </c>
      <c r="D45" s="84" t="s">
        <v>1487</v>
      </c>
      <c r="E45" s="84"/>
      <c r="F45" s="84" t="s">
        <v>504</v>
      </c>
      <c r="G45" s="107">
        <v>43045</v>
      </c>
      <c r="H45" s="84" t="s">
        <v>336</v>
      </c>
      <c r="I45" s="94">
        <v>2.9</v>
      </c>
      <c r="J45" s="97" t="s">
        <v>169</v>
      </c>
      <c r="K45" s="98">
        <v>4.6049E-2</v>
      </c>
      <c r="L45" s="98">
        <v>5.67E-2</v>
      </c>
      <c r="M45" s="94">
        <v>17669.490000000002</v>
      </c>
      <c r="N45" s="96">
        <v>100.78</v>
      </c>
      <c r="O45" s="94">
        <v>61.737940000000002</v>
      </c>
      <c r="P45" s="95">
        <f t="shared" si="2"/>
        <v>1.7455022595299903E-3</v>
      </c>
      <c r="Q45" s="95">
        <f>O45/'סכום נכסי הקרן'!$C$42</f>
        <v>2.1451790567120325E-5</v>
      </c>
    </row>
    <row r="46" spans="2:17" s="128" customFormat="1">
      <c r="B46" s="141" t="s">
        <v>1530</v>
      </c>
      <c r="C46" s="97" t="s">
        <v>1464</v>
      </c>
      <c r="D46" s="84" t="s">
        <v>1488</v>
      </c>
      <c r="E46" s="84"/>
      <c r="F46" s="84" t="s">
        <v>1236</v>
      </c>
      <c r="G46" s="107">
        <v>43011</v>
      </c>
      <c r="H46" s="84"/>
      <c r="I46" s="94">
        <v>0.01</v>
      </c>
      <c r="J46" s="97" t="s">
        <v>170</v>
      </c>
      <c r="K46" s="98">
        <v>3.1E-2</v>
      </c>
      <c r="L46" s="98">
        <v>2.3000000000000003E-2</v>
      </c>
      <c r="M46" s="94">
        <v>26259.439999999999</v>
      </c>
      <c r="N46" s="96">
        <v>100.06</v>
      </c>
      <c r="O46" s="94">
        <v>26.275189999999998</v>
      </c>
      <c r="P46" s="95">
        <f t="shared" si="2"/>
        <v>7.4287226808312362E-4</v>
      </c>
      <c r="Q46" s="95">
        <f>O46/'סכום נכסי הקרן'!$C$42</f>
        <v>9.1297162326973373E-6</v>
      </c>
    </row>
    <row r="47" spans="2:17" s="128" customFormat="1">
      <c r="B47" s="141" t="s">
        <v>1530</v>
      </c>
      <c r="C47" s="97" t="s">
        <v>1464</v>
      </c>
      <c r="D47" s="84" t="s">
        <v>1489</v>
      </c>
      <c r="E47" s="84"/>
      <c r="F47" s="84" t="s">
        <v>1236</v>
      </c>
      <c r="G47" s="107">
        <v>43011</v>
      </c>
      <c r="H47" s="84"/>
      <c r="I47" s="94">
        <v>10.4</v>
      </c>
      <c r="J47" s="97" t="s">
        <v>170</v>
      </c>
      <c r="K47" s="98">
        <v>4.0800000000000003E-2</v>
      </c>
      <c r="L47" s="98">
        <v>3.5800000000000005E-2</v>
      </c>
      <c r="M47" s="94">
        <v>39749.01</v>
      </c>
      <c r="N47" s="96">
        <v>105.97</v>
      </c>
      <c r="O47" s="94">
        <v>42.122019999999999</v>
      </c>
      <c r="P47" s="95">
        <f t="shared" si="2"/>
        <v>1.1909059661849332E-3</v>
      </c>
      <c r="Q47" s="95">
        <f>O47/'סכום נכסי הקרן'!$C$42</f>
        <v>1.4635939445081153E-5</v>
      </c>
    </row>
    <row r="48" spans="2:17" s="128" customFormat="1">
      <c r="B48" s="141" t="s">
        <v>1530</v>
      </c>
      <c r="C48" s="97" t="s">
        <v>1464</v>
      </c>
      <c r="D48" s="84" t="s">
        <v>1490</v>
      </c>
      <c r="E48" s="84"/>
      <c r="F48" s="84" t="s">
        <v>1236</v>
      </c>
      <c r="G48" s="107">
        <v>42935</v>
      </c>
      <c r="H48" s="84"/>
      <c r="I48" s="94">
        <v>11.99</v>
      </c>
      <c r="J48" s="97" t="s">
        <v>170</v>
      </c>
      <c r="K48" s="98">
        <v>4.0800000000000003E-2</v>
      </c>
      <c r="L48" s="98">
        <v>3.1799999999999995E-2</v>
      </c>
      <c r="M48" s="94">
        <v>185527.7</v>
      </c>
      <c r="N48" s="96">
        <v>109.38</v>
      </c>
      <c r="O48" s="94">
        <v>202.93020999999999</v>
      </c>
      <c r="P48" s="95">
        <f t="shared" si="2"/>
        <v>5.7373981069322264E-3</v>
      </c>
      <c r="Q48" s="95">
        <f>O48/'סכום נכסי הקרן'!$C$42</f>
        <v>7.0511202101361758E-5</v>
      </c>
    </row>
    <row r="49" spans="2:5" s="128" customFormat="1">
      <c r="B49" s="138" t="s">
        <v>259</v>
      </c>
      <c r="C49" s="137"/>
      <c r="D49" s="137"/>
      <c r="E49" s="137"/>
    </row>
    <row r="50" spans="2:5">
      <c r="B50" s="99" t="s">
        <v>118</v>
      </c>
    </row>
    <row r="51" spans="2:5">
      <c r="B51" s="99" t="s">
        <v>242</v>
      </c>
    </row>
    <row r="52" spans="2:5">
      <c r="B52" s="99" t="s">
        <v>250</v>
      </c>
    </row>
  </sheetData>
  <sheetProtection sheet="1" objects="1" scenarios="1"/>
  <mergeCells count="1">
    <mergeCell ref="B6:Q6"/>
  </mergeCells>
  <phoneticPr fontId="3" type="noConversion"/>
  <conditionalFormatting sqref="B11:B12 B22:B23">
    <cfRule type="cellIs" dxfId="46" priority="51" operator="equal">
      <formula>"NR3"</formula>
    </cfRule>
  </conditionalFormatting>
  <conditionalFormatting sqref="B13:B21">
    <cfRule type="cellIs" dxfId="45" priority="46" operator="equal">
      <formula>"NR3"</formula>
    </cfRule>
  </conditionalFormatting>
  <conditionalFormatting sqref="B24">
    <cfRule type="cellIs" dxfId="44" priority="45" operator="equal">
      <formula>"NR3"</formula>
    </cfRule>
  </conditionalFormatting>
  <conditionalFormatting sqref="B25">
    <cfRule type="cellIs" dxfId="43" priority="42" operator="equal">
      <formula>2958465</formula>
    </cfRule>
    <cfRule type="cellIs" dxfId="42" priority="43" operator="equal">
      <formula>"NR3"</formula>
    </cfRule>
    <cfRule type="cellIs" dxfId="41" priority="44" operator="equal">
      <formula>"דירוג פנימי"</formula>
    </cfRule>
  </conditionalFormatting>
  <conditionalFormatting sqref="B25">
    <cfRule type="cellIs" dxfId="40" priority="41" operator="equal">
      <formula>2958465</formula>
    </cfRule>
  </conditionalFormatting>
  <conditionalFormatting sqref="B26:B27">
    <cfRule type="cellIs" dxfId="39" priority="38" operator="equal">
      <formula>2958465</formula>
    </cfRule>
    <cfRule type="cellIs" dxfId="38" priority="39" operator="equal">
      <formula>"NR3"</formula>
    </cfRule>
    <cfRule type="cellIs" dxfId="37" priority="40" operator="equal">
      <formula>"דירוג פנימי"</formula>
    </cfRule>
  </conditionalFormatting>
  <conditionalFormatting sqref="B26:B27">
    <cfRule type="cellIs" dxfId="36" priority="37" operator="equal">
      <formula>2958465</formula>
    </cfRule>
  </conditionalFormatting>
  <conditionalFormatting sqref="B28:B33">
    <cfRule type="cellIs" dxfId="35" priority="34" operator="equal">
      <formula>2958465</formula>
    </cfRule>
    <cfRule type="cellIs" dxfId="34" priority="35" operator="equal">
      <formula>"NR3"</formula>
    </cfRule>
    <cfRule type="cellIs" dxfId="33" priority="36" operator="equal">
      <formula>"דירוג פנימי"</formula>
    </cfRule>
  </conditionalFormatting>
  <conditionalFormatting sqref="B28:B33">
    <cfRule type="cellIs" dxfId="32" priority="33" operator="equal">
      <formula>2958465</formula>
    </cfRule>
  </conditionalFormatting>
  <conditionalFormatting sqref="B34:B36">
    <cfRule type="cellIs" dxfId="31" priority="30" operator="equal">
      <formula>2958465</formula>
    </cfRule>
    <cfRule type="cellIs" dxfId="30" priority="31" operator="equal">
      <formula>"NR3"</formula>
    </cfRule>
    <cfRule type="cellIs" dxfId="29" priority="32" operator="equal">
      <formula>"דירוג פנימי"</formula>
    </cfRule>
  </conditionalFormatting>
  <conditionalFormatting sqref="B34:B36">
    <cfRule type="cellIs" dxfId="28" priority="29" operator="equal">
      <formula>2958465</formula>
    </cfRule>
  </conditionalFormatting>
  <conditionalFormatting sqref="B37">
    <cfRule type="cellIs" dxfId="27" priority="26" operator="equal">
      <formula>2958465</formula>
    </cfRule>
    <cfRule type="cellIs" dxfId="26" priority="27" operator="equal">
      <formula>"NR3"</formula>
    </cfRule>
    <cfRule type="cellIs" dxfId="25" priority="28" operator="equal">
      <formula>"דירוג פנימי"</formula>
    </cfRule>
  </conditionalFormatting>
  <conditionalFormatting sqref="B37">
    <cfRule type="cellIs" dxfId="24" priority="25" operator="equal">
      <formula>2958465</formula>
    </cfRule>
  </conditionalFormatting>
  <conditionalFormatting sqref="B38">
    <cfRule type="cellIs" dxfId="23" priority="22" operator="equal">
      <formula>2958465</formula>
    </cfRule>
    <cfRule type="cellIs" dxfId="22" priority="23" operator="equal">
      <formula>"NR3"</formula>
    </cfRule>
    <cfRule type="cellIs" dxfId="21" priority="24" operator="equal">
      <formula>"דירוג פנימי"</formula>
    </cfRule>
  </conditionalFormatting>
  <conditionalFormatting sqref="B38">
    <cfRule type="cellIs" dxfId="20" priority="21" operator="equal">
      <formula>2958465</formula>
    </cfRule>
  </conditionalFormatting>
  <conditionalFormatting sqref="B39:B40">
    <cfRule type="cellIs" dxfId="19" priority="18" operator="equal">
      <formula>2958465</formula>
    </cfRule>
    <cfRule type="cellIs" dxfId="18" priority="19" operator="equal">
      <formula>"NR3"</formula>
    </cfRule>
    <cfRule type="cellIs" dxfId="17" priority="20" operator="equal">
      <formula>"דירוג פנימי"</formula>
    </cfRule>
  </conditionalFormatting>
  <conditionalFormatting sqref="B39:B40">
    <cfRule type="cellIs" dxfId="16" priority="17" operator="equal">
      <formula>2958465</formula>
    </cfRule>
  </conditionalFormatting>
  <conditionalFormatting sqref="B41">
    <cfRule type="cellIs" dxfId="15" priority="14" operator="equal">
      <formula>2958465</formula>
    </cfRule>
    <cfRule type="cellIs" dxfId="14" priority="15" operator="equal">
      <formula>"NR3"</formula>
    </cfRule>
    <cfRule type="cellIs" dxfId="13" priority="16" operator="equal">
      <formula>"דירוג פנימי"</formula>
    </cfRule>
  </conditionalFormatting>
  <conditionalFormatting sqref="B41">
    <cfRule type="cellIs" dxfId="12" priority="13" operator="equal">
      <formula>2958465</formula>
    </cfRule>
  </conditionalFormatting>
  <conditionalFormatting sqref="B42:B45">
    <cfRule type="cellIs" dxfId="11" priority="10" operator="equal">
      <formula>2958465</formula>
    </cfRule>
    <cfRule type="cellIs" dxfId="10" priority="11" operator="equal">
      <formula>"NR3"</formula>
    </cfRule>
    <cfRule type="cellIs" dxfId="9" priority="12" operator="equal">
      <formula>"דירוג פנימי"</formula>
    </cfRule>
  </conditionalFormatting>
  <conditionalFormatting sqref="B42:B45">
    <cfRule type="cellIs" dxfId="8" priority="9" operator="equal">
      <formula>2958465</formula>
    </cfRule>
  </conditionalFormatting>
  <conditionalFormatting sqref="B46:B47">
    <cfRule type="cellIs" dxfId="7" priority="6" operator="equal">
      <formula>2958465</formula>
    </cfRule>
    <cfRule type="cellIs" dxfId="6" priority="7" operator="equal">
      <formula>"NR3"</formula>
    </cfRule>
    <cfRule type="cellIs" dxfId="5" priority="8" operator="equal">
      <formula>"דירוג פנימי"</formula>
    </cfRule>
  </conditionalFormatting>
  <conditionalFormatting sqref="B46:B47">
    <cfRule type="cellIs" dxfId="4" priority="5" operator="equal">
      <formula>2958465</formula>
    </cfRule>
  </conditionalFormatting>
  <conditionalFormatting sqref="B48">
    <cfRule type="cellIs" dxfId="3" priority="2" operator="equal">
      <formula>2958465</formula>
    </cfRule>
    <cfRule type="cellIs" dxfId="2" priority="3" operator="equal">
      <formula>"NR3"</formula>
    </cfRule>
    <cfRule type="cellIs" dxfId="1" priority="4" operator="equal">
      <formula>"דירוג פנימי"</formula>
    </cfRule>
  </conditionalFormatting>
  <conditionalFormatting sqref="B48">
    <cfRule type="cellIs" dxfId="0" priority="1" operator="equal">
      <formula>2958465</formula>
    </cfRule>
  </conditionalFormatting>
  <dataValidations count="1">
    <dataValidation allowBlank="1" showInputMessage="1" showErrorMessage="1" sqref="D1:Q9 C5:C9 B1:B9 B49:Q1048576 A1:A1048576 D17:D21 R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18"/>
  <sheetViews>
    <sheetView rightToLeft="1" workbookViewId="0">
      <pane ySplit="9" topLeftCell="A10" activePane="bottomLeft" state="frozen"/>
      <selection pane="bottomLeft" activeCell="C13" sqref="C13"/>
    </sheetView>
  </sheetViews>
  <sheetFormatPr defaultColWidth="9.140625" defaultRowHeight="18"/>
  <cols>
    <col min="1" max="1" width="6.28515625" style="1" customWidth="1"/>
    <col min="2" max="2" width="29.85546875" style="2" bestFit="1" customWidth="1"/>
    <col min="3" max="3" width="41.7109375" style="2" bestFit="1" customWidth="1"/>
    <col min="4" max="4" width="11.28515625" style="2" bestFit="1" customWidth="1"/>
    <col min="5" max="5" width="7" style="1" bestFit="1" customWidth="1"/>
    <col min="6" max="6" width="11.140625" style="1" bestFit="1" customWidth="1"/>
    <col min="7" max="7" width="5.140625" style="1" bestFit="1" customWidth="1"/>
    <col min="8" max="8" width="9" style="1" bestFit="1" customWidth="1"/>
    <col min="9" max="9" width="7.28515625" style="1" bestFit="1" customWidth="1"/>
    <col min="10" max="10" width="7.5703125" style="1" bestFit="1" customWidth="1"/>
    <col min="11" max="11" width="14.28515625" style="1" bestFit="1" customWidth="1"/>
    <col min="12" max="12" width="7.28515625" style="1" bestFit="1" customWidth="1"/>
    <col min="13" max="13" width="10.140625" style="1" bestFit="1" customWidth="1"/>
    <col min="14" max="14" width="9.14062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7" t="s">
        <v>185</v>
      </c>
      <c r="C1" s="78" t="s" vm="1">
        <v>260</v>
      </c>
    </row>
    <row r="2" spans="2:64">
      <c r="B2" s="57" t="s">
        <v>184</v>
      </c>
      <c r="C2" s="78" t="s">
        <v>261</v>
      </c>
    </row>
    <row r="3" spans="2:64">
      <c r="B3" s="57" t="s">
        <v>186</v>
      </c>
      <c r="C3" s="78" t="s">
        <v>262</v>
      </c>
    </row>
    <row r="4" spans="2:64">
      <c r="B4" s="57" t="s">
        <v>187</v>
      </c>
      <c r="C4" s="78">
        <v>8801</v>
      </c>
    </row>
    <row r="6" spans="2:64" ht="26.25" customHeight="1">
      <c r="B6" s="170" t="s">
        <v>218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2"/>
    </row>
    <row r="7" spans="2:64" s="3" customFormat="1" ht="63">
      <c r="B7" s="60" t="s">
        <v>122</v>
      </c>
      <c r="C7" s="61" t="s">
        <v>46</v>
      </c>
      <c r="D7" s="61" t="s">
        <v>123</v>
      </c>
      <c r="E7" s="61" t="s">
        <v>15</v>
      </c>
      <c r="F7" s="61" t="s">
        <v>67</v>
      </c>
      <c r="G7" s="61" t="s">
        <v>18</v>
      </c>
      <c r="H7" s="61" t="s">
        <v>107</v>
      </c>
      <c r="I7" s="61" t="s">
        <v>54</v>
      </c>
      <c r="J7" s="61" t="s">
        <v>19</v>
      </c>
      <c r="K7" s="61" t="s">
        <v>244</v>
      </c>
      <c r="L7" s="61" t="s">
        <v>243</v>
      </c>
      <c r="M7" s="61" t="s">
        <v>116</v>
      </c>
      <c r="N7" s="61" t="s">
        <v>188</v>
      </c>
      <c r="O7" s="63" t="s">
        <v>190</v>
      </c>
      <c r="P7" s="1"/>
      <c r="Q7" s="1"/>
      <c r="R7" s="1"/>
      <c r="S7" s="1"/>
      <c r="T7" s="1"/>
      <c r="U7" s="1"/>
    </row>
    <row r="8" spans="2:64" s="3" customFormat="1" ht="24.75" customHeight="1">
      <c r="B8" s="16"/>
      <c r="C8" s="33"/>
      <c r="D8" s="33"/>
      <c r="E8" s="33"/>
      <c r="F8" s="33"/>
      <c r="G8" s="33" t="s">
        <v>21</v>
      </c>
      <c r="H8" s="33"/>
      <c r="I8" s="33" t="s">
        <v>20</v>
      </c>
      <c r="J8" s="33" t="s">
        <v>20</v>
      </c>
      <c r="K8" s="33" t="s">
        <v>251</v>
      </c>
      <c r="L8" s="33"/>
      <c r="M8" s="33" t="s">
        <v>247</v>
      </c>
      <c r="N8" s="33" t="s">
        <v>20</v>
      </c>
      <c r="O8" s="18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1" t="s">
        <v>12</v>
      </c>
      <c r="O9" s="21" t="s">
        <v>13</v>
      </c>
      <c r="P9" s="1"/>
      <c r="Q9" s="1"/>
      <c r="R9" s="1"/>
      <c r="S9" s="1"/>
      <c r="T9" s="1"/>
      <c r="U9" s="1"/>
    </row>
    <row r="10" spans="2:64" s="134" customFormat="1" ht="18" customHeight="1">
      <c r="B10" s="119" t="s">
        <v>42</v>
      </c>
      <c r="C10" s="120"/>
      <c r="D10" s="120"/>
      <c r="E10" s="120"/>
      <c r="F10" s="120"/>
      <c r="G10" s="121">
        <v>0.76285351782454414</v>
      </c>
      <c r="H10" s="120"/>
      <c r="I10" s="120"/>
      <c r="J10" s="122">
        <v>4.7634035383361971E-3</v>
      </c>
      <c r="K10" s="121"/>
      <c r="L10" s="125"/>
      <c r="M10" s="121">
        <v>50114.150320000001</v>
      </c>
      <c r="N10" s="122">
        <v>1</v>
      </c>
      <c r="O10" s="122">
        <f>M10/'סכום נכסי הקרן'!$C$42</f>
        <v>1.7412927239130849E-2</v>
      </c>
      <c r="P10" s="135"/>
      <c r="Q10" s="135"/>
      <c r="R10" s="135"/>
      <c r="S10" s="135"/>
      <c r="T10" s="135"/>
      <c r="U10" s="135"/>
      <c r="BL10" s="135"/>
    </row>
    <row r="11" spans="2:64" s="100" customFormat="1" ht="20.25" customHeight="1">
      <c r="B11" s="123" t="s">
        <v>239</v>
      </c>
      <c r="C11" s="120"/>
      <c r="D11" s="120"/>
      <c r="E11" s="120"/>
      <c r="F11" s="120"/>
      <c r="G11" s="121">
        <v>0.76285351782454414</v>
      </c>
      <c r="H11" s="120"/>
      <c r="I11" s="120"/>
      <c r="J11" s="122">
        <v>4.7634035383361971E-3</v>
      </c>
      <c r="K11" s="121"/>
      <c r="L11" s="125"/>
      <c r="M11" s="121">
        <v>50114.150320000001</v>
      </c>
      <c r="N11" s="122">
        <v>1</v>
      </c>
      <c r="O11" s="122">
        <f>M11/'סכום נכסי הקרן'!$C$42</f>
        <v>1.7412927239130849E-2</v>
      </c>
    </row>
    <row r="12" spans="2:64">
      <c r="B12" s="102" t="s">
        <v>62</v>
      </c>
      <c r="C12" s="82"/>
      <c r="D12" s="82"/>
      <c r="E12" s="82"/>
      <c r="F12" s="82"/>
      <c r="G12" s="91">
        <v>0.76285351782454403</v>
      </c>
      <c r="H12" s="82"/>
      <c r="I12" s="82"/>
      <c r="J12" s="92">
        <v>4.7634035383361971E-3</v>
      </c>
      <c r="K12" s="91"/>
      <c r="L12" s="93"/>
      <c r="M12" s="91">
        <v>50114.150320000001</v>
      </c>
      <c r="N12" s="92">
        <v>1</v>
      </c>
      <c r="O12" s="92">
        <f>M12/'סכום נכסי הקרן'!$C$42</f>
        <v>1.7412927239130849E-2</v>
      </c>
    </row>
    <row r="13" spans="2:64">
      <c r="B13" s="87" t="s">
        <v>1491</v>
      </c>
      <c r="C13" s="84" t="s">
        <v>1492</v>
      </c>
      <c r="D13" s="84" t="s">
        <v>339</v>
      </c>
      <c r="E13" s="84" t="s">
        <v>335</v>
      </c>
      <c r="F13" s="84" t="s">
        <v>336</v>
      </c>
      <c r="G13" s="94">
        <v>0.92999999999999994</v>
      </c>
      <c r="H13" s="97" t="s">
        <v>170</v>
      </c>
      <c r="I13" s="98">
        <v>3.3E-3</v>
      </c>
      <c r="J13" s="95">
        <v>3.5999999999999995E-3</v>
      </c>
      <c r="K13" s="94">
        <v>8500000</v>
      </c>
      <c r="L13" s="96">
        <v>99.99</v>
      </c>
      <c r="M13" s="94">
        <v>8499.1502300000011</v>
      </c>
      <c r="N13" s="95">
        <v>0.16959581626605141</v>
      </c>
      <c r="O13" s="95">
        <f>M13/'סכום נכסי הקרן'!$C$42</f>
        <v>2.9531596087017569E-3</v>
      </c>
    </row>
    <row r="14" spans="2:64">
      <c r="B14" s="87" t="s">
        <v>1493</v>
      </c>
      <c r="C14" s="84" t="s">
        <v>1494</v>
      </c>
      <c r="D14" s="84" t="s">
        <v>343</v>
      </c>
      <c r="E14" s="84" t="s">
        <v>335</v>
      </c>
      <c r="F14" s="84" t="s">
        <v>336</v>
      </c>
      <c r="G14" s="94">
        <v>0.60000000000000009</v>
      </c>
      <c r="H14" s="97" t="s">
        <v>170</v>
      </c>
      <c r="I14" s="98">
        <v>4.7999999999999996E-3</v>
      </c>
      <c r="J14" s="95">
        <v>4.5000000000000005E-3</v>
      </c>
      <c r="K14" s="94">
        <v>6000000</v>
      </c>
      <c r="L14" s="96">
        <v>100.25</v>
      </c>
      <c r="M14" s="94">
        <v>6014.9998399999995</v>
      </c>
      <c r="N14" s="95">
        <v>0.12002597672696608</v>
      </c>
      <c r="O14" s="95">
        <f>M14/'סכום נכסי הקרן'!$C$42</f>
        <v>2.0900035995522728E-3</v>
      </c>
    </row>
    <row r="15" spans="2:64">
      <c r="B15" s="87" t="s">
        <v>1495</v>
      </c>
      <c r="C15" s="84" t="s">
        <v>1496</v>
      </c>
      <c r="D15" s="84" t="s">
        <v>339</v>
      </c>
      <c r="E15" s="84" t="s">
        <v>335</v>
      </c>
      <c r="F15" s="84" t="s">
        <v>336</v>
      </c>
      <c r="G15" s="94">
        <v>0.68</v>
      </c>
      <c r="H15" s="97" t="s">
        <v>170</v>
      </c>
      <c r="I15" s="98">
        <v>4.0000000000000001E-3</v>
      </c>
      <c r="J15" s="95">
        <v>9.1000000000000004E-3</v>
      </c>
      <c r="K15" s="94">
        <v>9000000</v>
      </c>
      <c r="L15" s="96">
        <v>99.78</v>
      </c>
      <c r="M15" s="94">
        <v>8980.1999299999989</v>
      </c>
      <c r="N15" s="95">
        <v>0.17919489550671083</v>
      </c>
      <c r="O15" s="95">
        <f>M15/'סכום נכסי הקרן'!$C$42</f>
        <v>3.1203076770820108E-3</v>
      </c>
    </row>
    <row r="16" spans="2:64">
      <c r="B16" s="87" t="s">
        <v>1497</v>
      </c>
      <c r="C16" s="84" t="s">
        <v>1498</v>
      </c>
      <c r="D16" s="84" t="s">
        <v>339</v>
      </c>
      <c r="E16" s="84" t="s">
        <v>335</v>
      </c>
      <c r="F16" s="84" t="s">
        <v>336</v>
      </c>
      <c r="G16" s="94">
        <v>0.6100000000000001</v>
      </c>
      <c r="H16" s="97" t="s">
        <v>170</v>
      </c>
      <c r="I16" s="98">
        <v>3.4000000000000002E-3</v>
      </c>
      <c r="J16" s="95">
        <v>3.1000000000000003E-3</v>
      </c>
      <c r="K16" s="94">
        <v>7600000</v>
      </c>
      <c r="L16" s="96">
        <v>100.15</v>
      </c>
      <c r="M16" s="94">
        <v>7611.3998899999997</v>
      </c>
      <c r="N16" s="95">
        <v>0.15188125192980423</v>
      </c>
      <c r="O16" s="95">
        <f>M16/'סכום נכסי הקרן'!$C$42</f>
        <v>2.6446971888417826E-3</v>
      </c>
    </row>
    <row r="17" spans="2:15">
      <c r="B17" s="87" t="s">
        <v>1499</v>
      </c>
      <c r="C17" s="84" t="s">
        <v>1500</v>
      </c>
      <c r="D17" s="84" t="s">
        <v>339</v>
      </c>
      <c r="E17" s="84" t="s">
        <v>335</v>
      </c>
      <c r="F17" s="84" t="s">
        <v>336</v>
      </c>
      <c r="G17" s="94">
        <v>0.84000000000000019</v>
      </c>
      <c r="H17" s="97" t="s">
        <v>170</v>
      </c>
      <c r="I17" s="98">
        <v>3.4000000000000002E-3</v>
      </c>
      <c r="J17" s="95">
        <v>3.7000000000000006E-3</v>
      </c>
      <c r="K17" s="94">
        <v>10000000</v>
      </c>
      <c r="L17" s="96">
        <v>100.03</v>
      </c>
      <c r="M17" s="94">
        <v>10003.000039999999</v>
      </c>
      <c r="N17" s="95">
        <v>0.19960430289901399</v>
      </c>
      <c r="O17" s="95">
        <f>M17/'סכום נכסי הקרן'!$C$42</f>
        <v>3.4756952029979652E-3</v>
      </c>
    </row>
    <row r="18" spans="2:15">
      <c r="B18" s="87" t="s">
        <v>1501</v>
      </c>
      <c r="C18" s="84" t="s">
        <v>1502</v>
      </c>
      <c r="D18" s="84" t="s">
        <v>339</v>
      </c>
      <c r="E18" s="84" t="s">
        <v>335</v>
      </c>
      <c r="F18" s="84" t="s">
        <v>336</v>
      </c>
      <c r="G18" s="94">
        <v>0.83999999999999986</v>
      </c>
      <c r="H18" s="97" t="s">
        <v>170</v>
      </c>
      <c r="I18" s="98">
        <v>3.9000000000000003E-3</v>
      </c>
      <c r="J18" s="95">
        <v>4.2999999999999991E-3</v>
      </c>
      <c r="K18" s="94">
        <v>9000000</v>
      </c>
      <c r="L18" s="96">
        <v>100.06</v>
      </c>
      <c r="M18" s="94">
        <v>9005.4003900000007</v>
      </c>
      <c r="N18" s="95">
        <v>0.17969775667145343</v>
      </c>
      <c r="O18" s="95">
        <f>M18/'סכום נכסי הקרן'!$C$42</f>
        <v>3.1290639619550586E-3</v>
      </c>
    </row>
    <row r="19" spans="2:15">
      <c r="B19" s="83"/>
      <c r="C19" s="84"/>
      <c r="D19" s="84"/>
      <c r="E19" s="84"/>
      <c r="F19" s="84"/>
      <c r="G19" s="84"/>
      <c r="H19" s="84"/>
      <c r="I19" s="84"/>
      <c r="J19" s="95"/>
      <c r="K19" s="94"/>
      <c r="L19" s="96"/>
      <c r="M19" s="84"/>
      <c r="N19" s="95"/>
      <c r="O19" s="84"/>
    </row>
    <row r="20" spans="2:15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</row>
    <row r="21" spans="2:15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</row>
    <row r="22" spans="2:15">
      <c r="B22" s="99" t="s">
        <v>259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</row>
    <row r="23" spans="2:15">
      <c r="B23" s="99" t="s">
        <v>118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</row>
    <row r="24" spans="2:15">
      <c r="B24" s="99" t="s">
        <v>242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</row>
    <row r="25" spans="2:15">
      <c r="B25" s="99" t="s">
        <v>250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</row>
    <row r="26" spans="2:15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</row>
    <row r="27" spans="2:15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</row>
    <row r="28" spans="2:15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</row>
    <row r="29" spans="2:15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</row>
    <row r="30" spans="2:15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</row>
    <row r="31" spans="2:15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</row>
    <row r="32" spans="2:15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</row>
    <row r="33" spans="2:15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</row>
    <row r="34" spans="2:15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</row>
    <row r="35" spans="2:15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</row>
    <row r="36" spans="2:15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</row>
    <row r="37" spans="2:15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</row>
    <row r="38" spans="2:15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</row>
    <row r="39" spans="2:15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</row>
    <row r="40" spans="2:15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</row>
    <row r="41" spans="2:15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</row>
    <row r="42" spans="2:15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2:15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</row>
    <row r="44" spans="2:15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</row>
    <row r="45" spans="2:15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2:15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2:15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</row>
    <row r="48" spans="2:15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2: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2:15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2:15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2:15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2:15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spans="2:15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</row>
    <row r="55" spans="2:15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2: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</row>
    <row r="57" spans="2:15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</row>
    <row r="58" spans="2:15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2:15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</row>
    <row r="60" spans="2:15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2:15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2:15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</row>
    <row r="63" spans="2:15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</row>
    <row r="64" spans="2:15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</row>
    <row r="65" spans="2:15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</row>
    <row r="66" spans="2:15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2:15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</row>
    <row r="68" spans="2:15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</row>
    <row r="69" spans="2:15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</row>
    <row r="70" spans="2:15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</row>
    <row r="71" spans="2:15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</row>
    <row r="72" spans="2:15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</row>
    <row r="73" spans="2:15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</row>
    <row r="74" spans="2:15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</row>
    <row r="75" spans="2:15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</row>
    <row r="76" spans="2:15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</row>
    <row r="77" spans="2:15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</row>
    <row r="78" spans="2:15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  <row r="79" spans="2:15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</row>
    <row r="80" spans="2:15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</row>
    <row r="81" spans="2:15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2:15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  <row r="83" spans="2:15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</row>
    <row r="84" spans="2:15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</row>
    <row r="85" spans="2:15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</row>
    <row r="86" spans="2:15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  <row r="87" spans="2:15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  <row r="88" spans="2:15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2:15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</row>
    <row r="90" spans="2:15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</row>
    <row r="91" spans="2:15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  <row r="92" spans="2:15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  <row r="93" spans="2:15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2:15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</row>
    <row r="95" spans="2:15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</row>
    <row r="96" spans="2:15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</row>
    <row r="97" spans="2:15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</row>
    <row r="98" spans="2:15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</row>
    <row r="99" spans="2:15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</row>
    <row r="100" spans="2:15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</row>
    <row r="101" spans="2:15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</row>
    <row r="102" spans="2:15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</row>
    <row r="103" spans="2:15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</row>
    <row r="104" spans="2:15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</row>
    <row r="105" spans="2:15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</row>
    <row r="106" spans="2:15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</row>
    <row r="107" spans="2:15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</row>
    <row r="108" spans="2:15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2:15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</row>
    <row r="110" spans="2:15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</row>
    <row r="111" spans="2:15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</row>
    <row r="112" spans="2:15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</row>
    <row r="113" spans="2:15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</row>
    <row r="114" spans="2:15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</row>
    <row r="115" spans="2:15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</row>
    <row r="116" spans="2:15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</row>
    <row r="117" spans="2:15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</row>
    <row r="118" spans="2:15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</row>
  </sheetData>
  <sheetProtection sheet="1" objects="1" scenarios="1"/>
  <mergeCells count="1">
    <mergeCell ref="B6:O6"/>
  </mergeCells>
  <phoneticPr fontId="3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>
      <selection activeCell="N27" sqref="N27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1" bestFit="1" customWidth="1"/>
    <col min="5" max="5" width="7.5703125" style="1" bestFit="1" customWidth="1"/>
    <col min="6" max="7" width="8" style="1" bestFit="1" customWidth="1"/>
    <col min="8" max="8" width="9.7109375" style="1" bestFit="1" customWidth="1"/>
    <col min="9" max="9" width="10.42578125" style="1" bestFit="1" customWidth="1"/>
    <col min="10" max="10" width="7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7" t="s">
        <v>185</v>
      </c>
      <c r="C1" s="78" t="s" vm="1">
        <v>260</v>
      </c>
    </row>
    <row r="2" spans="2:56">
      <c r="B2" s="57" t="s">
        <v>184</v>
      </c>
      <c r="C2" s="78" t="s">
        <v>261</v>
      </c>
    </row>
    <row r="3" spans="2:56">
      <c r="B3" s="57" t="s">
        <v>186</v>
      </c>
      <c r="C3" s="78" t="s">
        <v>262</v>
      </c>
    </row>
    <row r="4" spans="2:56">
      <c r="B4" s="57" t="s">
        <v>187</v>
      </c>
      <c r="C4" s="78">
        <v>8801</v>
      </c>
    </row>
    <row r="6" spans="2:56" ht="26.25" customHeight="1">
      <c r="B6" s="170" t="s">
        <v>219</v>
      </c>
      <c r="C6" s="171"/>
      <c r="D6" s="171"/>
      <c r="E6" s="171"/>
      <c r="F6" s="171"/>
      <c r="G6" s="171"/>
      <c r="H6" s="171"/>
      <c r="I6" s="171"/>
      <c r="J6" s="172"/>
    </row>
    <row r="7" spans="2:56" s="3" customFormat="1" ht="78.75">
      <c r="B7" s="60" t="s">
        <v>122</v>
      </c>
      <c r="C7" s="62" t="s">
        <v>56</v>
      </c>
      <c r="D7" s="62" t="s">
        <v>91</v>
      </c>
      <c r="E7" s="62" t="s">
        <v>57</v>
      </c>
      <c r="F7" s="62" t="s">
        <v>107</v>
      </c>
      <c r="G7" s="62" t="s">
        <v>230</v>
      </c>
      <c r="H7" s="62" t="s">
        <v>188</v>
      </c>
      <c r="I7" s="64" t="s">
        <v>189</v>
      </c>
      <c r="J7" s="77" t="s">
        <v>254</v>
      </c>
    </row>
    <row r="8" spans="2:56" s="3" customFormat="1" ht="22.5" customHeight="1">
      <c r="B8" s="16"/>
      <c r="C8" s="17" t="s">
        <v>22</v>
      </c>
      <c r="D8" s="17"/>
      <c r="E8" s="17" t="s">
        <v>20</v>
      </c>
      <c r="F8" s="17"/>
      <c r="G8" s="17" t="s">
        <v>248</v>
      </c>
      <c r="H8" s="33" t="s">
        <v>20</v>
      </c>
      <c r="I8" s="18" t="s">
        <v>20</v>
      </c>
      <c r="J8" s="18"/>
    </row>
    <row r="9" spans="2:56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1" t="s">
        <v>6</v>
      </c>
      <c r="I9" s="21" t="s">
        <v>7</v>
      </c>
      <c r="J9" s="21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ht="22.5" customHeight="1">
      <c r="B11" s="114"/>
      <c r="C11" s="101"/>
      <c r="D11" s="101"/>
      <c r="E11" s="101"/>
      <c r="F11" s="101"/>
      <c r="G11" s="101"/>
      <c r="H11" s="101"/>
      <c r="I11" s="101"/>
      <c r="J11" s="101"/>
    </row>
    <row r="12" spans="2:56">
      <c r="B12" s="114"/>
      <c r="C12" s="101"/>
      <c r="D12" s="101"/>
      <c r="E12" s="101"/>
      <c r="F12" s="101"/>
      <c r="G12" s="101"/>
      <c r="H12" s="101"/>
      <c r="I12" s="101"/>
      <c r="J12" s="101"/>
    </row>
    <row r="13" spans="2:56">
      <c r="B13" s="101"/>
      <c r="C13" s="101"/>
      <c r="D13" s="101"/>
      <c r="E13" s="101"/>
      <c r="F13" s="101"/>
      <c r="G13" s="101"/>
      <c r="H13" s="101"/>
      <c r="I13" s="101"/>
      <c r="J13" s="101"/>
    </row>
    <row r="14" spans="2:56">
      <c r="B14" s="101"/>
      <c r="C14" s="101"/>
      <c r="D14" s="101"/>
      <c r="E14" s="101"/>
      <c r="F14" s="101"/>
      <c r="G14" s="101"/>
      <c r="H14" s="101"/>
      <c r="I14" s="101"/>
      <c r="J14" s="101"/>
    </row>
    <row r="15" spans="2:56">
      <c r="B15" s="101"/>
      <c r="C15" s="101"/>
      <c r="D15" s="101"/>
      <c r="E15" s="101"/>
      <c r="F15" s="101"/>
      <c r="G15" s="101"/>
      <c r="H15" s="101"/>
      <c r="I15" s="101"/>
      <c r="J15" s="101"/>
    </row>
    <row r="16" spans="2:56">
      <c r="B16" s="101"/>
      <c r="C16" s="101"/>
      <c r="D16" s="101"/>
      <c r="E16" s="101"/>
      <c r="F16" s="101"/>
      <c r="G16" s="101"/>
      <c r="H16" s="101"/>
      <c r="I16" s="101"/>
      <c r="J16" s="101"/>
    </row>
    <row r="17" spans="2:10">
      <c r="B17" s="101"/>
      <c r="C17" s="101"/>
      <c r="D17" s="101"/>
      <c r="E17" s="101"/>
      <c r="F17" s="101"/>
      <c r="G17" s="101"/>
      <c r="H17" s="101"/>
      <c r="I17" s="101"/>
      <c r="J17" s="101"/>
    </row>
    <row r="18" spans="2:10">
      <c r="B18" s="101"/>
      <c r="C18" s="101"/>
      <c r="D18" s="101"/>
      <c r="E18" s="101"/>
      <c r="F18" s="101"/>
      <c r="G18" s="101"/>
      <c r="H18" s="101"/>
      <c r="I18" s="101"/>
      <c r="J18" s="101"/>
    </row>
    <row r="19" spans="2:10">
      <c r="B19" s="101"/>
      <c r="C19" s="101"/>
      <c r="D19" s="101"/>
      <c r="E19" s="101"/>
      <c r="F19" s="101"/>
      <c r="G19" s="101"/>
      <c r="H19" s="101"/>
      <c r="I19" s="101"/>
      <c r="J19" s="101"/>
    </row>
    <row r="20" spans="2:10">
      <c r="B20" s="101"/>
      <c r="C20" s="101"/>
      <c r="D20" s="101"/>
      <c r="E20" s="101"/>
      <c r="F20" s="101"/>
      <c r="G20" s="101"/>
      <c r="H20" s="101"/>
      <c r="I20" s="101"/>
      <c r="J20" s="101"/>
    </row>
    <row r="21" spans="2:10">
      <c r="B21" s="101"/>
      <c r="C21" s="101"/>
      <c r="D21" s="101"/>
      <c r="E21" s="101"/>
      <c r="F21" s="101"/>
      <c r="G21" s="101"/>
      <c r="H21" s="101"/>
      <c r="I21" s="101"/>
      <c r="J21" s="101"/>
    </row>
    <row r="22" spans="2:10">
      <c r="B22" s="101"/>
      <c r="C22" s="101"/>
      <c r="D22" s="101"/>
      <c r="E22" s="101"/>
      <c r="F22" s="101"/>
      <c r="G22" s="101"/>
      <c r="H22" s="101"/>
      <c r="I22" s="101"/>
      <c r="J22" s="101"/>
    </row>
    <row r="23" spans="2:10">
      <c r="B23" s="101"/>
      <c r="C23" s="101"/>
      <c r="D23" s="101"/>
      <c r="E23" s="101"/>
      <c r="F23" s="101"/>
      <c r="G23" s="101"/>
      <c r="H23" s="101"/>
      <c r="I23" s="101"/>
      <c r="J23" s="101"/>
    </row>
    <row r="24" spans="2:10">
      <c r="B24" s="101"/>
      <c r="C24" s="101"/>
      <c r="D24" s="101"/>
      <c r="E24" s="101"/>
      <c r="F24" s="101"/>
      <c r="G24" s="101"/>
      <c r="H24" s="101"/>
      <c r="I24" s="101"/>
      <c r="J24" s="101"/>
    </row>
    <row r="25" spans="2:10">
      <c r="B25" s="101"/>
      <c r="C25" s="101"/>
      <c r="D25" s="101"/>
      <c r="E25" s="101"/>
      <c r="F25" s="101"/>
      <c r="G25" s="101"/>
      <c r="H25" s="101"/>
      <c r="I25" s="101"/>
      <c r="J25" s="101"/>
    </row>
    <row r="26" spans="2:10">
      <c r="B26" s="101"/>
      <c r="C26" s="101"/>
      <c r="D26" s="101"/>
      <c r="E26" s="101"/>
      <c r="F26" s="101"/>
      <c r="G26" s="101"/>
      <c r="H26" s="101"/>
      <c r="I26" s="101"/>
      <c r="J26" s="101"/>
    </row>
    <row r="27" spans="2:10">
      <c r="B27" s="101"/>
      <c r="C27" s="101"/>
      <c r="D27" s="101"/>
      <c r="E27" s="101"/>
      <c r="F27" s="101"/>
      <c r="G27" s="101"/>
      <c r="H27" s="101"/>
      <c r="I27" s="101"/>
      <c r="J27" s="101"/>
    </row>
    <row r="28" spans="2:10">
      <c r="B28" s="101"/>
      <c r="C28" s="101"/>
      <c r="D28" s="101"/>
      <c r="E28" s="101"/>
      <c r="F28" s="101"/>
      <c r="G28" s="101"/>
      <c r="H28" s="101"/>
      <c r="I28" s="101"/>
      <c r="J28" s="101"/>
    </row>
    <row r="29" spans="2:10">
      <c r="B29" s="101"/>
      <c r="C29" s="101"/>
      <c r="D29" s="101"/>
      <c r="E29" s="101"/>
      <c r="F29" s="101"/>
      <c r="G29" s="101"/>
      <c r="H29" s="101"/>
      <c r="I29" s="101"/>
      <c r="J29" s="101"/>
    </row>
    <row r="30" spans="2:10">
      <c r="B30" s="101"/>
      <c r="C30" s="101"/>
      <c r="D30" s="101"/>
      <c r="E30" s="101"/>
      <c r="F30" s="101"/>
      <c r="G30" s="101"/>
      <c r="H30" s="101"/>
      <c r="I30" s="101"/>
      <c r="J30" s="101"/>
    </row>
    <row r="31" spans="2:10">
      <c r="B31" s="101"/>
      <c r="C31" s="101"/>
      <c r="D31" s="101"/>
      <c r="E31" s="101"/>
      <c r="F31" s="101"/>
      <c r="G31" s="101"/>
      <c r="H31" s="101"/>
      <c r="I31" s="101"/>
      <c r="J31" s="101"/>
    </row>
    <row r="32" spans="2:10">
      <c r="B32" s="101"/>
      <c r="C32" s="101"/>
      <c r="D32" s="101"/>
      <c r="E32" s="101"/>
      <c r="F32" s="101"/>
      <c r="G32" s="101"/>
      <c r="H32" s="101"/>
      <c r="I32" s="101"/>
      <c r="J32" s="101"/>
    </row>
    <row r="33" spans="2:10">
      <c r="B33" s="101"/>
      <c r="C33" s="101"/>
      <c r="D33" s="101"/>
      <c r="E33" s="101"/>
      <c r="F33" s="101"/>
      <c r="G33" s="101"/>
      <c r="H33" s="101"/>
      <c r="I33" s="101"/>
      <c r="J33" s="101"/>
    </row>
    <row r="34" spans="2:10">
      <c r="B34" s="101"/>
      <c r="C34" s="101"/>
      <c r="D34" s="101"/>
      <c r="E34" s="101"/>
      <c r="F34" s="101"/>
      <c r="G34" s="101"/>
      <c r="H34" s="101"/>
      <c r="I34" s="101"/>
      <c r="J34" s="101"/>
    </row>
    <row r="35" spans="2:10">
      <c r="B35" s="101"/>
      <c r="C35" s="101"/>
      <c r="D35" s="101"/>
      <c r="E35" s="101"/>
      <c r="F35" s="101"/>
      <c r="G35" s="101"/>
      <c r="H35" s="101"/>
      <c r="I35" s="101"/>
      <c r="J35" s="101"/>
    </row>
    <row r="36" spans="2:10">
      <c r="B36" s="101"/>
      <c r="C36" s="101"/>
      <c r="D36" s="101"/>
      <c r="E36" s="101"/>
      <c r="F36" s="101"/>
      <c r="G36" s="101"/>
      <c r="H36" s="101"/>
      <c r="I36" s="101"/>
      <c r="J36" s="101"/>
    </row>
    <row r="37" spans="2:10">
      <c r="B37" s="101"/>
      <c r="C37" s="101"/>
      <c r="D37" s="101"/>
      <c r="E37" s="101"/>
      <c r="F37" s="101"/>
      <c r="G37" s="101"/>
      <c r="H37" s="101"/>
      <c r="I37" s="101"/>
      <c r="J37" s="101"/>
    </row>
    <row r="38" spans="2:10">
      <c r="B38" s="101"/>
      <c r="C38" s="101"/>
      <c r="D38" s="101"/>
      <c r="E38" s="101"/>
      <c r="F38" s="101"/>
      <c r="G38" s="101"/>
      <c r="H38" s="101"/>
      <c r="I38" s="101"/>
      <c r="J38" s="101"/>
    </row>
    <row r="39" spans="2:10">
      <c r="B39" s="101"/>
      <c r="C39" s="101"/>
      <c r="D39" s="101"/>
      <c r="E39" s="101"/>
      <c r="F39" s="101"/>
      <c r="G39" s="101"/>
      <c r="H39" s="101"/>
      <c r="I39" s="101"/>
      <c r="J39" s="101"/>
    </row>
    <row r="40" spans="2:10">
      <c r="B40" s="101"/>
      <c r="C40" s="101"/>
      <c r="D40" s="101"/>
      <c r="E40" s="101"/>
      <c r="F40" s="101"/>
      <c r="G40" s="101"/>
      <c r="H40" s="101"/>
      <c r="I40" s="101"/>
      <c r="J40" s="101"/>
    </row>
    <row r="41" spans="2:10">
      <c r="B41" s="101"/>
      <c r="C41" s="101"/>
      <c r="D41" s="101"/>
      <c r="E41" s="101"/>
      <c r="F41" s="101"/>
      <c r="G41" s="101"/>
      <c r="H41" s="101"/>
      <c r="I41" s="101"/>
      <c r="J41" s="101"/>
    </row>
    <row r="42" spans="2:10">
      <c r="B42" s="101"/>
      <c r="C42" s="101"/>
      <c r="D42" s="101"/>
      <c r="E42" s="101"/>
      <c r="F42" s="101"/>
      <c r="G42" s="101"/>
      <c r="H42" s="101"/>
      <c r="I42" s="101"/>
      <c r="J42" s="101"/>
    </row>
    <row r="43" spans="2:10">
      <c r="B43" s="101"/>
      <c r="C43" s="101"/>
      <c r="D43" s="101"/>
      <c r="E43" s="101"/>
      <c r="F43" s="101"/>
      <c r="G43" s="101"/>
      <c r="H43" s="101"/>
      <c r="I43" s="101"/>
      <c r="J43" s="101"/>
    </row>
    <row r="44" spans="2:10">
      <c r="B44" s="101"/>
      <c r="C44" s="101"/>
      <c r="D44" s="101"/>
      <c r="E44" s="101"/>
      <c r="F44" s="101"/>
      <c r="G44" s="101"/>
      <c r="H44" s="101"/>
      <c r="I44" s="101"/>
      <c r="J44" s="101"/>
    </row>
    <row r="45" spans="2:10">
      <c r="B45" s="101"/>
      <c r="C45" s="101"/>
      <c r="D45" s="101"/>
      <c r="E45" s="101"/>
      <c r="F45" s="101"/>
      <c r="G45" s="101"/>
      <c r="H45" s="101"/>
      <c r="I45" s="101"/>
      <c r="J45" s="101"/>
    </row>
    <row r="46" spans="2:10">
      <c r="B46" s="101"/>
      <c r="C46" s="101"/>
      <c r="D46" s="101"/>
      <c r="E46" s="101"/>
      <c r="F46" s="101"/>
      <c r="G46" s="101"/>
      <c r="H46" s="101"/>
      <c r="I46" s="101"/>
      <c r="J46" s="101"/>
    </row>
    <row r="47" spans="2:10">
      <c r="B47" s="101"/>
      <c r="C47" s="101"/>
      <c r="D47" s="101"/>
      <c r="E47" s="101"/>
      <c r="F47" s="101"/>
      <c r="G47" s="101"/>
      <c r="H47" s="101"/>
      <c r="I47" s="101"/>
      <c r="J47" s="101"/>
    </row>
    <row r="48" spans="2:10">
      <c r="B48" s="101"/>
      <c r="C48" s="101"/>
      <c r="D48" s="101"/>
      <c r="E48" s="101"/>
      <c r="F48" s="101"/>
      <c r="G48" s="101"/>
      <c r="H48" s="101"/>
      <c r="I48" s="101"/>
      <c r="J48" s="101"/>
    </row>
    <row r="49" spans="2:10">
      <c r="B49" s="101"/>
      <c r="C49" s="101"/>
      <c r="D49" s="101"/>
      <c r="E49" s="101"/>
      <c r="F49" s="101"/>
      <c r="G49" s="101"/>
      <c r="H49" s="101"/>
      <c r="I49" s="101"/>
      <c r="J49" s="101"/>
    </row>
    <row r="50" spans="2:10">
      <c r="B50" s="101"/>
      <c r="C50" s="101"/>
      <c r="D50" s="101"/>
      <c r="E50" s="101"/>
      <c r="F50" s="101"/>
      <c r="G50" s="101"/>
      <c r="H50" s="101"/>
      <c r="I50" s="101"/>
      <c r="J50" s="101"/>
    </row>
    <row r="51" spans="2:10">
      <c r="B51" s="101"/>
      <c r="C51" s="101"/>
      <c r="D51" s="101"/>
      <c r="E51" s="101"/>
      <c r="F51" s="101"/>
      <c r="G51" s="101"/>
      <c r="H51" s="101"/>
      <c r="I51" s="101"/>
      <c r="J51" s="101"/>
    </row>
    <row r="52" spans="2:10">
      <c r="B52" s="101"/>
      <c r="C52" s="101"/>
      <c r="D52" s="101"/>
      <c r="E52" s="101"/>
      <c r="F52" s="101"/>
      <c r="G52" s="101"/>
      <c r="H52" s="101"/>
      <c r="I52" s="101"/>
      <c r="J52" s="101"/>
    </row>
    <row r="53" spans="2:10">
      <c r="B53" s="101"/>
      <c r="C53" s="101"/>
      <c r="D53" s="101"/>
      <c r="E53" s="101"/>
      <c r="F53" s="101"/>
      <c r="G53" s="101"/>
      <c r="H53" s="101"/>
      <c r="I53" s="101"/>
      <c r="J53" s="101"/>
    </row>
    <row r="54" spans="2:10">
      <c r="B54" s="101"/>
      <c r="C54" s="101"/>
      <c r="D54" s="101"/>
      <c r="E54" s="101"/>
      <c r="F54" s="101"/>
      <c r="G54" s="101"/>
      <c r="H54" s="101"/>
      <c r="I54" s="101"/>
      <c r="J54" s="101"/>
    </row>
    <row r="55" spans="2:10">
      <c r="B55" s="101"/>
      <c r="C55" s="101"/>
      <c r="D55" s="101"/>
      <c r="E55" s="101"/>
      <c r="F55" s="101"/>
      <c r="G55" s="101"/>
      <c r="H55" s="101"/>
      <c r="I55" s="101"/>
      <c r="J55" s="101"/>
    </row>
    <row r="56" spans="2:10">
      <c r="B56" s="101"/>
      <c r="C56" s="101"/>
      <c r="D56" s="101"/>
      <c r="E56" s="101"/>
      <c r="F56" s="101"/>
      <c r="G56" s="101"/>
      <c r="H56" s="101"/>
      <c r="I56" s="101"/>
      <c r="J56" s="101"/>
    </row>
    <row r="57" spans="2:10">
      <c r="B57" s="101"/>
      <c r="C57" s="101"/>
      <c r="D57" s="101"/>
      <c r="E57" s="101"/>
      <c r="F57" s="101"/>
      <c r="G57" s="101"/>
      <c r="H57" s="101"/>
      <c r="I57" s="101"/>
      <c r="J57" s="101"/>
    </row>
    <row r="58" spans="2:10">
      <c r="B58" s="101"/>
      <c r="C58" s="101"/>
      <c r="D58" s="101"/>
      <c r="E58" s="101"/>
      <c r="F58" s="101"/>
      <c r="G58" s="101"/>
      <c r="H58" s="101"/>
      <c r="I58" s="101"/>
      <c r="J58" s="101"/>
    </row>
    <row r="59" spans="2:10">
      <c r="B59" s="101"/>
      <c r="C59" s="101"/>
      <c r="D59" s="101"/>
      <c r="E59" s="101"/>
      <c r="F59" s="101"/>
      <c r="G59" s="101"/>
      <c r="H59" s="101"/>
      <c r="I59" s="101"/>
      <c r="J59" s="101"/>
    </row>
    <row r="60" spans="2:10">
      <c r="B60" s="101"/>
      <c r="C60" s="101"/>
      <c r="D60" s="101"/>
      <c r="E60" s="101"/>
      <c r="F60" s="101"/>
      <c r="G60" s="101"/>
      <c r="H60" s="101"/>
      <c r="I60" s="101"/>
      <c r="J60" s="101"/>
    </row>
    <row r="61" spans="2:10">
      <c r="B61" s="101"/>
      <c r="C61" s="101"/>
      <c r="D61" s="101"/>
      <c r="E61" s="101"/>
      <c r="F61" s="101"/>
      <c r="G61" s="101"/>
      <c r="H61" s="101"/>
      <c r="I61" s="101"/>
      <c r="J61" s="101"/>
    </row>
    <row r="62" spans="2:10">
      <c r="B62" s="101"/>
      <c r="C62" s="101"/>
      <c r="D62" s="101"/>
      <c r="E62" s="101"/>
      <c r="F62" s="101"/>
      <c r="G62" s="101"/>
      <c r="H62" s="101"/>
      <c r="I62" s="101"/>
      <c r="J62" s="101"/>
    </row>
    <row r="63" spans="2:10">
      <c r="B63" s="101"/>
      <c r="C63" s="101"/>
      <c r="D63" s="101"/>
      <c r="E63" s="101"/>
      <c r="F63" s="101"/>
      <c r="G63" s="101"/>
      <c r="H63" s="101"/>
      <c r="I63" s="101"/>
      <c r="J63" s="101"/>
    </row>
    <row r="64" spans="2:10">
      <c r="B64" s="101"/>
      <c r="C64" s="101"/>
      <c r="D64" s="101"/>
      <c r="E64" s="101"/>
      <c r="F64" s="101"/>
      <c r="G64" s="101"/>
      <c r="H64" s="101"/>
      <c r="I64" s="101"/>
      <c r="J64" s="101"/>
    </row>
    <row r="65" spans="2:10">
      <c r="B65" s="101"/>
      <c r="C65" s="101"/>
      <c r="D65" s="101"/>
      <c r="E65" s="101"/>
      <c r="F65" s="101"/>
      <c r="G65" s="101"/>
      <c r="H65" s="101"/>
      <c r="I65" s="101"/>
      <c r="J65" s="101"/>
    </row>
    <row r="66" spans="2:10">
      <c r="B66" s="101"/>
      <c r="C66" s="101"/>
      <c r="D66" s="101"/>
      <c r="E66" s="101"/>
      <c r="F66" s="101"/>
      <c r="G66" s="101"/>
      <c r="H66" s="101"/>
      <c r="I66" s="101"/>
      <c r="J66" s="101"/>
    </row>
    <row r="67" spans="2:10">
      <c r="B67" s="101"/>
      <c r="C67" s="101"/>
      <c r="D67" s="101"/>
      <c r="E67" s="101"/>
      <c r="F67" s="101"/>
      <c r="G67" s="101"/>
      <c r="H67" s="101"/>
      <c r="I67" s="101"/>
      <c r="J67" s="101"/>
    </row>
    <row r="68" spans="2:10">
      <c r="B68" s="101"/>
      <c r="C68" s="101"/>
      <c r="D68" s="101"/>
      <c r="E68" s="101"/>
      <c r="F68" s="101"/>
      <c r="G68" s="101"/>
      <c r="H68" s="101"/>
      <c r="I68" s="101"/>
      <c r="J68" s="101"/>
    </row>
    <row r="69" spans="2:10">
      <c r="B69" s="101"/>
      <c r="C69" s="101"/>
      <c r="D69" s="101"/>
      <c r="E69" s="101"/>
      <c r="F69" s="101"/>
      <c r="G69" s="101"/>
      <c r="H69" s="101"/>
      <c r="I69" s="101"/>
      <c r="J69" s="101"/>
    </row>
    <row r="70" spans="2:10">
      <c r="B70" s="101"/>
      <c r="C70" s="101"/>
      <c r="D70" s="101"/>
      <c r="E70" s="101"/>
      <c r="F70" s="101"/>
      <c r="G70" s="101"/>
      <c r="H70" s="101"/>
      <c r="I70" s="101"/>
      <c r="J70" s="101"/>
    </row>
    <row r="71" spans="2:10">
      <c r="B71" s="101"/>
      <c r="C71" s="101"/>
      <c r="D71" s="101"/>
      <c r="E71" s="101"/>
      <c r="F71" s="101"/>
      <c r="G71" s="101"/>
      <c r="H71" s="101"/>
      <c r="I71" s="101"/>
      <c r="J71" s="101"/>
    </row>
    <row r="72" spans="2:10">
      <c r="B72" s="101"/>
      <c r="C72" s="101"/>
      <c r="D72" s="101"/>
      <c r="E72" s="101"/>
      <c r="F72" s="101"/>
      <c r="G72" s="101"/>
      <c r="H72" s="101"/>
      <c r="I72" s="101"/>
      <c r="J72" s="101"/>
    </row>
    <row r="73" spans="2:10">
      <c r="B73" s="101"/>
      <c r="C73" s="101"/>
      <c r="D73" s="101"/>
      <c r="E73" s="101"/>
      <c r="F73" s="101"/>
      <c r="G73" s="101"/>
      <c r="H73" s="101"/>
      <c r="I73" s="101"/>
      <c r="J73" s="101"/>
    </row>
    <row r="74" spans="2:10">
      <c r="B74" s="101"/>
      <c r="C74" s="101"/>
      <c r="D74" s="101"/>
      <c r="E74" s="101"/>
      <c r="F74" s="101"/>
      <c r="G74" s="101"/>
      <c r="H74" s="101"/>
      <c r="I74" s="101"/>
      <c r="J74" s="101"/>
    </row>
    <row r="75" spans="2:10">
      <c r="B75" s="101"/>
      <c r="C75" s="101"/>
      <c r="D75" s="101"/>
      <c r="E75" s="101"/>
      <c r="F75" s="101"/>
      <c r="G75" s="101"/>
      <c r="H75" s="101"/>
      <c r="I75" s="101"/>
      <c r="J75" s="101"/>
    </row>
    <row r="76" spans="2:10">
      <c r="B76" s="101"/>
      <c r="C76" s="101"/>
      <c r="D76" s="101"/>
      <c r="E76" s="101"/>
      <c r="F76" s="101"/>
      <c r="G76" s="101"/>
      <c r="H76" s="101"/>
      <c r="I76" s="101"/>
      <c r="J76" s="101"/>
    </row>
    <row r="77" spans="2:10">
      <c r="B77" s="101"/>
      <c r="C77" s="101"/>
      <c r="D77" s="101"/>
      <c r="E77" s="101"/>
      <c r="F77" s="101"/>
      <c r="G77" s="101"/>
      <c r="H77" s="101"/>
      <c r="I77" s="101"/>
      <c r="J77" s="101"/>
    </row>
    <row r="78" spans="2:10">
      <c r="B78" s="101"/>
      <c r="C78" s="101"/>
      <c r="D78" s="101"/>
      <c r="E78" s="101"/>
      <c r="F78" s="101"/>
      <c r="G78" s="101"/>
      <c r="H78" s="101"/>
      <c r="I78" s="101"/>
      <c r="J78" s="101"/>
    </row>
    <row r="79" spans="2:10">
      <c r="B79" s="101"/>
      <c r="C79" s="101"/>
      <c r="D79" s="101"/>
      <c r="E79" s="101"/>
      <c r="F79" s="101"/>
      <c r="G79" s="101"/>
      <c r="H79" s="101"/>
      <c r="I79" s="101"/>
      <c r="J79" s="101"/>
    </row>
    <row r="80" spans="2:10">
      <c r="B80" s="101"/>
      <c r="C80" s="101"/>
      <c r="D80" s="101"/>
      <c r="E80" s="101"/>
      <c r="F80" s="101"/>
      <c r="G80" s="101"/>
      <c r="H80" s="101"/>
      <c r="I80" s="101"/>
      <c r="J80" s="101"/>
    </row>
    <row r="81" spans="2:10">
      <c r="B81" s="101"/>
      <c r="C81" s="101"/>
      <c r="D81" s="101"/>
      <c r="E81" s="101"/>
      <c r="F81" s="101"/>
      <c r="G81" s="101"/>
      <c r="H81" s="101"/>
      <c r="I81" s="101"/>
      <c r="J81" s="101"/>
    </row>
    <row r="82" spans="2:10">
      <c r="B82" s="101"/>
      <c r="C82" s="101"/>
      <c r="D82" s="101"/>
      <c r="E82" s="101"/>
      <c r="F82" s="101"/>
      <c r="G82" s="101"/>
      <c r="H82" s="101"/>
      <c r="I82" s="101"/>
      <c r="J82" s="101"/>
    </row>
    <row r="83" spans="2:10">
      <c r="B83" s="101"/>
      <c r="C83" s="101"/>
      <c r="D83" s="101"/>
      <c r="E83" s="101"/>
      <c r="F83" s="101"/>
      <c r="G83" s="101"/>
      <c r="H83" s="101"/>
      <c r="I83" s="101"/>
      <c r="J83" s="101"/>
    </row>
    <row r="84" spans="2:10">
      <c r="B84" s="101"/>
      <c r="C84" s="101"/>
      <c r="D84" s="101"/>
      <c r="E84" s="101"/>
      <c r="F84" s="101"/>
      <c r="G84" s="101"/>
      <c r="H84" s="101"/>
      <c r="I84" s="101"/>
      <c r="J84" s="101"/>
    </row>
    <row r="85" spans="2:10">
      <c r="B85" s="101"/>
      <c r="C85" s="101"/>
      <c r="D85" s="101"/>
      <c r="E85" s="101"/>
      <c r="F85" s="101"/>
      <c r="G85" s="101"/>
      <c r="H85" s="101"/>
      <c r="I85" s="101"/>
      <c r="J85" s="101"/>
    </row>
    <row r="86" spans="2:10">
      <c r="B86" s="101"/>
      <c r="C86" s="101"/>
      <c r="D86" s="101"/>
      <c r="E86" s="101"/>
      <c r="F86" s="101"/>
      <c r="G86" s="101"/>
      <c r="H86" s="101"/>
      <c r="I86" s="101"/>
      <c r="J86" s="101"/>
    </row>
    <row r="87" spans="2:10">
      <c r="B87" s="101"/>
      <c r="C87" s="101"/>
      <c r="D87" s="101"/>
      <c r="E87" s="101"/>
      <c r="F87" s="101"/>
      <c r="G87" s="101"/>
      <c r="H87" s="101"/>
      <c r="I87" s="101"/>
      <c r="J87" s="101"/>
    </row>
    <row r="88" spans="2:10">
      <c r="B88" s="101"/>
      <c r="C88" s="101"/>
      <c r="D88" s="101"/>
      <c r="E88" s="101"/>
      <c r="F88" s="101"/>
      <c r="G88" s="101"/>
      <c r="H88" s="101"/>
      <c r="I88" s="101"/>
      <c r="J88" s="101"/>
    </row>
    <row r="89" spans="2:10">
      <c r="B89" s="101"/>
      <c r="C89" s="101"/>
      <c r="D89" s="101"/>
      <c r="E89" s="101"/>
      <c r="F89" s="101"/>
      <c r="G89" s="101"/>
      <c r="H89" s="101"/>
      <c r="I89" s="101"/>
      <c r="J89" s="101"/>
    </row>
    <row r="90" spans="2:10">
      <c r="B90" s="101"/>
      <c r="C90" s="101"/>
      <c r="D90" s="101"/>
      <c r="E90" s="101"/>
      <c r="F90" s="101"/>
      <c r="G90" s="101"/>
      <c r="H90" s="101"/>
      <c r="I90" s="101"/>
      <c r="J90" s="101"/>
    </row>
    <row r="91" spans="2:10">
      <c r="B91" s="101"/>
      <c r="C91" s="101"/>
      <c r="D91" s="101"/>
      <c r="E91" s="101"/>
      <c r="F91" s="101"/>
      <c r="G91" s="101"/>
      <c r="H91" s="101"/>
      <c r="I91" s="101"/>
      <c r="J91" s="101"/>
    </row>
    <row r="92" spans="2:10">
      <c r="B92" s="101"/>
      <c r="C92" s="101"/>
      <c r="D92" s="101"/>
      <c r="E92" s="101"/>
      <c r="F92" s="101"/>
      <c r="G92" s="101"/>
      <c r="H92" s="101"/>
      <c r="I92" s="101"/>
      <c r="J92" s="101"/>
    </row>
    <row r="93" spans="2:10">
      <c r="B93" s="101"/>
      <c r="C93" s="101"/>
      <c r="D93" s="101"/>
      <c r="E93" s="101"/>
      <c r="F93" s="101"/>
      <c r="G93" s="101"/>
      <c r="H93" s="101"/>
      <c r="I93" s="101"/>
      <c r="J93" s="101"/>
    </row>
    <row r="94" spans="2:10">
      <c r="B94" s="101"/>
      <c r="C94" s="101"/>
      <c r="D94" s="101"/>
      <c r="E94" s="101"/>
      <c r="F94" s="101"/>
      <c r="G94" s="101"/>
      <c r="H94" s="101"/>
      <c r="I94" s="101"/>
      <c r="J94" s="101"/>
    </row>
    <row r="95" spans="2:10">
      <c r="B95" s="101"/>
      <c r="C95" s="101"/>
      <c r="D95" s="101"/>
      <c r="E95" s="101"/>
      <c r="F95" s="101"/>
      <c r="G95" s="101"/>
      <c r="H95" s="101"/>
      <c r="I95" s="101"/>
      <c r="J95" s="101"/>
    </row>
    <row r="96" spans="2:10">
      <c r="B96" s="101"/>
      <c r="C96" s="101"/>
      <c r="D96" s="101"/>
      <c r="E96" s="101"/>
      <c r="F96" s="101"/>
      <c r="G96" s="101"/>
      <c r="H96" s="101"/>
      <c r="I96" s="101"/>
      <c r="J96" s="101"/>
    </row>
    <row r="97" spans="2:10">
      <c r="B97" s="101"/>
      <c r="C97" s="101"/>
      <c r="D97" s="101"/>
      <c r="E97" s="101"/>
      <c r="F97" s="101"/>
      <c r="G97" s="101"/>
      <c r="H97" s="101"/>
      <c r="I97" s="101"/>
      <c r="J97" s="101"/>
    </row>
    <row r="98" spans="2:10">
      <c r="B98" s="101"/>
      <c r="C98" s="101"/>
      <c r="D98" s="101"/>
      <c r="E98" s="101"/>
      <c r="F98" s="101"/>
      <c r="G98" s="101"/>
      <c r="H98" s="101"/>
      <c r="I98" s="101"/>
      <c r="J98" s="101"/>
    </row>
    <row r="99" spans="2:10">
      <c r="B99" s="101"/>
      <c r="C99" s="101"/>
      <c r="D99" s="101"/>
      <c r="E99" s="101"/>
      <c r="F99" s="101"/>
      <c r="G99" s="101"/>
      <c r="H99" s="101"/>
      <c r="I99" s="101"/>
      <c r="J99" s="101"/>
    </row>
    <row r="100" spans="2:10">
      <c r="B100" s="101"/>
      <c r="C100" s="101"/>
      <c r="D100" s="101"/>
      <c r="E100" s="101"/>
      <c r="F100" s="101"/>
      <c r="G100" s="101"/>
      <c r="H100" s="101"/>
      <c r="I100" s="101"/>
      <c r="J100" s="101"/>
    </row>
    <row r="101" spans="2:10">
      <c r="B101" s="101"/>
      <c r="C101" s="101"/>
      <c r="D101" s="101"/>
      <c r="E101" s="101"/>
      <c r="F101" s="101"/>
      <c r="G101" s="101"/>
      <c r="H101" s="101"/>
      <c r="I101" s="101"/>
      <c r="J101" s="101"/>
    </row>
    <row r="102" spans="2:10">
      <c r="B102" s="101"/>
      <c r="C102" s="101"/>
      <c r="D102" s="101"/>
      <c r="E102" s="101"/>
      <c r="F102" s="101"/>
      <c r="G102" s="101"/>
      <c r="H102" s="101"/>
      <c r="I102" s="101"/>
      <c r="J102" s="101"/>
    </row>
    <row r="103" spans="2:10">
      <c r="B103" s="101"/>
      <c r="C103" s="101"/>
      <c r="D103" s="101"/>
      <c r="E103" s="101"/>
      <c r="F103" s="101"/>
      <c r="G103" s="101"/>
      <c r="H103" s="101"/>
      <c r="I103" s="101"/>
      <c r="J103" s="101"/>
    </row>
    <row r="104" spans="2:10">
      <c r="B104" s="101"/>
      <c r="C104" s="101"/>
      <c r="D104" s="101"/>
      <c r="E104" s="101"/>
      <c r="F104" s="101"/>
      <c r="G104" s="101"/>
      <c r="H104" s="101"/>
      <c r="I104" s="101"/>
      <c r="J104" s="101"/>
    </row>
    <row r="105" spans="2:10">
      <c r="B105" s="101"/>
      <c r="C105" s="101"/>
      <c r="D105" s="101"/>
      <c r="E105" s="101"/>
      <c r="F105" s="101"/>
      <c r="G105" s="101"/>
      <c r="H105" s="101"/>
      <c r="I105" s="101"/>
      <c r="J105" s="101"/>
    </row>
    <row r="106" spans="2:10">
      <c r="B106" s="101"/>
      <c r="C106" s="101"/>
      <c r="D106" s="101"/>
      <c r="E106" s="101"/>
      <c r="F106" s="101"/>
      <c r="G106" s="101"/>
      <c r="H106" s="101"/>
      <c r="I106" s="101"/>
      <c r="J106" s="101"/>
    </row>
    <row r="107" spans="2:10">
      <c r="B107" s="101"/>
      <c r="C107" s="101"/>
      <c r="D107" s="101"/>
      <c r="E107" s="101"/>
      <c r="F107" s="101"/>
      <c r="G107" s="101"/>
      <c r="H107" s="101"/>
      <c r="I107" s="101"/>
      <c r="J107" s="101"/>
    </row>
    <row r="108" spans="2:10">
      <c r="B108" s="101"/>
      <c r="C108" s="101"/>
      <c r="D108" s="101"/>
      <c r="E108" s="101"/>
      <c r="F108" s="101"/>
      <c r="G108" s="101"/>
      <c r="H108" s="101"/>
      <c r="I108" s="101"/>
      <c r="J108" s="101"/>
    </row>
    <row r="109" spans="2:10">
      <c r="B109" s="101"/>
      <c r="C109" s="101"/>
      <c r="D109" s="101"/>
      <c r="E109" s="101"/>
      <c r="F109" s="101"/>
      <c r="G109" s="101"/>
      <c r="H109" s="101"/>
      <c r="I109" s="101"/>
      <c r="J109" s="101"/>
    </row>
    <row r="110" spans="2:10">
      <c r="F110" s="3"/>
      <c r="G110" s="3"/>
      <c r="H110" s="3"/>
      <c r="I110" s="3"/>
    </row>
    <row r="111" spans="2:10">
      <c r="F111" s="3"/>
      <c r="G111" s="3"/>
      <c r="H111" s="3"/>
      <c r="I111" s="3"/>
    </row>
    <row r="112" spans="2:10">
      <c r="F112" s="3"/>
      <c r="G112" s="3"/>
      <c r="H112" s="3"/>
      <c r="I112" s="3"/>
    </row>
    <row r="113" spans="6:9">
      <c r="F113" s="3"/>
      <c r="G113" s="3"/>
      <c r="H113" s="3"/>
      <c r="I113" s="3"/>
    </row>
    <row r="114" spans="6:9">
      <c r="F114" s="3"/>
      <c r="G114" s="3"/>
      <c r="H114" s="3"/>
      <c r="I114" s="3"/>
    </row>
    <row r="115" spans="6:9">
      <c r="F115" s="3"/>
      <c r="G115" s="3"/>
      <c r="H115" s="3"/>
      <c r="I115" s="3"/>
    </row>
    <row r="116" spans="6:9">
      <c r="F116" s="3"/>
      <c r="G116" s="3"/>
      <c r="H116" s="3"/>
      <c r="I116" s="3"/>
    </row>
    <row r="117" spans="6:9">
      <c r="F117" s="3"/>
      <c r="G117" s="3"/>
      <c r="H117" s="3"/>
      <c r="I117" s="3"/>
    </row>
    <row r="118" spans="6:9">
      <c r="F118" s="3"/>
      <c r="G118" s="3"/>
      <c r="H118" s="3"/>
      <c r="I118" s="3"/>
    </row>
    <row r="119" spans="6:9">
      <c r="F119" s="3"/>
      <c r="G119" s="3"/>
      <c r="H119" s="3"/>
      <c r="I119" s="3"/>
    </row>
    <row r="120" spans="6:9">
      <c r="F120" s="3"/>
      <c r="G120" s="3"/>
      <c r="H120" s="3"/>
      <c r="I120" s="3"/>
    </row>
    <row r="121" spans="6:9">
      <c r="F121" s="3"/>
      <c r="G121" s="3"/>
      <c r="H121" s="3"/>
      <c r="I121" s="3"/>
    </row>
    <row r="122" spans="6:9">
      <c r="F122" s="3"/>
      <c r="G122" s="3"/>
      <c r="H122" s="3"/>
      <c r="I122" s="3"/>
    </row>
    <row r="123" spans="6:9">
      <c r="F123" s="3"/>
      <c r="G123" s="3"/>
      <c r="H123" s="3"/>
      <c r="I123" s="3"/>
    </row>
    <row r="124" spans="6:9">
      <c r="F124" s="3"/>
      <c r="G124" s="3"/>
      <c r="H124" s="3"/>
      <c r="I124" s="3"/>
    </row>
    <row r="125" spans="6:9">
      <c r="F125" s="3"/>
      <c r="G125" s="3"/>
      <c r="H125" s="3"/>
      <c r="I125" s="3"/>
    </row>
    <row r="126" spans="6:9">
      <c r="F126" s="3"/>
      <c r="G126" s="3"/>
      <c r="H126" s="3"/>
      <c r="I126" s="3"/>
    </row>
    <row r="127" spans="6:9">
      <c r="F127" s="3"/>
      <c r="G127" s="3"/>
      <c r="H127" s="3"/>
      <c r="I127" s="3"/>
    </row>
    <row r="128" spans="6:9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3" type="noConversion"/>
  <dataValidations count="1">
    <dataValidation allowBlank="1" showInputMessage="1" showErrorMessage="1" sqref="D1:J9 C5:C9 A1:A1048576 B1:B9 B110:J1048576 B11:B12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185</v>
      </c>
      <c r="C1" s="78" t="s" vm="1">
        <v>260</v>
      </c>
    </row>
    <row r="2" spans="2:60">
      <c r="B2" s="57" t="s">
        <v>184</v>
      </c>
      <c r="C2" s="78" t="s">
        <v>261</v>
      </c>
    </row>
    <row r="3" spans="2:60">
      <c r="B3" s="57" t="s">
        <v>186</v>
      </c>
      <c r="C3" s="78" t="s">
        <v>262</v>
      </c>
    </row>
    <row r="4" spans="2:60">
      <c r="B4" s="57" t="s">
        <v>187</v>
      </c>
      <c r="C4" s="78">
        <v>8801</v>
      </c>
    </row>
    <row r="6" spans="2:60" ht="26.25" customHeight="1">
      <c r="B6" s="170" t="s">
        <v>220</v>
      </c>
      <c r="C6" s="171"/>
      <c r="D6" s="171"/>
      <c r="E6" s="171"/>
      <c r="F6" s="171"/>
      <c r="G6" s="171"/>
      <c r="H6" s="171"/>
      <c r="I6" s="171"/>
      <c r="J6" s="171"/>
      <c r="K6" s="172"/>
    </row>
    <row r="7" spans="2:60" s="3" customFormat="1" ht="66">
      <c r="B7" s="60" t="s">
        <v>122</v>
      </c>
      <c r="C7" s="60" t="s">
        <v>123</v>
      </c>
      <c r="D7" s="60" t="s">
        <v>15</v>
      </c>
      <c r="E7" s="60" t="s">
        <v>16</v>
      </c>
      <c r="F7" s="60" t="s">
        <v>58</v>
      </c>
      <c r="G7" s="60" t="s">
        <v>107</v>
      </c>
      <c r="H7" s="60" t="s">
        <v>55</v>
      </c>
      <c r="I7" s="60" t="s">
        <v>116</v>
      </c>
      <c r="J7" s="60" t="s">
        <v>188</v>
      </c>
      <c r="K7" s="60" t="s">
        <v>189</v>
      </c>
    </row>
    <row r="8" spans="2:60" s="3" customFormat="1" ht="21.75" customHeight="1">
      <c r="B8" s="16"/>
      <c r="C8" s="70"/>
      <c r="D8" s="17"/>
      <c r="E8" s="17"/>
      <c r="F8" s="17" t="s">
        <v>20</v>
      </c>
      <c r="G8" s="17"/>
      <c r="H8" s="17" t="s">
        <v>20</v>
      </c>
      <c r="I8" s="17" t="s">
        <v>247</v>
      </c>
      <c r="J8" s="33" t="s">
        <v>20</v>
      </c>
      <c r="K8" s="18" t="s">
        <v>20</v>
      </c>
    </row>
    <row r="9" spans="2:6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1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14"/>
      <c r="C11" s="101"/>
      <c r="D11" s="101"/>
      <c r="E11" s="101"/>
      <c r="F11" s="101"/>
      <c r="G11" s="101"/>
      <c r="H11" s="101"/>
      <c r="I11" s="101"/>
      <c r="J11" s="101"/>
      <c r="K11" s="101"/>
    </row>
    <row r="12" spans="2:60">
      <c r="B12" s="114"/>
      <c r="C12" s="101"/>
      <c r="D12" s="101"/>
      <c r="E12" s="101"/>
      <c r="F12" s="101"/>
      <c r="G12" s="101"/>
      <c r="H12" s="101"/>
      <c r="I12" s="101"/>
      <c r="J12" s="101"/>
      <c r="K12" s="101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1"/>
      <c r="C14" s="101"/>
      <c r="D14" s="101"/>
      <c r="E14" s="101"/>
      <c r="F14" s="101"/>
      <c r="G14" s="101"/>
      <c r="H14" s="101"/>
      <c r="I14" s="101"/>
      <c r="J14" s="101"/>
      <c r="K14" s="101"/>
    </row>
    <row r="15" spans="2:60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1"/>
      <c r="C17" s="101"/>
      <c r="D17" s="101"/>
      <c r="E17" s="101"/>
      <c r="F17" s="101"/>
      <c r="G17" s="101"/>
      <c r="H17" s="101"/>
      <c r="I17" s="101"/>
      <c r="J17" s="101"/>
      <c r="K17" s="101"/>
    </row>
    <row r="18" spans="2:11">
      <c r="B18" s="101"/>
      <c r="C18" s="101"/>
      <c r="D18" s="101"/>
      <c r="E18" s="101"/>
      <c r="F18" s="101"/>
      <c r="G18" s="101"/>
      <c r="H18" s="101"/>
      <c r="I18" s="101"/>
      <c r="J18" s="101"/>
      <c r="K18" s="101"/>
    </row>
    <row r="19" spans="2:11">
      <c r="B19" s="101"/>
      <c r="C19" s="101"/>
      <c r="D19" s="101"/>
      <c r="E19" s="101"/>
      <c r="F19" s="101"/>
      <c r="G19" s="101"/>
      <c r="H19" s="101"/>
      <c r="I19" s="101"/>
      <c r="J19" s="101"/>
      <c r="K19" s="101"/>
    </row>
    <row r="20" spans="2:11">
      <c r="B20" s="101"/>
      <c r="C20" s="101"/>
      <c r="D20" s="101"/>
      <c r="E20" s="101"/>
      <c r="F20" s="101"/>
      <c r="G20" s="101"/>
      <c r="H20" s="101"/>
      <c r="I20" s="101"/>
      <c r="J20" s="101"/>
      <c r="K20" s="101"/>
    </row>
    <row r="21" spans="2:11">
      <c r="B21" s="101"/>
      <c r="C21" s="101"/>
      <c r="D21" s="101"/>
      <c r="E21" s="101"/>
      <c r="F21" s="101"/>
      <c r="G21" s="101"/>
      <c r="H21" s="101"/>
      <c r="I21" s="101"/>
      <c r="J21" s="101"/>
      <c r="K21" s="101"/>
    </row>
    <row r="22" spans="2:11"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2:11"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2:11">
      <c r="B24" s="101"/>
      <c r="C24" s="101"/>
      <c r="D24" s="101"/>
      <c r="E24" s="101"/>
      <c r="F24" s="101"/>
      <c r="G24" s="101"/>
      <c r="H24" s="101"/>
      <c r="I24" s="101"/>
      <c r="J24" s="101"/>
      <c r="K24" s="101"/>
    </row>
    <row r="25" spans="2:11">
      <c r="B25" s="101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2:11"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2:11"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2:11">
      <c r="B28" s="101"/>
      <c r="C28" s="101"/>
      <c r="D28" s="101"/>
      <c r="E28" s="101"/>
      <c r="F28" s="101"/>
      <c r="G28" s="101"/>
      <c r="H28" s="101"/>
      <c r="I28" s="101"/>
      <c r="J28" s="101"/>
      <c r="K28" s="101"/>
    </row>
    <row r="29" spans="2:11">
      <c r="B29" s="101"/>
      <c r="C29" s="101"/>
      <c r="D29" s="101"/>
      <c r="E29" s="101"/>
      <c r="F29" s="101"/>
      <c r="G29" s="101"/>
      <c r="H29" s="101"/>
      <c r="I29" s="101"/>
      <c r="J29" s="101"/>
      <c r="K29" s="101"/>
    </row>
    <row r="30" spans="2:11">
      <c r="B30" s="101"/>
      <c r="C30" s="101"/>
      <c r="D30" s="101"/>
      <c r="E30" s="101"/>
      <c r="F30" s="101"/>
      <c r="G30" s="101"/>
      <c r="H30" s="101"/>
      <c r="I30" s="101"/>
      <c r="J30" s="101"/>
      <c r="K30" s="101"/>
    </row>
    <row r="31" spans="2:11">
      <c r="B31" s="101"/>
      <c r="C31" s="101"/>
      <c r="D31" s="101"/>
      <c r="E31" s="101"/>
      <c r="F31" s="101"/>
      <c r="G31" s="101"/>
      <c r="H31" s="101"/>
      <c r="I31" s="101"/>
      <c r="J31" s="101"/>
      <c r="K31" s="101"/>
    </row>
    <row r="32" spans="2:11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C27" sqref="C27"/>
    </sheetView>
  </sheetViews>
  <sheetFormatPr defaultColWidth="9.140625" defaultRowHeight="18"/>
  <cols>
    <col min="1" max="1" width="6.28515625" style="1" customWidth="1"/>
    <col min="2" max="2" width="26.85546875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11.28515625" style="1" bestFit="1" customWidth="1"/>
    <col min="10" max="11" width="9.140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185</v>
      </c>
      <c r="C1" s="78" t="s" vm="1">
        <v>260</v>
      </c>
    </row>
    <row r="2" spans="2:60">
      <c r="B2" s="57" t="s">
        <v>184</v>
      </c>
      <c r="C2" s="78" t="s">
        <v>261</v>
      </c>
    </row>
    <row r="3" spans="2:60">
      <c r="B3" s="57" t="s">
        <v>186</v>
      </c>
      <c r="C3" s="78" t="s">
        <v>262</v>
      </c>
    </row>
    <row r="4" spans="2:60">
      <c r="B4" s="57" t="s">
        <v>187</v>
      </c>
      <c r="C4" s="78">
        <v>8801</v>
      </c>
    </row>
    <row r="6" spans="2:60" ht="26.25" customHeight="1">
      <c r="B6" s="170" t="s">
        <v>221</v>
      </c>
      <c r="C6" s="171"/>
      <c r="D6" s="171"/>
      <c r="E6" s="171"/>
      <c r="F6" s="171"/>
      <c r="G6" s="171"/>
      <c r="H6" s="171"/>
      <c r="I6" s="171"/>
      <c r="J6" s="171"/>
      <c r="K6" s="172"/>
    </row>
    <row r="7" spans="2:60" s="3" customFormat="1" ht="63">
      <c r="B7" s="60" t="s">
        <v>122</v>
      </c>
      <c r="C7" s="62" t="s">
        <v>46</v>
      </c>
      <c r="D7" s="62" t="s">
        <v>15</v>
      </c>
      <c r="E7" s="62" t="s">
        <v>16</v>
      </c>
      <c r="F7" s="62" t="s">
        <v>58</v>
      </c>
      <c r="G7" s="62" t="s">
        <v>107</v>
      </c>
      <c r="H7" s="62" t="s">
        <v>55</v>
      </c>
      <c r="I7" s="62" t="s">
        <v>116</v>
      </c>
      <c r="J7" s="62" t="s">
        <v>188</v>
      </c>
      <c r="K7" s="64" t="s">
        <v>189</v>
      </c>
    </row>
    <row r="8" spans="2:60" s="3" customFormat="1" ht="21.75" customHeight="1">
      <c r="B8" s="16"/>
      <c r="C8" s="17"/>
      <c r="D8" s="17"/>
      <c r="E8" s="17"/>
      <c r="F8" s="17" t="s">
        <v>20</v>
      </c>
      <c r="G8" s="17"/>
      <c r="H8" s="17" t="s">
        <v>20</v>
      </c>
      <c r="I8" s="17" t="s">
        <v>247</v>
      </c>
      <c r="J8" s="33" t="s">
        <v>20</v>
      </c>
      <c r="K8" s="18" t="s">
        <v>20</v>
      </c>
    </row>
    <row r="9" spans="2:60" s="4" customFormat="1" ht="18" customHeight="1">
      <c r="B9" s="19"/>
      <c r="C9" s="21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1" t="s">
        <v>8</v>
      </c>
      <c r="K9" s="21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43" t="s">
        <v>1535</v>
      </c>
      <c r="C10" s="144"/>
      <c r="D10" s="144"/>
      <c r="E10" s="144"/>
      <c r="F10" s="144"/>
      <c r="G10" s="144"/>
      <c r="H10" s="145"/>
      <c r="I10" s="146">
        <f>I11</f>
        <v>149410.34691000002</v>
      </c>
      <c r="J10" s="145">
        <f>I10/I10</f>
        <v>1</v>
      </c>
      <c r="K10" s="145">
        <f>I10/'סכום נכסי הקרן'!C42</f>
        <v>5.1914907923298274E-2</v>
      </c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9"/>
    </row>
    <row r="11" spans="2:60" ht="21" customHeight="1">
      <c r="B11" s="150" t="s">
        <v>239</v>
      </c>
      <c r="C11" s="144"/>
      <c r="D11" s="144"/>
      <c r="E11" s="144"/>
      <c r="F11" s="144"/>
      <c r="G11" s="144"/>
      <c r="H11" s="145"/>
      <c r="I11" s="146">
        <f>I12+I13</f>
        <v>149410.34691000002</v>
      </c>
      <c r="J11" s="145">
        <f>I11/I10</f>
        <v>1</v>
      </c>
      <c r="K11" s="145">
        <f>I11/'סכום נכסי הקרן'!C42</f>
        <v>5.1914907923298274E-2</v>
      </c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</row>
    <row r="12" spans="2:60">
      <c r="B12" s="155" t="s">
        <v>1536</v>
      </c>
      <c r="C12" s="151"/>
      <c r="D12" s="151"/>
      <c r="E12" s="151"/>
      <c r="F12" s="151"/>
      <c r="G12" s="151"/>
      <c r="H12" s="152"/>
      <c r="I12" s="153">
        <v>-4743.8410999999996</v>
      </c>
      <c r="J12" s="152">
        <f>I12/$I$10</f>
        <v>-3.1750418884025057E-2</v>
      </c>
      <c r="K12" s="152">
        <f>I12/'[5]סכום נכסי הקרן'!C42</f>
        <v>-7.2435306921903855E-3</v>
      </c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54"/>
      <c r="BF12" s="154"/>
      <c r="BG12" s="154"/>
      <c r="BH12" s="154"/>
    </row>
    <row r="13" spans="2:60">
      <c r="B13" s="101" t="s">
        <v>1537</v>
      </c>
      <c r="C13" s="101"/>
      <c r="D13" s="101"/>
      <c r="E13" s="101"/>
      <c r="F13" s="101"/>
      <c r="G13" s="101"/>
      <c r="H13" s="101"/>
      <c r="I13" s="153">
        <v>154154.18801000001</v>
      </c>
      <c r="J13" s="152">
        <f>I13/$I$10</f>
        <v>1.031750418884025</v>
      </c>
      <c r="K13" s="152">
        <f>I13/'סכום נכסי הקרן'!C42</f>
        <v>5.3563227996188581E-2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1"/>
      <c r="C14" s="101"/>
      <c r="D14" s="101"/>
      <c r="E14" s="101"/>
      <c r="F14" s="101"/>
      <c r="G14" s="101"/>
      <c r="H14" s="101"/>
      <c r="I14" s="101"/>
      <c r="J14" s="101"/>
      <c r="K14" s="101"/>
    </row>
    <row r="15" spans="2:60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1"/>
      <c r="C17" s="101"/>
      <c r="D17" s="101"/>
      <c r="E17" s="101"/>
      <c r="F17" s="101"/>
      <c r="G17" s="101"/>
      <c r="H17" s="101"/>
      <c r="I17" s="101"/>
      <c r="J17" s="101"/>
      <c r="K17" s="101"/>
    </row>
    <row r="18" spans="2:11">
      <c r="B18" s="101"/>
      <c r="C18" s="101"/>
      <c r="D18" s="101"/>
      <c r="E18" s="101"/>
      <c r="F18" s="101"/>
      <c r="G18" s="101"/>
      <c r="H18" s="101"/>
      <c r="I18" s="101"/>
      <c r="J18" s="101"/>
      <c r="K18" s="101"/>
    </row>
    <row r="19" spans="2:11">
      <c r="B19" s="101"/>
      <c r="C19" s="101"/>
      <c r="D19" s="101"/>
      <c r="E19" s="101"/>
      <c r="F19" s="101"/>
      <c r="G19" s="101"/>
      <c r="H19" s="101"/>
      <c r="I19" s="101"/>
      <c r="J19" s="101"/>
      <c r="K19" s="101"/>
    </row>
    <row r="20" spans="2:11">
      <c r="B20" s="101"/>
      <c r="C20" s="101"/>
      <c r="D20" s="101"/>
      <c r="E20" s="101"/>
      <c r="F20" s="101"/>
      <c r="G20" s="101"/>
      <c r="H20" s="101"/>
      <c r="I20" s="101"/>
      <c r="J20" s="101"/>
      <c r="K20" s="101"/>
    </row>
    <row r="21" spans="2:11">
      <c r="B21" s="101"/>
      <c r="C21" s="101"/>
      <c r="D21" s="101"/>
      <c r="E21" s="101"/>
      <c r="F21" s="101"/>
      <c r="G21" s="101"/>
      <c r="H21" s="101"/>
      <c r="I21" s="101"/>
      <c r="J21" s="101"/>
      <c r="K21" s="101"/>
    </row>
    <row r="22" spans="2:11"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2:11"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2:11">
      <c r="B24" s="101"/>
      <c r="C24" s="101"/>
      <c r="D24" s="101"/>
      <c r="E24" s="101"/>
      <c r="F24" s="101"/>
      <c r="G24" s="101"/>
      <c r="H24" s="101"/>
      <c r="I24" s="101"/>
      <c r="J24" s="101"/>
      <c r="K24" s="101"/>
    </row>
    <row r="25" spans="2:11">
      <c r="B25" s="101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2:11"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2:11"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2:11">
      <c r="B28" s="101"/>
      <c r="C28" s="101"/>
      <c r="D28" s="101"/>
      <c r="E28" s="101"/>
      <c r="F28" s="101"/>
      <c r="G28" s="101"/>
      <c r="H28" s="101"/>
      <c r="I28" s="101"/>
      <c r="J28" s="101"/>
      <c r="K28" s="101"/>
    </row>
    <row r="29" spans="2:11">
      <c r="B29" s="101"/>
      <c r="C29" s="101"/>
      <c r="D29" s="101"/>
      <c r="E29" s="101"/>
      <c r="F29" s="101"/>
      <c r="G29" s="101"/>
      <c r="H29" s="101"/>
      <c r="I29" s="101"/>
      <c r="J29" s="101"/>
      <c r="K29" s="101"/>
    </row>
    <row r="30" spans="2:11">
      <c r="B30" s="101"/>
      <c r="C30" s="101"/>
      <c r="D30" s="101"/>
      <c r="E30" s="101"/>
      <c r="F30" s="101"/>
      <c r="G30" s="101"/>
      <c r="H30" s="101"/>
      <c r="I30" s="101"/>
      <c r="J30" s="101"/>
      <c r="K30" s="101"/>
    </row>
    <row r="31" spans="2:11">
      <c r="B31" s="101"/>
      <c r="C31" s="101"/>
      <c r="D31" s="101"/>
      <c r="E31" s="101"/>
      <c r="F31" s="101"/>
      <c r="G31" s="101"/>
      <c r="H31" s="101"/>
      <c r="I31" s="101"/>
      <c r="J31" s="101"/>
      <c r="K31" s="101"/>
    </row>
    <row r="32" spans="2:11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phoneticPr fontId="3" type="noConversion"/>
  <dataValidations count="1">
    <dataValidation allowBlank="1" showInputMessage="1" showErrorMessage="1" sqref="AH28:XFD29 D30:XFD1048576 D28:AF29 C5:C1048576 A1:B1048576 D1:XFD27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N109"/>
  <sheetViews>
    <sheetView rightToLeft="1" workbookViewId="0">
      <pane ySplit="9" topLeftCell="A10" activePane="bottomLeft" state="frozen"/>
      <selection pane="bottomLeft" activeCell="H16" sqref="H16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11.85546875" style="1" customWidth="1"/>
    <col min="5" max="5" width="10" style="3" customWidth="1"/>
    <col min="6" max="6" width="9.5703125" style="3" customWidth="1"/>
    <col min="7" max="7" width="6.140625" style="3" customWidth="1"/>
    <col min="8" max="9" width="5.7109375" style="3" customWidth="1"/>
    <col min="10" max="10" width="6.85546875" style="3" customWidth="1"/>
    <col min="11" max="11" width="6.42578125" style="1" customWidth="1"/>
    <col min="12" max="12" width="6.7109375" style="1" customWidth="1"/>
    <col min="13" max="13" width="7.28515625" style="1" customWidth="1"/>
    <col min="14" max="25" width="5.7109375" style="1" customWidth="1"/>
    <col min="26" max="16384" width="9.140625" style="1"/>
  </cols>
  <sheetData>
    <row r="1" spans="2:40">
      <c r="B1" s="57" t="s">
        <v>185</v>
      </c>
      <c r="C1" s="78" t="s" vm="1">
        <v>260</v>
      </c>
    </row>
    <row r="2" spans="2:40">
      <c r="B2" s="57" t="s">
        <v>184</v>
      </c>
      <c r="C2" s="78" t="s">
        <v>261</v>
      </c>
    </row>
    <row r="3" spans="2:40">
      <c r="B3" s="57" t="s">
        <v>186</v>
      </c>
      <c r="C3" s="78" t="s">
        <v>262</v>
      </c>
    </row>
    <row r="4" spans="2:40">
      <c r="B4" s="57" t="s">
        <v>187</v>
      </c>
      <c r="C4" s="78">
        <v>8801</v>
      </c>
    </row>
    <row r="6" spans="2:40" ht="26.25" customHeight="1">
      <c r="B6" s="170" t="s">
        <v>222</v>
      </c>
      <c r="C6" s="171"/>
      <c r="D6" s="172"/>
    </row>
    <row r="7" spans="2:40" s="3" customFormat="1" ht="33">
      <c r="B7" s="60" t="s">
        <v>122</v>
      </c>
      <c r="C7" s="65" t="s">
        <v>113</v>
      </c>
      <c r="D7" s="66" t="s">
        <v>112</v>
      </c>
    </row>
    <row r="8" spans="2:40" s="3" customFormat="1">
      <c r="B8" s="16"/>
      <c r="C8" s="33" t="s">
        <v>247</v>
      </c>
      <c r="D8" s="18" t="s">
        <v>22</v>
      </c>
    </row>
    <row r="9" spans="2:40" s="4" customFormat="1" ht="18" customHeight="1">
      <c r="B9" s="19"/>
      <c r="C9" s="20" t="s">
        <v>1</v>
      </c>
      <c r="D9" s="21" t="s">
        <v>2</v>
      </c>
      <c r="E9" s="3"/>
      <c r="F9" s="3"/>
      <c r="G9" s="3"/>
      <c r="H9" s="3"/>
      <c r="I9" s="3"/>
      <c r="J9" s="3"/>
    </row>
    <row r="10" spans="2:40" s="134" customFormat="1" ht="18" customHeight="1">
      <c r="B10" s="106" t="s">
        <v>1503</v>
      </c>
      <c r="C10" s="129">
        <f>C11+C17</f>
        <v>69914.181539513258</v>
      </c>
      <c r="D10" s="101"/>
      <c r="E10" s="136"/>
      <c r="F10" s="136"/>
      <c r="G10" s="136"/>
      <c r="H10" s="136"/>
      <c r="I10" s="136"/>
      <c r="J10" s="136"/>
    </row>
    <row r="11" spans="2:40" s="128" customFormat="1">
      <c r="B11" s="106" t="s">
        <v>1504</v>
      </c>
      <c r="C11" s="129">
        <f>SUM(C12:C15)</f>
        <v>6674.7320500000005</v>
      </c>
      <c r="D11" s="101"/>
      <c r="E11" s="136"/>
      <c r="F11" s="136"/>
      <c r="G11" s="136"/>
      <c r="H11" s="136"/>
      <c r="I11" s="136"/>
      <c r="J11" s="136"/>
    </row>
    <row r="12" spans="2:40">
      <c r="B12" s="131" t="s">
        <v>1531</v>
      </c>
      <c r="C12" s="132">
        <v>2182.9409500000002</v>
      </c>
      <c r="D12" s="130">
        <v>46100</v>
      </c>
    </row>
    <row r="13" spans="2:40">
      <c r="B13" s="131" t="s">
        <v>1532</v>
      </c>
      <c r="C13" s="132">
        <v>354.52350000000001</v>
      </c>
      <c r="D13" s="130">
        <v>43824</v>
      </c>
    </row>
    <row r="14" spans="2:40">
      <c r="B14" s="131" t="s">
        <v>1533</v>
      </c>
      <c r="C14" s="132">
        <v>1625.3948799999998</v>
      </c>
      <c r="D14" s="130">
        <v>44246</v>
      </c>
    </row>
    <row r="15" spans="2:40">
      <c r="B15" s="131" t="s">
        <v>1534</v>
      </c>
      <c r="C15" s="132">
        <v>2511.8727200000003</v>
      </c>
      <c r="D15" s="130">
        <v>44739</v>
      </c>
    </row>
    <row r="16" spans="2:40" s="128" customFormat="1">
      <c r="B16" s="101"/>
      <c r="C16" s="101"/>
      <c r="D16" s="101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</row>
    <row r="17" spans="2:10" s="128" customFormat="1">
      <c r="B17" s="106" t="s">
        <v>1506</v>
      </c>
      <c r="C17" s="129">
        <f>SUM(C18:C37)</f>
        <v>63239.449489513259</v>
      </c>
      <c r="D17" s="101"/>
      <c r="E17" s="136"/>
      <c r="F17" s="136"/>
      <c r="G17" s="136"/>
      <c r="H17" s="136"/>
      <c r="I17" s="136"/>
      <c r="J17" s="136"/>
    </row>
    <row r="18" spans="2:10">
      <c r="B18" s="131" t="s">
        <v>1507</v>
      </c>
      <c r="C18" s="132">
        <v>68.718436240000003</v>
      </c>
      <c r="D18" s="130">
        <v>44429</v>
      </c>
    </row>
    <row r="19" spans="2:10">
      <c r="B19" s="131" t="s">
        <v>1508</v>
      </c>
      <c r="C19" s="132">
        <v>85.685097218400003</v>
      </c>
      <c r="D19" s="130">
        <v>44722</v>
      </c>
    </row>
    <row r="20" spans="2:10">
      <c r="B20" s="131" t="s">
        <v>1509</v>
      </c>
      <c r="C20" s="132">
        <v>143.37242474377896</v>
      </c>
      <c r="D20" s="130">
        <v>47102</v>
      </c>
    </row>
    <row r="21" spans="2:10">
      <c r="B21" s="131" t="s">
        <v>1510</v>
      </c>
      <c r="C21" s="132">
        <v>175.05523915689506</v>
      </c>
      <c r="D21" s="130">
        <v>46722</v>
      </c>
    </row>
    <row r="22" spans="2:10">
      <c r="B22" s="131" t="s">
        <v>1511</v>
      </c>
      <c r="C22" s="132">
        <v>1086.1187250306562</v>
      </c>
      <c r="D22" s="130">
        <v>46012</v>
      </c>
    </row>
    <row r="23" spans="2:10">
      <c r="B23" s="131" t="s">
        <v>1512</v>
      </c>
      <c r="C23" s="132">
        <v>1731.949198399617</v>
      </c>
      <c r="D23" s="130">
        <v>45382</v>
      </c>
    </row>
    <row r="24" spans="2:10">
      <c r="B24" s="131" t="s">
        <v>1513</v>
      </c>
      <c r="C24" s="132">
        <v>2192.0296887382169</v>
      </c>
      <c r="D24" s="130">
        <v>44926</v>
      </c>
    </row>
    <row r="25" spans="2:10">
      <c r="B25" s="131" t="s">
        <v>1378</v>
      </c>
      <c r="C25" s="132">
        <v>1398.9253367213182</v>
      </c>
      <c r="D25" s="130">
        <v>47262</v>
      </c>
    </row>
    <row r="26" spans="2:10">
      <c r="B26" s="131" t="s">
        <v>1514</v>
      </c>
      <c r="C26" s="132">
        <v>2692.8994750003312</v>
      </c>
      <c r="D26" s="130">
        <v>46201</v>
      </c>
    </row>
    <row r="27" spans="2:10">
      <c r="B27" s="131" t="s">
        <v>1386</v>
      </c>
      <c r="C27" s="132">
        <v>689.12082154016491</v>
      </c>
      <c r="D27" s="130">
        <v>46201</v>
      </c>
    </row>
    <row r="28" spans="2:10">
      <c r="B28" s="131" t="s">
        <v>1515</v>
      </c>
      <c r="C28" s="132">
        <v>1010.91746359</v>
      </c>
      <c r="D28" s="130">
        <v>46482</v>
      </c>
    </row>
    <row r="29" spans="2:10">
      <c r="B29" s="131" t="s">
        <v>1379</v>
      </c>
      <c r="C29" s="132">
        <v>469.87211403342303</v>
      </c>
      <c r="D29" s="130">
        <v>46600</v>
      </c>
    </row>
    <row r="30" spans="2:10">
      <c r="B30" s="131" t="s">
        <v>1516</v>
      </c>
      <c r="C30" s="132">
        <v>1973.2715194924219</v>
      </c>
      <c r="D30" s="130">
        <v>46601</v>
      </c>
    </row>
    <row r="31" spans="2:10">
      <c r="B31" s="131" t="s">
        <v>1388</v>
      </c>
      <c r="C31" s="132">
        <v>8929.1400679619983</v>
      </c>
      <c r="D31" s="130">
        <v>45710</v>
      </c>
    </row>
    <row r="32" spans="2:10">
      <c r="B32" s="131" t="s">
        <v>1505</v>
      </c>
      <c r="C32" s="132">
        <v>9793.1720897999985</v>
      </c>
      <c r="D32" s="130">
        <v>45485</v>
      </c>
    </row>
    <row r="33" spans="2:4">
      <c r="B33" s="131" t="s">
        <v>1517</v>
      </c>
      <c r="C33" s="132">
        <v>9734.4845521427851</v>
      </c>
      <c r="D33" s="130">
        <v>47178</v>
      </c>
    </row>
    <row r="34" spans="2:4">
      <c r="B34" s="131" t="s">
        <v>1518</v>
      </c>
      <c r="C34" s="132">
        <v>1148.2232730559083</v>
      </c>
      <c r="D34" s="130">
        <v>46631</v>
      </c>
    </row>
    <row r="35" spans="2:4">
      <c r="B35" s="131" t="s">
        <v>1387</v>
      </c>
      <c r="C35" s="132">
        <v>446.38496404672185</v>
      </c>
      <c r="D35" s="130">
        <v>46201</v>
      </c>
    </row>
    <row r="36" spans="2:4">
      <c r="B36" s="131" t="s">
        <v>1519</v>
      </c>
      <c r="C36" s="132">
        <v>19300.807711889112</v>
      </c>
      <c r="D36" s="130">
        <v>50041</v>
      </c>
    </row>
    <row r="37" spans="2:4">
      <c r="B37" s="131" t="s">
        <v>1520</v>
      </c>
      <c r="C37" s="132">
        <v>169.30129071149722</v>
      </c>
      <c r="D37" s="130">
        <v>47031</v>
      </c>
    </row>
    <row r="38" spans="2:4">
      <c r="B38" s="101"/>
      <c r="C38" s="101"/>
      <c r="D38" s="101"/>
    </row>
    <row r="39" spans="2:4">
      <c r="B39" s="101"/>
      <c r="C39" s="101"/>
      <c r="D39" s="101"/>
    </row>
    <row r="40" spans="2:4">
      <c r="B40" s="101"/>
      <c r="C40" s="101"/>
      <c r="D40" s="101"/>
    </row>
    <row r="41" spans="2:4">
      <c r="B41" s="101"/>
      <c r="C41" s="101"/>
      <c r="D41" s="101"/>
    </row>
    <row r="42" spans="2:4">
      <c r="B42" s="101"/>
      <c r="C42" s="101"/>
      <c r="D42" s="101"/>
    </row>
    <row r="43" spans="2:4">
      <c r="B43" s="101"/>
      <c r="C43" s="101"/>
      <c r="D43" s="101"/>
    </row>
    <row r="44" spans="2:4">
      <c r="B44" s="101"/>
      <c r="C44" s="101"/>
      <c r="D44" s="101"/>
    </row>
    <row r="45" spans="2:4">
      <c r="B45" s="101"/>
      <c r="C45" s="101"/>
      <c r="D45" s="101"/>
    </row>
    <row r="46" spans="2:4">
      <c r="B46" s="101"/>
      <c r="C46" s="101"/>
      <c r="D46" s="101"/>
    </row>
    <row r="47" spans="2:4">
      <c r="B47" s="101"/>
      <c r="C47" s="101"/>
      <c r="D47" s="101"/>
    </row>
    <row r="48" spans="2:4">
      <c r="B48" s="101"/>
      <c r="C48" s="101"/>
      <c r="D48" s="101"/>
    </row>
    <row r="49" spans="2:4">
      <c r="B49" s="101"/>
      <c r="C49" s="101"/>
      <c r="D49" s="101"/>
    </row>
    <row r="50" spans="2:4">
      <c r="B50" s="101"/>
      <c r="C50" s="101"/>
      <c r="D50" s="101"/>
    </row>
    <row r="51" spans="2:4">
      <c r="B51" s="101"/>
      <c r="C51" s="101"/>
      <c r="D51" s="101"/>
    </row>
    <row r="52" spans="2:4">
      <c r="B52" s="101"/>
      <c r="C52" s="101"/>
      <c r="D52" s="101"/>
    </row>
    <row r="53" spans="2:4">
      <c r="B53" s="101"/>
      <c r="C53" s="101"/>
      <c r="D53" s="101"/>
    </row>
    <row r="54" spans="2:4">
      <c r="B54" s="101"/>
      <c r="C54" s="101"/>
      <c r="D54" s="101"/>
    </row>
    <row r="55" spans="2:4">
      <c r="B55" s="101"/>
      <c r="C55" s="101"/>
      <c r="D55" s="101"/>
    </row>
    <row r="56" spans="2:4">
      <c r="B56" s="101"/>
      <c r="C56" s="101"/>
      <c r="D56" s="101"/>
    </row>
    <row r="57" spans="2:4">
      <c r="B57" s="101"/>
      <c r="C57" s="101"/>
      <c r="D57" s="101"/>
    </row>
    <row r="58" spans="2:4">
      <c r="B58" s="101"/>
      <c r="C58" s="101"/>
      <c r="D58" s="101"/>
    </row>
    <row r="59" spans="2:4">
      <c r="B59" s="101"/>
      <c r="C59" s="101"/>
      <c r="D59" s="101"/>
    </row>
    <row r="60" spans="2:4">
      <c r="B60" s="101"/>
      <c r="C60" s="101"/>
      <c r="D60" s="101"/>
    </row>
    <row r="61" spans="2:4">
      <c r="B61" s="101"/>
      <c r="C61" s="101"/>
      <c r="D61" s="101"/>
    </row>
    <row r="62" spans="2:4">
      <c r="B62" s="101"/>
      <c r="C62" s="101"/>
      <c r="D62" s="101"/>
    </row>
    <row r="63" spans="2:4">
      <c r="B63" s="101"/>
      <c r="C63" s="101"/>
      <c r="D63" s="101"/>
    </row>
    <row r="64" spans="2:4">
      <c r="B64" s="101"/>
      <c r="C64" s="101"/>
      <c r="D64" s="101"/>
    </row>
    <row r="65" spans="2:4">
      <c r="B65" s="101"/>
      <c r="C65" s="101"/>
      <c r="D65" s="101"/>
    </row>
    <row r="66" spans="2:4">
      <c r="B66" s="101"/>
      <c r="C66" s="101"/>
      <c r="D66" s="101"/>
    </row>
    <row r="67" spans="2:4">
      <c r="B67" s="101"/>
      <c r="C67" s="101"/>
      <c r="D67" s="101"/>
    </row>
    <row r="68" spans="2:4">
      <c r="B68" s="101"/>
      <c r="C68" s="101"/>
      <c r="D68" s="101"/>
    </row>
    <row r="69" spans="2:4">
      <c r="B69" s="101"/>
      <c r="C69" s="101"/>
      <c r="D69" s="101"/>
    </row>
    <row r="70" spans="2:4">
      <c r="B70" s="101"/>
      <c r="C70" s="101"/>
      <c r="D70" s="101"/>
    </row>
    <row r="71" spans="2:4">
      <c r="B71" s="101"/>
      <c r="C71" s="101"/>
      <c r="D71" s="101"/>
    </row>
    <row r="72" spans="2:4">
      <c r="B72" s="101"/>
      <c r="C72" s="101"/>
      <c r="D72" s="101"/>
    </row>
    <row r="73" spans="2:4">
      <c r="B73" s="101"/>
      <c r="C73" s="101"/>
      <c r="D73" s="101"/>
    </row>
    <row r="74" spans="2:4">
      <c r="B74" s="101"/>
      <c r="C74" s="101"/>
      <c r="D74" s="101"/>
    </row>
    <row r="75" spans="2:4">
      <c r="B75" s="101"/>
      <c r="C75" s="101"/>
      <c r="D75" s="101"/>
    </row>
    <row r="76" spans="2:4">
      <c r="B76" s="101"/>
      <c r="C76" s="101"/>
      <c r="D76" s="101"/>
    </row>
    <row r="77" spans="2:4">
      <c r="B77" s="101"/>
      <c r="C77" s="101"/>
      <c r="D77" s="101"/>
    </row>
    <row r="78" spans="2:4">
      <c r="B78" s="101"/>
      <c r="C78" s="101"/>
      <c r="D78" s="101"/>
    </row>
    <row r="79" spans="2:4">
      <c r="B79" s="101"/>
      <c r="C79" s="101"/>
      <c r="D79" s="101"/>
    </row>
    <row r="80" spans="2:4">
      <c r="B80" s="101"/>
      <c r="C80" s="101"/>
      <c r="D80" s="101"/>
    </row>
    <row r="81" spans="2:4">
      <c r="B81" s="101"/>
      <c r="C81" s="101"/>
      <c r="D81" s="101"/>
    </row>
    <row r="82" spans="2:4">
      <c r="B82" s="101"/>
      <c r="C82" s="101"/>
      <c r="D82" s="101"/>
    </row>
    <row r="83" spans="2:4">
      <c r="B83" s="101"/>
      <c r="C83" s="101"/>
      <c r="D83" s="101"/>
    </row>
    <row r="84" spans="2:4">
      <c r="B84" s="101"/>
      <c r="C84" s="101"/>
      <c r="D84" s="101"/>
    </row>
    <row r="85" spans="2:4">
      <c r="B85" s="101"/>
      <c r="C85" s="101"/>
      <c r="D85" s="101"/>
    </row>
    <row r="86" spans="2:4">
      <c r="B86" s="101"/>
      <c r="C86" s="101"/>
      <c r="D86" s="101"/>
    </row>
    <row r="87" spans="2:4">
      <c r="B87" s="101"/>
      <c r="C87" s="101"/>
      <c r="D87" s="101"/>
    </row>
    <row r="88" spans="2:4">
      <c r="B88" s="101"/>
      <c r="C88" s="101"/>
      <c r="D88" s="101"/>
    </row>
    <row r="89" spans="2:4">
      <c r="B89" s="101"/>
      <c r="C89" s="101"/>
      <c r="D89" s="101"/>
    </row>
    <row r="90" spans="2:4">
      <c r="B90" s="101"/>
      <c r="C90" s="101"/>
      <c r="D90" s="101"/>
    </row>
    <row r="91" spans="2:4">
      <c r="B91" s="101"/>
      <c r="C91" s="101"/>
      <c r="D91" s="101"/>
    </row>
    <row r="92" spans="2:4">
      <c r="B92" s="101"/>
      <c r="C92" s="101"/>
      <c r="D92" s="101"/>
    </row>
    <row r="93" spans="2:4">
      <c r="B93" s="101"/>
      <c r="C93" s="101"/>
      <c r="D93" s="101"/>
    </row>
    <row r="94" spans="2:4">
      <c r="B94" s="101"/>
      <c r="C94" s="101"/>
      <c r="D94" s="101"/>
    </row>
    <row r="95" spans="2:4">
      <c r="B95" s="101"/>
      <c r="C95" s="101"/>
      <c r="D95" s="101"/>
    </row>
    <row r="96" spans="2:4">
      <c r="B96" s="101"/>
      <c r="C96" s="101"/>
      <c r="D96" s="101"/>
    </row>
    <row r="97" spans="2:4">
      <c r="B97" s="101"/>
      <c r="C97" s="101"/>
      <c r="D97" s="101"/>
    </row>
    <row r="98" spans="2:4">
      <c r="B98" s="101"/>
      <c r="C98" s="101"/>
      <c r="D98" s="101"/>
    </row>
    <row r="99" spans="2:4">
      <c r="B99" s="101"/>
      <c r="C99" s="101"/>
      <c r="D99" s="101"/>
    </row>
    <row r="100" spans="2:4">
      <c r="B100" s="101"/>
      <c r="C100" s="101"/>
      <c r="D100" s="101"/>
    </row>
    <row r="101" spans="2:4">
      <c r="B101" s="101"/>
      <c r="C101" s="101"/>
      <c r="D101" s="101"/>
    </row>
    <row r="102" spans="2:4">
      <c r="B102" s="101"/>
      <c r="C102" s="101"/>
      <c r="D102" s="101"/>
    </row>
    <row r="103" spans="2:4">
      <c r="B103" s="101"/>
      <c r="C103" s="101"/>
      <c r="D103" s="101"/>
    </row>
    <row r="104" spans="2:4">
      <c r="B104" s="101"/>
      <c r="C104" s="101"/>
      <c r="D104" s="101"/>
    </row>
    <row r="105" spans="2:4">
      <c r="B105" s="101"/>
      <c r="C105" s="101"/>
      <c r="D105" s="101"/>
    </row>
    <row r="106" spans="2:4">
      <c r="B106" s="101"/>
      <c r="C106" s="101"/>
      <c r="D106" s="101"/>
    </row>
    <row r="107" spans="2:4">
      <c r="B107" s="101"/>
      <c r="C107" s="101"/>
      <c r="D107" s="101"/>
    </row>
    <row r="108" spans="2:4">
      <c r="B108" s="101"/>
      <c r="C108" s="101"/>
      <c r="D108" s="101"/>
    </row>
    <row r="109" spans="2:4">
      <c r="B109" s="101"/>
      <c r="C109" s="101"/>
      <c r="D109" s="101"/>
    </row>
  </sheetData>
  <sheetProtection sheet="1" objects="1" scenarios="1"/>
  <mergeCells count="1">
    <mergeCell ref="B6:D6"/>
  </mergeCells>
  <phoneticPr fontId="3" type="noConversion"/>
  <dataValidations count="1">
    <dataValidation allowBlank="1" showInputMessage="1" showErrorMessage="1" sqref="AA28:XFD29 C18:C1048576 C5:C16 D1:D1048576 A1:B1048576 E30:XFD1048576 E1:XFD27 E28:Y2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185</v>
      </c>
      <c r="C1" s="78" t="s" vm="1">
        <v>260</v>
      </c>
    </row>
    <row r="2" spans="2:18">
      <c r="B2" s="57" t="s">
        <v>184</v>
      </c>
      <c r="C2" s="78" t="s">
        <v>261</v>
      </c>
    </row>
    <row r="3" spans="2:18">
      <c r="B3" s="57" t="s">
        <v>186</v>
      </c>
      <c r="C3" s="78" t="s">
        <v>262</v>
      </c>
    </row>
    <row r="4" spans="2:18">
      <c r="B4" s="57" t="s">
        <v>187</v>
      </c>
      <c r="C4" s="78">
        <v>8801</v>
      </c>
    </row>
    <row r="6" spans="2:18" ht="26.25" customHeight="1">
      <c r="B6" s="170" t="s">
        <v>225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2"/>
    </row>
    <row r="7" spans="2:18" s="3" customFormat="1" ht="78.75">
      <c r="B7" s="23" t="s">
        <v>122</v>
      </c>
      <c r="C7" s="31" t="s">
        <v>46</v>
      </c>
      <c r="D7" s="31" t="s">
        <v>66</v>
      </c>
      <c r="E7" s="31" t="s">
        <v>15</v>
      </c>
      <c r="F7" s="31" t="s">
        <v>67</v>
      </c>
      <c r="G7" s="31" t="s">
        <v>108</v>
      </c>
      <c r="H7" s="31" t="s">
        <v>18</v>
      </c>
      <c r="I7" s="31" t="s">
        <v>107</v>
      </c>
      <c r="J7" s="31" t="s">
        <v>17</v>
      </c>
      <c r="K7" s="31" t="s">
        <v>223</v>
      </c>
      <c r="L7" s="31" t="s">
        <v>249</v>
      </c>
      <c r="M7" s="31" t="s">
        <v>224</v>
      </c>
      <c r="N7" s="31" t="s">
        <v>60</v>
      </c>
      <c r="O7" s="31" t="s">
        <v>188</v>
      </c>
      <c r="P7" s="32" t="s">
        <v>190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251</v>
      </c>
      <c r="M8" s="33" t="s">
        <v>247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1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259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118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250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1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1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1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1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1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1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1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1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1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1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1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1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1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</row>
    <row r="32" spans="2:1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</row>
    <row r="33" spans="2:16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 spans="2:16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 spans="2:16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spans="2:16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2:16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 spans="2:16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</row>
    <row r="39" spans="2:16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</row>
    <row r="40" spans="2:16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</row>
    <row r="41" spans="2:16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spans="2:16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 spans="2:16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16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16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16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16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16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185</v>
      </c>
      <c r="C1" s="78" t="s" vm="1">
        <v>260</v>
      </c>
    </row>
    <row r="2" spans="2:18">
      <c r="B2" s="57" t="s">
        <v>184</v>
      </c>
      <c r="C2" s="78" t="s">
        <v>261</v>
      </c>
    </row>
    <row r="3" spans="2:18">
      <c r="B3" s="57" t="s">
        <v>186</v>
      </c>
      <c r="C3" s="78" t="s">
        <v>262</v>
      </c>
    </row>
    <row r="4" spans="2:18">
      <c r="B4" s="57" t="s">
        <v>187</v>
      </c>
      <c r="C4" s="78">
        <v>8801</v>
      </c>
    </row>
    <row r="6" spans="2:18" ht="26.25" customHeight="1">
      <c r="B6" s="170" t="s">
        <v>226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2"/>
    </row>
    <row r="7" spans="2:18" s="3" customFormat="1" ht="78.75">
      <c r="B7" s="23" t="s">
        <v>122</v>
      </c>
      <c r="C7" s="31" t="s">
        <v>46</v>
      </c>
      <c r="D7" s="31" t="s">
        <v>66</v>
      </c>
      <c r="E7" s="31" t="s">
        <v>15</v>
      </c>
      <c r="F7" s="31" t="s">
        <v>67</v>
      </c>
      <c r="G7" s="31" t="s">
        <v>108</v>
      </c>
      <c r="H7" s="31" t="s">
        <v>18</v>
      </c>
      <c r="I7" s="31" t="s">
        <v>107</v>
      </c>
      <c r="J7" s="31" t="s">
        <v>17</v>
      </c>
      <c r="K7" s="31" t="s">
        <v>223</v>
      </c>
      <c r="L7" s="31" t="s">
        <v>244</v>
      </c>
      <c r="M7" s="31" t="s">
        <v>224</v>
      </c>
      <c r="N7" s="31" t="s">
        <v>60</v>
      </c>
      <c r="O7" s="31" t="s">
        <v>188</v>
      </c>
      <c r="P7" s="32" t="s">
        <v>190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251</v>
      </c>
      <c r="M8" s="33" t="s">
        <v>247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259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118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250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1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1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1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1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1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1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1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1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1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1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1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1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1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</row>
    <row r="32" spans="2:1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</row>
    <row r="33" spans="2:16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 spans="2:16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 spans="2:16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spans="2:16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2:16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 spans="2:16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</row>
    <row r="39" spans="2:16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</row>
    <row r="40" spans="2:16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</row>
    <row r="41" spans="2:16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spans="2:16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 spans="2:16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16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16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16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16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16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185</v>
      </c>
      <c r="C1" s="78" t="s" vm="1">
        <v>260</v>
      </c>
    </row>
    <row r="2" spans="2:18">
      <c r="B2" s="57" t="s">
        <v>184</v>
      </c>
      <c r="C2" s="78" t="s">
        <v>261</v>
      </c>
    </row>
    <row r="3" spans="2:18">
      <c r="B3" s="57" t="s">
        <v>186</v>
      </c>
      <c r="C3" s="78" t="s">
        <v>262</v>
      </c>
    </row>
    <row r="4" spans="2:18">
      <c r="B4" s="57" t="s">
        <v>187</v>
      </c>
      <c r="C4" s="78">
        <v>8801</v>
      </c>
    </row>
    <row r="6" spans="2:18" ht="26.25" customHeight="1">
      <c r="B6" s="170" t="s">
        <v>228</v>
      </c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2"/>
    </row>
    <row r="7" spans="2:18" s="3" customFormat="1" ht="78.75">
      <c r="B7" s="23" t="s">
        <v>122</v>
      </c>
      <c r="C7" s="31" t="s">
        <v>46</v>
      </c>
      <c r="D7" s="31" t="s">
        <v>66</v>
      </c>
      <c r="E7" s="31" t="s">
        <v>15</v>
      </c>
      <c r="F7" s="31" t="s">
        <v>67</v>
      </c>
      <c r="G7" s="31" t="s">
        <v>108</v>
      </c>
      <c r="H7" s="31" t="s">
        <v>18</v>
      </c>
      <c r="I7" s="31" t="s">
        <v>107</v>
      </c>
      <c r="J7" s="31" t="s">
        <v>17</v>
      </c>
      <c r="K7" s="31" t="s">
        <v>223</v>
      </c>
      <c r="L7" s="31" t="s">
        <v>244</v>
      </c>
      <c r="M7" s="31" t="s">
        <v>224</v>
      </c>
      <c r="N7" s="31" t="s">
        <v>60</v>
      </c>
      <c r="O7" s="31" t="s">
        <v>188</v>
      </c>
      <c r="P7" s="32" t="s">
        <v>190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251</v>
      </c>
      <c r="M8" s="33" t="s">
        <v>247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259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118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250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23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23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23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23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23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23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23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23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23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23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23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23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23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23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23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2"/>
      <c r="R31" s="2"/>
      <c r="S31" s="2"/>
      <c r="T31" s="2"/>
      <c r="U31" s="2"/>
      <c r="V31" s="2"/>
      <c r="W31" s="2"/>
    </row>
    <row r="32" spans="2:23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2"/>
      <c r="R32" s="2"/>
      <c r="S32" s="2"/>
      <c r="T32" s="2"/>
      <c r="U32" s="2"/>
      <c r="V32" s="2"/>
      <c r="W32" s="2"/>
    </row>
    <row r="33" spans="2:23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2"/>
      <c r="R33" s="2"/>
      <c r="S33" s="2"/>
      <c r="T33" s="2"/>
      <c r="U33" s="2"/>
      <c r="V33" s="2"/>
      <c r="W33" s="2"/>
    </row>
    <row r="34" spans="2:23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2"/>
      <c r="R34" s="2"/>
      <c r="S34" s="2"/>
      <c r="T34" s="2"/>
      <c r="U34" s="2"/>
      <c r="V34" s="2"/>
      <c r="W34" s="2"/>
    </row>
    <row r="35" spans="2:23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2"/>
      <c r="R35" s="2"/>
      <c r="S35" s="2"/>
      <c r="T35" s="2"/>
      <c r="U35" s="2"/>
      <c r="V35" s="2"/>
      <c r="W35" s="2"/>
    </row>
    <row r="36" spans="2:23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2"/>
      <c r="R36" s="2"/>
      <c r="S36" s="2"/>
      <c r="T36" s="2"/>
      <c r="U36" s="2"/>
      <c r="V36" s="2"/>
      <c r="W36" s="2"/>
    </row>
    <row r="37" spans="2:23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2"/>
      <c r="R37" s="2"/>
      <c r="S37" s="2"/>
      <c r="T37" s="2"/>
      <c r="U37" s="2"/>
      <c r="V37" s="2"/>
      <c r="W37" s="2"/>
    </row>
    <row r="38" spans="2:23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2"/>
      <c r="R38" s="2"/>
      <c r="S38" s="2"/>
      <c r="T38" s="2"/>
      <c r="U38" s="2"/>
      <c r="V38" s="2"/>
      <c r="W38" s="2"/>
    </row>
    <row r="39" spans="2:23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2"/>
      <c r="R39" s="2"/>
      <c r="S39" s="2"/>
      <c r="T39" s="2"/>
      <c r="U39" s="2"/>
      <c r="V39" s="2"/>
      <c r="W39" s="2"/>
    </row>
    <row r="40" spans="2:23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2"/>
      <c r="R40" s="2"/>
      <c r="S40" s="2"/>
      <c r="T40" s="2"/>
      <c r="U40" s="2"/>
      <c r="V40" s="2"/>
      <c r="W40" s="2"/>
    </row>
    <row r="41" spans="2:23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2"/>
      <c r="R41" s="2"/>
      <c r="S41" s="2"/>
      <c r="T41" s="2"/>
      <c r="U41" s="2"/>
      <c r="V41" s="2"/>
      <c r="W41" s="2"/>
    </row>
    <row r="42" spans="2:23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2"/>
      <c r="R42" s="2"/>
      <c r="S42" s="2"/>
      <c r="T42" s="2"/>
      <c r="U42" s="2"/>
      <c r="V42" s="2"/>
      <c r="W42" s="2"/>
    </row>
    <row r="43" spans="2:23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23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23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23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23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23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2018-04-09T10:14:18+00:00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Props1.xml><?xml version="1.0" encoding="utf-8"?>
<ds:datastoreItem xmlns:ds="http://schemas.openxmlformats.org/officeDocument/2006/customXml" ds:itemID="{D343379C-934C-47E9-99BB-CCC19D05E2BB}"/>
</file>

<file path=customXml/itemProps2.xml><?xml version="1.0" encoding="utf-8"?>
<ds:datastoreItem xmlns:ds="http://schemas.openxmlformats.org/officeDocument/2006/customXml" ds:itemID="{91FD62A3-CF6E-4E83-AE07-06E48DC8A4A9}"/>
</file>

<file path=customXml/itemProps3.xml><?xml version="1.0" encoding="utf-8"?>
<ds:datastoreItem xmlns:ds="http://schemas.openxmlformats.org/officeDocument/2006/customXml" ds:itemID="{2AC070A1-B1B4-443C-95AE-F1F3DD5AB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30</vt:i4>
      </vt:variant>
    </vt:vector>
  </HeadingPairs>
  <TitlesOfParts>
    <vt:vector size="61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'לא סחיר- תעודות התחייבות ממשלתי'!Print_Area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user</cp:lastModifiedBy>
  <cp:lastPrinted>2017-05-01T10:11:51Z</cp:lastPrinted>
  <dcterms:created xsi:type="dcterms:W3CDTF">2005-07-19T07:39:38Z</dcterms:created>
  <dcterms:modified xsi:type="dcterms:W3CDTF">2018-04-09T08:05:11Z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kb4cc1381c4248d7a2dfa3f1be0c86c0">
    <vt:lpwstr/>
  </property>
  <property fmtid="{D5CDD505-2E9C-101B-9397-08002B2CF9AE}" pid="22" name="aa1c885e8039426686f6c49672b09953">
    <vt:lpwstr/>
  </property>
  <property fmtid="{D5CDD505-2E9C-101B-9397-08002B2CF9AE}" pid="23" name="e09eddfac2354f9ab04a226e27f86f1f">
    <vt:lpwstr/>
  </property>
  <property fmtid="{D5CDD505-2E9C-101B-9397-08002B2CF9AE}" pid="24" name="b76e59bb9f5947a781773f53cc6e9460">
    <vt:lpwstr/>
  </property>
  <property fmtid="{D5CDD505-2E9C-101B-9397-08002B2CF9AE}" pid="25" name="n612d9597dc7466f957352ce79be86f3">
    <vt:lpwstr/>
  </property>
  <property fmtid="{D5CDD505-2E9C-101B-9397-08002B2CF9AE}" pid="26" name="ia53b9f18d984e01914f4b79710425b7">
    <vt:lpwstr/>
  </property>
  <property fmtid="{D5CDD505-2E9C-101B-9397-08002B2CF9AE}" pid="27" name="xd_Signature">
    <vt:bool>false</vt:bool>
  </property>
  <property fmtid="{D5CDD505-2E9C-101B-9397-08002B2CF9AE}" pid="28" name="xd_ProgID">
    <vt:lpwstr/>
  </property>
  <property fmtid="{D5CDD505-2E9C-101B-9397-08002B2CF9AE}" pid="29" name="_SourceUrl">
    <vt:lpwstr/>
  </property>
  <property fmtid="{D5CDD505-2E9C-101B-9397-08002B2CF9AE}" pid="30" name="_SharedFileIndex">
    <vt:lpwstr/>
  </property>
  <property fmtid="{D5CDD505-2E9C-101B-9397-08002B2CF9AE}" pid="31" name="TemplateUrl">
    <vt:lpwstr/>
  </property>
</Properties>
</file>