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הלוואות!$B$6:$Q$48</definedName>
    <definedName name="Print_Area" localSheetId="25">'השקעה בחברות מוחזקות'!$B$6:$K$17</definedName>
    <definedName name="Print_Area" localSheetId="26">'השקעות אחרות '!$B$6:$K$15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0" i="88" l="1"/>
  <c r="C42" i="88" l="1"/>
  <c r="C37" i="88"/>
  <c r="J10" i="81"/>
  <c r="J11" i="81"/>
  <c r="J12" i="81"/>
  <c r="I10" i="81"/>
  <c r="I11" i="81"/>
  <c r="J12" i="58" l="1"/>
  <c r="O16" i="78" l="1"/>
  <c r="O13" i="78"/>
  <c r="O12" i="78" s="1"/>
  <c r="C11" i="84" l="1"/>
  <c r="C10" i="84" s="1"/>
  <c r="C43" i="88" s="1"/>
  <c r="C17" i="84"/>
  <c r="O23" i="78"/>
  <c r="O11" i="78"/>
  <c r="C27" i="88"/>
  <c r="J13" i="72"/>
  <c r="J12" i="72"/>
  <c r="J11" i="72" s="1"/>
  <c r="J38" i="63"/>
  <c r="J37" i="63" s="1"/>
  <c r="J11" i="63" s="1"/>
  <c r="K11" i="62"/>
  <c r="K12" i="62"/>
  <c r="K13" i="62"/>
  <c r="K100" i="62"/>
  <c r="K101" i="62"/>
  <c r="K122" i="62"/>
  <c r="S115" i="61"/>
  <c r="O115" i="61"/>
  <c r="S73" i="61"/>
  <c r="O73" i="61"/>
  <c r="S59" i="61"/>
  <c r="O59" i="61"/>
  <c r="J15" i="58"/>
  <c r="J11" i="58" s="1"/>
  <c r="C17" i="88"/>
  <c r="C34" i="88"/>
  <c r="C31" i="88"/>
  <c r="C29" i="88"/>
  <c r="C28" i="88"/>
  <c r="C26" i="88"/>
  <c r="C24" i="88"/>
  <c r="C21" i="88"/>
  <c r="C20" i="88"/>
  <c r="C18" i="88"/>
  <c r="C16" i="88"/>
  <c r="C15" i="88"/>
  <c r="C13" i="88"/>
  <c r="O10" i="78" l="1"/>
  <c r="P45" i="78" s="1"/>
  <c r="P12" i="78"/>
  <c r="P42" i="78"/>
  <c r="P47" i="78"/>
  <c r="J10" i="58"/>
  <c r="K19" i="58" s="1"/>
  <c r="C23" i="88"/>
  <c r="C12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P38" i="78" l="1"/>
  <c r="P36" i="78"/>
  <c r="K18" i="58"/>
  <c r="K11" i="58"/>
  <c r="K13" i="58"/>
  <c r="K23" i="58"/>
  <c r="P33" i="78"/>
  <c r="P32" i="78"/>
  <c r="P34" i="78"/>
  <c r="P29" i="78"/>
  <c r="P14" i="78"/>
  <c r="P26" i="78"/>
  <c r="P40" i="78"/>
  <c r="P10" i="78"/>
  <c r="P17" i="78"/>
  <c r="P19" i="78"/>
  <c r="P21" i="78"/>
  <c r="P18" i="78"/>
  <c r="P20" i="78"/>
  <c r="P25" i="78"/>
  <c r="P16" i="78"/>
  <c r="P15" i="78"/>
  <c r="P24" i="78"/>
  <c r="P46" i="78"/>
  <c r="P31" i="78"/>
  <c r="P27" i="78"/>
  <c r="P39" i="78"/>
  <c r="P23" i="78"/>
  <c r="P43" i="78"/>
  <c r="P35" i="78"/>
  <c r="P13" i="78"/>
  <c r="C33" i="88"/>
  <c r="P48" i="78"/>
  <c r="P30" i="78"/>
  <c r="P41" i="78"/>
  <c r="P44" i="78"/>
  <c r="P28" i="78"/>
  <c r="P37" i="78"/>
  <c r="P11" i="78"/>
  <c r="K22" i="58"/>
  <c r="K21" i="58"/>
  <c r="K15" i="58"/>
  <c r="C11" i="88"/>
  <c r="K20" i="58"/>
  <c r="K12" i="58"/>
  <c r="K17" i="58"/>
  <c r="K24" i="58"/>
  <c r="K16" i="58"/>
  <c r="K10" i="58"/>
  <c r="N48" i="63" l="1"/>
  <c r="O145" i="62"/>
  <c r="S13" i="71"/>
  <c r="O184" i="62"/>
  <c r="O20" i="62"/>
  <c r="N66" i="63"/>
  <c r="O167" i="62"/>
  <c r="O68" i="62"/>
  <c r="O15" i="62"/>
  <c r="P13" i="69"/>
  <c r="O13" i="64"/>
  <c r="N73" i="63"/>
  <c r="N45" i="63"/>
  <c r="N11" i="63"/>
  <c r="O182" i="62"/>
  <c r="O166" i="62"/>
  <c r="O150" i="62"/>
  <c r="O142" i="62"/>
  <c r="O126" i="62"/>
  <c r="O109" i="62"/>
  <c r="O96" i="62"/>
  <c r="O79" i="62"/>
  <c r="O63" i="62"/>
  <c r="O51" i="62"/>
  <c r="O34" i="62"/>
  <c r="O18" i="62"/>
  <c r="U127" i="61"/>
  <c r="U111" i="61"/>
  <c r="U95" i="61"/>
  <c r="U82" i="61"/>
  <c r="U70" i="61"/>
  <c r="U62" i="61"/>
  <c r="U50" i="61"/>
  <c r="U38" i="61"/>
  <c r="U30" i="61"/>
  <c r="U18" i="61"/>
  <c r="R51" i="59"/>
  <c r="R43" i="59"/>
  <c r="R30" i="59"/>
  <c r="R17" i="59"/>
  <c r="O16" i="62"/>
  <c r="U122" i="61"/>
  <c r="U110" i="61"/>
  <c r="U102" i="61"/>
  <c r="U89" i="61"/>
  <c r="U77" i="61"/>
  <c r="U69" i="61"/>
  <c r="U57" i="61"/>
  <c r="U45" i="61"/>
  <c r="U37" i="61"/>
  <c r="U25" i="61"/>
  <c r="U13" i="61"/>
  <c r="R50" i="59"/>
  <c r="R38" i="59"/>
  <c r="R24" i="59"/>
  <c r="R16" i="59"/>
  <c r="U130" i="61"/>
  <c r="U117" i="61"/>
  <c r="U109" i="61"/>
  <c r="U97" i="61"/>
  <c r="U88" i="61"/>
  <c r="U80" i="61"/>
  <c r="U72" i="61"/>
  <c r="U64" i="61"/>
  <c r="U56" i="61"/>
  <c r="U48" i="61"/>
  <c r="U40" i="61"/>
  <c r="U32" i="61"/>
  <c r="U24" i="61"/>
  <c r="U16" i="61"/>
  <c r="R54" i="59"/>
  <c r="R45" i="59"/>
  <c r="R37" i="59"/>
  <c r="R28" i="59"/>
  <c r="R19" i="59"/>
  <c r="R11" i="59"/>
  <c r="U128" i="61"/>
  <c r="U120" i="61"/>
  <c r="U112" i="61"/>
  <c r="U104" i="61"/>
  <c r="U96" i="61"/>
  <c r="U87" i="61"/>
  <c r="U79" i="61"/>
  <c r="U71" i="61"/>
  <c r="U63" i="61"/>
  <c r="U55" i="61"/>
  <c r="U47" i="61"/>
  <c r="U39" i="61"/>
  <c r="U31" i="61"/>
  <c r="U23" i="61"/>
  <c r="U15" i="61"/>
  <c r="R53" i="59"/>
  <c r="R44" i="59"/>
  <c r="R35" i="59"/>
  <c r="R27" i="59"/>
  <c r="R18" i="59"/>
  <c r="L23" i="58"/>
  <c r="L15" i="58"/>
  <c r="L24" i="58"/>
  <c r="L11" i="58"/>
  <c r="L18" i="58"/>
  <c r="L16" i="58"/>
  <c r="L17" i="58"/>
  <c r="D42" i="88"/>
  <c r="D24" i="88"/>
  <c r="D38" i="88"/>
  <c r="D21" i="88"/>
  <c r="D34" i="88"/>
  <c r="D18" i="88"/>
  <c r="D31" i="88"/>
  <c r="D15" i="88"/>
  <c r="D33" i="88"/>
  <c r="D12" i="88"/>
  <c r="D10" i="88"/>
  <c r="Q16" i="78" l="1"/>
  <c r="D37" i="88"/>
  <c r="K12" i="81"/>
  <c r="K10" i="81"/>
  <c r="K11" i="81"/>
  <c r="D23" i="88"/>
  <c r="D17" i="88"/>
  <c r="D11" i="88"/>
  <c r="D13" i="88"/>
  <c r="D16" i="88"/>
  <c r="L12" i="58"/>
  <c r="L13" i="58"/>
  <c r="L20" i="58"/>
  <c r="L19" i="58"/>
  <c r="R22" i="59"/>
  <c r="R40" i="59"/>
  <c r="U11" i="61"/>
  <c r="U27" i="61"/>
  <c r="U43" i="61"/>
  <c r="U59" i="61"/>
  <c r="U75" i="61"/>
  <c r="U92" i="61"/>
  <c r="U108" i="61"/>
  <c r="U124" i="61"/>
  <c r="R15" i="59"/>
  <c r="R32" i="59"/>
  <c r="R49" i="59"/>
  <c r="U20" i="61"/>
  <c r="U36" i="61"/>
  <c r="U52" i="61"/>
  <c r="U68" i="61"/>
  <c r="U84" i="61"/>
  <c r="U101" i="61"/>
  <c r="U125" i="61"/>
  <c r="R20" i="59"/>
  <c r="R42" i="59"/>
  <c r="U21" i="61"/>
  <c r="U41" i="61"/>
  <c r="U61" i="61"/>
  <c r="U85" i="61"/>
  <c r="U106" i="61"/>
  <c r="U126" i="61"/>
  <c r="R26" i="59"/>
  <c r="R47" i="59"/>
  <c r="U22" i="61"/>
  <c r="U46" i="61"/>
  <c r="U66" i="61"/>
  <c r="U86" i="61"/>
  <c r="U115" i="61"/>
  <c r="O30" i="62"/>
  <c r="O59" i="62"/>
  <c r="O83" i="62"/>
  <c r="O117" i="62"/>
  <c r="O146" i="62"/>
  <c r="O174" i="62"/>
  <c r="N24" i="63"/>
  <c r="N49" i="63"/>
  <c r="N77" i="63"/>
  <c r="O26" i="64"/>
  <c r="P25" i="69"/>
  <c r="O27" i="62"/>
  <c r="O102" i="62"/>
  <c r="O183" i="62"/>
  <c r="N82" i="63"/>
  <c r="O85" i="62"/>
  <c r="N55" i="63"/>
  <c r="O13" i="62"/>
  <c r="N14" i="63"/>
  <c r="N30" i="63"/>
  <c r="N57" i="63"/>
  <c r="N96" i="63"/>
  <c r="O30" i="64"/>
  <c r="P29" i="69"/>
  <c r="O48" i="62"/>
  <c r="O118" i="62"/>
  <c r="N16" i="63"/>
  <c r="K20" i="67"/>
  <c r="O103" i="62"/>
  <c r="N71" i="63"/>
  <c r="O78" i="62"/>
  <c r="D20" i="88"/>
  <c r="D26" i="88"/>
  <c r="D27" i="88"/>
  <c r="D28" i="88"/>
  <c r="D29" i="88"/>
  <c r="L21" i="58"/>
  <c r="L22" i="58"/>
  <c r="L10" i="58"/>
  <c r="R14" i="59"/>
  <c r="R31" i="59"/>
  <c r="R48" i="59"/>
  <c r="U19" i="61"/>
  <c r="U35" i="61"/>
  <c r="U51" i="61"/>
  <c r="U67" i="61"/>
  <c r="U83" i="61"/>
  <c r="U100" i="61"/>
  <c r="U116" i="61"/>
  <c r="O11" i="62"/>
  <c r="R23" i="59"/>
  <c r="R41" i="59"/>
  <c r="U12" i="61"/>
  <c r="U28" i="61"/>
  <c r="U44" i="61"/>
  <c r="U60" i="61"/>
  <c r="U76" i="61"/>
  <c r="U93" i="61"/>
  <c r="U113" i="61"/>
  <c r="O12" i="62"/>
  <c r="R33" i="59"/>
  <c r="R55" i="59"/>
  <c r="U29" i="61"/>
  <c r="U53" i="61"/>
  <c r="U73" i="61"/>
  <c r="U94" i="61"/>
  <c r="U118" i="61"/>
  <c r="R13" i="59"/>
  <c r="R34" i="59"/>
  <c r="U14" i="61"/>
  <c r="U34" i="61"/>
  <c r="U54" i="61"/>
  <c r="U78" i="61"/>
  <c r="U103" i="61"/>
  <c r="O14" i="62"/>
  <c r="O42" i="62"/>
  <c r="O75" i="62"/>
  <c r="O101" i="62"/>
  <c r="O130" i="62"/>
  <c r="O162" i="62"/>
  <c r="O190" i="62"/>
  <c r="N28" i="63"/>
  <c r="N65" i="63"/>
  <c r="N92" i="63"/>
  <c r="K15" i="67"/>
  <c r="S15" i="71"/>
  <c r="O60" i="62"/>
  <c r="O135" i="62"/>
  <c r="N50" i="63"/>
  <c r="P26" i="69"/>
  <c r="O152" i="62"/>
  <c r="P11" i="69"/>
  <c r="O95" i="62"/>
  <c r="N80" i="63"/>
  <c r="Q14" i="78"/>
  <c r="S28" i="71"/>
  <c r="P24" i="69"/>
  <c r="M15" i="72"/>
  <c r="Q41" i="78"/>
  <c r="K15" i="76"/>
  <c r="O53" i="62"/>
  <c r="O168" i="62"/>
  <c r="O14" i="64"/>
  <c r="O62" i="62"/>
  <c r="O161" i="62"/>
  <c r="O12" i="64"/>
  <c r="K22" i="76"/>
  <c r="K14" i="76"/>
  <c r="U99" i="61"/>
  <c r="U119" i="61"/>
  <c r="O26" i="62"/>
  <c r="O47" i="62"/>
  <c r="O67" i="62"/>
  <c r="O92" i="62"/>
  <c r="O113" i="62"/>
  <c r="O134" i="62"/>
  <c r="O158" i="62"/>
  <c r="O178" i="62"/>
  <c r="N15" i="63"/>
  <c r="N41" i="63"/>
  <c r="N61" i="63"/>
  <c r="N81" i="63"/>
  <c r="O22" i="64"/>
  <c r="K19" i="67"/>
  <c r="P37" i="69"/>
  <c r="O35" i="62"/>
  <c r="O84" i="62"/>
  <c r="O151" i="62"/>
  <c r="N31" i="63"/>
  <c r="O31" i="64"/>
  <c r="O36" i="62"/>
  <c r="O119" i="62"/>
  <c r="N39" i="63"/>
  <c r="O32" i="64"/>
  <c r="O29" i="62"/>
  <c r="O129" i="62"/>
  <c r="N34" i="63"/>
  <c r="O29" i="64"/>
  <c r="Q40" i="78"/>
  <c r="Q35" i="78"/>
  <c r="P40" i="69"/>
  <c r="K25" i="76"/>
  <c r="Q25" i="78"/>
  <c r="Q13" i="78"/>
  <c r="K15" i="73"/>
  <c r="O16" i="64"/>
  <c r="S12" i="71"/>
  <c r="O69" i="62"/>
  <c r="O136" i="62"/>
  <c r="N22" i="63"/>
  <c r="N88" i="63"/>
  <c r="P27" i="69"/>
  <c r="O46" i="62"/>
  <c r="O112" i="62"/>
  <c r="O177" i="62"/>
  <c r="N64" i="63"/>
  <c r="K18" i="67"/>
  <c r="M13" i="72"/>
  <c r="K24" i="73"/>
  <c r="K17" i="73"/>
  <c r="K23" i="73"/>
  <c r="Q34" i="78"/>
  <c r="Q48" i="78"/>
  <c r="K27" i="76"/>
  <c r="L13" i="74"/>
  <c r="K11" i="73"/>
  <c r="Q10" i="78"/>
  <c r="K13" i="73"/>
  <c r="Q31" i="78"/>
  <c r="K28" i="76"/>
  <c r="K11" i="76"/>
  <c r="K12" i="73"/>
  <c r="Q37" i="78"/>
  <c r="Q15" i="78"/>
  <c r="K17" i="76"/>
  <c r="K20" i="73"/>
  <c r="Q36" i="78"/>
  <c r="K16" i="76"/>
  <c r="M11" i="72"/>
  <c r="M16" i="72"/>
  <c r="S23" i="71"/>
  <c r="P36" i="69"/>
  <c r="P20" i="69"/>
  <c r="K14" i="67"/>
  <c r="O25" i="64"/>
  <c r="N90" i="63"/>
  <c r="N76" i="63"/>
  <c r="N60" i="63"/>
  <c r="N44" i="63"/>
  <c r="N27" i="63"/>
  <c r="O189" i="62"/>
  <c r="O173" i="62"/>
  <c r="O157" i="62"/>
  <c r="O141" i="62"/>
  <c r="O125" i="62"/>
  <c r="O108" i="62"/>
  <c r="O91" i="62"/>
  <c r="O74" i="62"/>
  <c r="O58" i="62"/>
  <c r="O41" i="62"/>
  <c r="O25" i="62"/>
  <c r="S27" i="71"/>
  <c r="P39" i="69"/>
  <c r="P23" i="69"/>
  <c r="K17" i="67"/>
  <c r="O28" i="64"/>
  <c r="O11" i="64"/>
  <c r="N83" i="63"/>
  <c r="N67" i="63"/>
  <c r="N51" i="63"/>
  <c r="N35" i="63"/>
  <c r="N18" i="63"/>
  <c r="O180" i="62"/>
  <c r="O164" i="62"/>
  <c r="O148" i="62"/>
  <c r="O132" i="62"/>
  <c r="O115" i="62"/>
  <c r="O98" i="62"/>
  <c r="O81" i="62"/>
  <c r="O65" i="62"/>
  <c r="O49" i="62"/>
  <c r="O32" i="62"/>
  <c r="S26" i="71"/>
  <c r="P38" i="69"/>
  <c r="P22" i="69"/>
  <c r="K16" i="67"/>
  <c r="O27" i="64"/>
  <c r="N94" i="63"/>
  <c r="N78" i="63"/>
  <c r="N62" i="63"/>
  <c r="N46" i="63"/>
  <c r="N32" i="63"/>
  <c r="N12" i="63"/>
  <c r="O179" i="62"/>
  <c r="O163" i="62"/>
  <c r="O147" i="62"/>
  <c r="O131" i="62"/>
  <c r="O114" i="62"/>
  <c r="O97" i="62"/>
  <c r="O80" i="62"/>
  <c r="Q26" i="78"/>
  <c r="K19" i="76"/>
  <c r="K21" i="73"/>
  <c r="Q32" i="78"/>
  <c r="K12" i="76"/>
  <c r="Q39" i="78"/>
  <c r="Q23" i="78"/>
  <c r="K20" i="76"/>
  <c r="K22" i="73"/>
  <c r="Q45" i="78"/>
  <c r="Q29" i="78"/>
  <c r="K26" i="76"/>
  <c r="L12" i="74"/>
  <c r="Q46" i="78"/>
  <c r="Q24" i="78"/>
  <c r="K18" i="73"/>
  <c r="M14" i="72"/>
  <c r="M17" i="72"/>
  <c r="S14" i="71"/>
  <c r="P28" i="69"/>
  <c r="P12" i="69"/>
  <c r="L11" i="66"/>
  <c r="O15" i="64"/>
  <c r="N84" i="63"/>
  <c r="N68" i="63"/>
  <c r="N52" i="63"/>
  <c r="N29" i="63"/>
  <c r="N19" i="63"/>
  <c r="O181" i="62"/>
  <c r="O165" i="62"/>
  <c r="O149" i="62"/>
  <c r="O133" i="62"/>
  <c r="O116" i="62"/>
  <c r="O100" i="62"/>
  <c r="O82" i="62"/>
  <c r="O66" i="62"/>
  <c r="O50" i="62"/>
  <c r="O33" i="62"/>
  <c r="O17" i="62"/>
  <c r="S17" i="71"/>
  <c r="P31" i="69"/>
  <c r="P15" i="69"/>
  <c r="L14" i="66"/>
  <c r="O20" i="64"/>
  <c r="N95" i="63"/>
  <c r="N75" i="63"/>
  <c r="N59" i="63"/>
  <c r="N43" i="63"/>
  <c r="N26" i="63"/>
  <c r="O188" i="62"/>
  <c r="O172" i="62"/>
  <c r="O156" i="62"/>
  <c r="O140" i="62"/>
  <c r="O124" i="62"/>
  <c r="O107" i="62"/>
  <c r="O90" i="62"/>
  <c r="O73" i="62"/>
  <c r="O57" i="62"/>
  <c r="O40" i="62"/>
  <c r="O24" i="62"/>
  <c r="S16" i="71"/>
  <c r="P30" i="69"/>
  <c r="P14" i="69"/>
  <c r="L13" i="66"/>
  <c r="O19" i="64"/>
  <c r="N86" i="63"/>
  <c r="N70" i="63"/>
  <c r="N54" i="63"/>
  <c r="N38" i="63"/>
  <c r="N21" i="63"/>
  <c r="O187" i="62"/>
  <c r="O171" i="62"/>
  <c r="O155" i="62"/>
  <c r="O139" i="62"/>
  <c r="O123" i="62"/>
  <c r="O106" i="62"/>
  <c r="O89" i="62"/>
  <c r="O72" i="62"/>
  <c r="O56" i="62"/>
  <c r="O39" i="62"/>
  <c r="O23" i="62"/>
  <c r="S19" i="71"/>
  <c r="P33" i="69"/>
  <c r="P17" i="69"/>
  <c r="K11" i="67"/>
  <c r="Q30" i="78"/>
  <c r="K26" i="73"/>
  <c r="K21" i="76"/>
  <c r="Q27" i="78"/>
  <c r="K25" i="73"/>
  <c r="Q33" i="78"/>
  <c r="K13" i="76"/>
  <c r="Q28" i="78"/>
  <c r="M18" i="72"/>
  <c r="S18" i="71"/>
  <c r="P16" i="69"/>
  <c r="O21" i="64"/>
  <c r="N72" i="63"/>
  <c r="N40" i="63"/>
  <c r="O185" i="62"/>
  <c r="O153" i="62"/>
  <c r="O120" i="62"/>
  <c r="O86" i="62"/>
  <c r="O54" i="62"/>
  <c r="O21" i="62"/>
  <c r="P35" i="69"/>
  <c r="K13" i="67"/>
  <c r="N89" i="63"/>
  <c r="N63" i="63"/>
  <c r="N33" i="63"/>
  <c r="O176" i="62"/>
  <c r="O144" i="62"/>
  <c r="O111" i="62"/>
  <c r="O77" i="62"/>
  <c r="O45" i="62"/>
  <c r="S21" i="71"/>
  <c r="P18" i="69"/>
  <c r="O23" i="64"/>
  <c r="N74" i="63"/>
  <c r="N42" i="63"/>
  <c r="O191" i="62"/>
  <c r="O159" i="62"/>
  <c r="O127" i="62"/>
  <c r="O93" i="62"/>
  <c r="O64" i="62"/>
  <c r="O44" i="62"/>
  <c r="O19" i="62"/>
  <c r="S11" i="71"/>
  <c r="P21" i="69"/>
  <c r="L12" i="66"/>
  <c r="O18" i="64"/>
  <c r="N85" i="63"/>
  <c r="N69" i="63"/>
  <c r="N53" i="63"/>
  <c r="N37" i="63"/>
  <c r="N17" i="63"/>
  <c r="O186" i="62"/>
  <c r="O170" i="62"/>
  <c r="O154" i="62"/>
  <c r="O138" i="62"/>
  <c r="O122" i="62"/>
  <c r="O105" i="62"/>
  <c r="O88" i="62"/>
  <c r="O71" i="62"/>
  <c r="O55" i="62"/>
  <c r="O38" i="62"/>
  <c r="O22" i="62"/>
  <c r="U123" i="61"/>
  <c r="U107" i="61"/>
  <c r="U90" i="61"/>
  <c r="U74" i="61"/>
  <c r="U58" i="61"/>
  <c r="U42" i="61"/>
  <c r="U26" i="61"/>
  <c r="R56" i="59"/>
  <c r="R39" i="59"/>
  <c r="R21" i="59"/>
  <c r="U131" i="61"/>
  <c r="U114" i="61"/>
  <c r="U98" i="61"/>
  <c r="U81" i="61"/>
  <c r="U65" i="61"/>
  <c r="U49" i="61"/>
  <c r="U33" i="61"/>
  <c r="U17" i="61"/>
  <c r="R46" i="59"/>
  <c r="R29" i="59"/>
  <c r="R12" i="59"/>
  <c r="U121" i="61"/>
  <c r="U105" i="61"/>
  <c r="K23" i="76"/>
  <c r="Q44" i="78"/>
  <c r="Q43" i="78"/>
  <c r="K24" i="76"/>
  <c r="Q47" i="78"/>
  <c r="Q11" i="78"/>
  <c r="K14" i="73"/>
  <c r="L11" i="74"/>
  <c r="M12" i="72"/>
  <c r="P32" i="69"/>
  <c r="L15" i="66"/>
  <c r="N93" i="63"/>
  <c r="N56" i="63"/>
  <c r="N23" i="63"/>
  <c r="O169" i="62"/>
  <c r="O137" i="62"/>
  <c r="O104" i="62"/>
  <c r="O70" i="62"/>
  <c r="O37" i="62"/>
  <c r="S22" i="71"/>
  <c r="P19" i="69"/>
  <c r="O24" i="64"/>
  <c r="N79" i="63"/>
  <c r="N47" i="63"/>
  <c r="N13" i="63"/>
  <c r="O160" i="62"/>
  <c r="O128" i="62"/>
  <c r="O94" i="62"/>
  <c r="O61" i="62"/>
  <c r="O28" i="62"/>
  <c r="P34" i="69"/>
  <c r="K12" i="67"/>
  <c r="N91" i="63"/>
  <c r="N58" i="63"/>
  <c r="N25" i="63"/>
  <c r="O175" i="62"/>
  <c r="O143" i="62"/>
  <c r="O110" i="62"/>
  <c r="O76" i="62"/>
  <c r="O52" i="62"/>
  <c r="O31" i="62"/>
  <c r="S24" i="71"/>
  <c r="Q12" i="78"/>
  <c r="Q42" i="78"/>
  <c r="Q17" i="78"/>
  <c r="Q19" i="78"/>
  <c r="Q21" i="78"/>
  <c r="Q18" i="78"/>
  <c r="Q20" i="78"/>
  <c r="Q38" i="78"/>
  <c r="O14" i="79"/>
  <c r="O10" i="79"/>
  <c r="O13" i="79"/>
  <c r="O12" i="79"/>
  <c r="O16" i="79"/>
  <c r="O15" i="79"/>
  <c r="O11" i="7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3">
    <s v="Migdal Hashkaot Neches Boded"/>
    <s v="{[Time].[Hie Time].[Yom].&amp;[20171231]}"/>
    <s v="{[Medida].[Medida].&amp;[2]}"/>
    <s v="{[Keren].[Keren].[All]}"/>
    <s v="{[Cheshbon KM].[Hie Peilut].[Peilut 7].&amp;[Kod_Peilut_L7_398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0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4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4" si="22">
        <n x="1" s="1"/>
        <n x="2" s="1"/>
        <n x="20"/>
        <n x="21"/>
      </t>
    </mdx>
    <mdx n="0" f="v">
      <t c="4" si="22">
        <n x="1" s="1"/>
        <n x="2" s="1"/>
        <n x="23"/>
        <n x="21"/>
      </t>
    </mdx>
    <mdx n="0" f="v">
      <t c="4" si="22">
        <n x="1" s="1"/>
        <n x="2" s="1"/>
        <n x="24"/>
        <n x="21"/>
      </t>
    </mdx>
    <mdx n="0" f="v">
      <t c="4" si="22">
        <n x="1" s="1"/>
        <n x="2" s="1"/>
        <n x="25"/>
        <n x="21"/>
      </t>
    </mdx>
    <mdx n="0" f="v">
      <t c="4" si="22">
        <n x="1" s="1"/>
        <n x="2" s="1"/>
        <n x="26"/>
        <n x="21"/>
      </t>
    </mdx>
    <mdx n="0" f="v">
      <t c="4" si="22">
        <n x="1" s="1"/>
        <n x="2" s="1"/>
        <n x="27"/>
        <n x="21"/>
      </t>
    </mdx>
    <mdx n="0" f="v">
      <t c="4" si="22">
        <n x="1" s="1"/>
        <n x="2" s="1"/>
        <n x="28"/>
        <n x="21"/>
      </t>
    </mdx>
    <mdx n="0" f="v">
      <t c="4" si="22">
        <n x="1" s="1"/>
        <n x="2" s="1"/>
        <n x="29"/>
        <n x="21"/>
      </t>
    </mdx>
    <mdx n="0" f="v">
      <t c="4" si="22">
        <n x="1" s="1"/>
        <n x="2" s="1"/>
        <n x="30"/>
        <n x="21"/>
      </t>
    </mdx>
    <mdx n="0" f="v">
      <t c="4" si="22">
        <n x="1" s="1"/>
        <n x="2" s="1"/>
        <n x="31"/>
        <n x="21"/>
      </t>
    </mdx>
    <mdx n="0" f="v">
      <t c="4" si="22">
        <n x="1" s="1"/>
        <n x="2" s="1"/>
        <n x="32"/>
        <n x="21"/>
      </t>
    </mdx>
  </mdxMetadata>
  <valueMetadata count="3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</valueMetadata>
</metadata>
</file>

<file path=xl/sharedStrings.xml><?xml version="1.0" encoding="utf-8"?>
<sst xmlns="http://schemas.openxmlformats.org/spreadsheetml/2006/main" count="5232" uniqueCount="1499">
  <si>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</si>
  <si>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</si>
  <si>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</si>
  <si>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</si>
  <si>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</si>
  <si>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</si>
  <si>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</si>
  <si>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</si>
  <si>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</si>
  <si>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</si>
  <si>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</si>
  <si>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</si>
  <si>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</si>
  <si>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</si>
  <si>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</si>
  <si>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</si>
  <si>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</si>
  <si>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</si>
  <si>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</si>
  <si>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</si>
  <si>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</si>
  <si>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</si>
  <si>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</si>
  <si>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</si>
  <si>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</si>
  <si>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</si>
  <si>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</si>
  <si>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</si>
  <si>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</si>
  <si>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</si>
  <si>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</si>
  <si>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</si>
  <si>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</si>
  <si>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</si>
  <si>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</si>
  <si>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</si>
  <si>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</si>
  <si>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</si>
  <si>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</si>
  <si>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</si>
  <si>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</si>
  <si>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</t>
  </si>
  <si>
    <t>סה"כ  פקדונות מעל 3 חודשים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</si>
  <si>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</si>
  <si>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</si>
  <si>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</si>
  <si>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</si>
  <si>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</si>
  <si>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</si>
  <si>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</si>
  <si>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</si>
  <si>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</si>
  <si>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</si>
  <si>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</si>
  <si>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</si>
  <si>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</si>
  <si>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</si>
  <si>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</si>
  <si>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</si>
  <si>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</si>
  <si>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</si>
  <si>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</si>
  <si>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</si>
  <si>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</si>
  <si>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</si>
  <si>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</si>
  <si>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</si>
  <si>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</si>
  <si>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</si>
  <si>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</si>
  <si>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</si>
  <si>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</si>
  <si>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</si>
  <si>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</si>
  <si>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</si>
  <si>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</si>
  <si>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</si>
  <si>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</si>
  <si>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</si>
  <si>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</si>
  <si>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</si>
  <si>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</si>
  <si>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</si>
  <si>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</si>
  <si>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</si>
  <si>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</si>
  <si>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</si>
  <si>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</si>
  <si>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</si>
  <si>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</si>
  <si>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</si>
  <si>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</si>
  <si>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</si>
  <si>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</si>
  <si>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</si>
  <si>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</si>
  <si>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</si>
  <si>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</si>
  <si>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</si>
  <si>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</si>
  <si>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</si>
  <si>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</si>
  <si>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</si>
  <si>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</si>
  <si>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</si>
  <si>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</si>
  <si>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</si>
  <si>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</si>
  <si>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</si>
  <si>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</si>
  <si>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</si>
  <si>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</si>
  <si>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</si>
  <si>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</si>
  <si>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</si>
  <si>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</si>
  <si>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</si>
  <si>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</si>
  <si>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</si>
  <si>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</si>
  <si>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</si>
  <si>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</si>
  <si>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</si>
  <si>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</si>
  <si>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</si>
  <si>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</si>
  <si>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</si>
  <si>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</si>
  <si>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</si>
  <si>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</si>
  <si>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</si>
  <si>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</si>
  <si>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</si>
  <si>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</si>
  <si>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</si>
  <si>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</si>
  <si>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</si>
  <si>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</si>
  <si>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</si>
  <si>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</si>
  <si>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</si>
  <si>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</si>
  <si>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</si>
  <si>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</si>
  <si>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</si>
  <si>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</si>
  <si>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</si>
  <si>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</si>
  <si>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</si>
  <si>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</si>
  <si>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</si>
  <si>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</si>
  <si>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</si>
  <si>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</si>
  <si>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</si>
  <si>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</si>
  <si>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</si>
  <si>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</si>
  <si>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</si>
  <si>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</si>
  <si>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</si>
  <si>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</si>
  <si>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</si>
  <si>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</si>
  <si>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</si>
  <si>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</si>
  <si>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</si>
  <si>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</si>
  <si>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</si>
  <si>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</si>
  <si>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</si>
  <si>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</si>
  <si>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</si>
  <si>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</si>
  <si>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</si>
  <si>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</si>
  <si>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</si>
  <si>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</si>
  <si>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</si>
  <si>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</si>
  <si>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</si>
  <si>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</si>
  <si>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</si>
  <si>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</si>
  <si>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</si>
  <si>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</si>
  <si>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</si>
  <si>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</si>
  <si>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</si>
  <si>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</si>
  <si>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</si>
  <si>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</si>
  <si>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</si>
  <si>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</si>
  <si>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</si>
  <si>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</si>
  <si>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</si>
  <si>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</si>
  <si>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</si>
  <si>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</si>
  <si>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</si>
  <si>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</si>
  <si>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</si>
  <si>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</si>
  <si>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</si>
  <si>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</si>
  <si>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</si>
  <si>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</si>
  <si>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</si>
  <si>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</si>
  <si>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</si>
  <si>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</si>
  <si>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</si>
  <si>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</si>
  <si>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</si>
  <si>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</si>
  <si>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</si>
  <si>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</si>
  <si>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</si>
  <si>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</si>
  <si>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</si>
  <si>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</si>
  <si>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</si>
  <si>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</si>
  <si>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</si>
  <si>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</si>
  <si>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</si>
  <si>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</si>
  <si>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</si>
  <si>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</si>
  <si>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</si>
  <si>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</si>
  <si>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</si>
  <si>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</si>
  <si>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</si>
  <si>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</si>
  <si>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</si>
  <si>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</si>
  <si>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</si>
  <si>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</si>
  <si>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</si>
  <si>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</si>
  <si>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</si>
  <si>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</si>
  <si>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</si>
  <si>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</si>
  <si>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</si>
  <si>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</si>
  <si>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</si>
  <si>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</si>
  <si>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</si>
  <si>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</si>
  <si>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</si>
  <si>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</si>
  <si>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</si>
  <si>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</si>
  <si>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</si>
  <si>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</si>
  <si>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31/12/2017</t>
  </si>
  <si>
    <t>מגדל מקפת קרנות פנסיה וקופות גמל בע"מ</t>
  </si>
  <si>
    <t>מקפת אישית - אפיק השקעות גיל 50 עד 60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</si>
  <si>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</si>
  <si>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</si>
  <si>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</si>
  <si>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</si>
  <si>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</si>
  <si>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</si>
  <si>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</si>
  <si>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</si>
  <si>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</si>
  <si>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</si>
  <si>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</si>
  <si>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</si>
  <si>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</si>
  <si>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</si>
  <si>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</si>
  <si>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</si>
  <si>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</si>
  <si>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418</t>
  </si>
  <si>
    <t>1108927</t>
  </si>
  <si>
    <t>ממשלתי צמוד 922</t>
  </si>
  <si>
    <t>1124056</t>
  </si>
  <si>
    <t>מק"מ 1118</t>
  </si>
  <si>
    <t>8181117</t>
  </si>
  <si>
    <t>מקמ 1218</t>
  </si>
  <si>
    <t>8181216</t>
  </si>
  <si>
    <t>מקמ 218</t>
  </si>
  <si>
    <t>8180218</t>
  </si>
  <si>
    <t>מקמ 518</t>
  </si>
  <si>
    <t>8180515</t>
  </si>
  <si>
    <t>מקמ 618</t>
  </si>
  <si>
    <t>8180614</t>
  </si>
  <si>
    <t>מקמ 718</t>
  </si>
  <si>
    <t>8180713</t>
  </si>
  <si>
    <t>מקמ 828</t>
  </si>
  <si>
    <t>8180820</t>
  </si>
  <si>
    <t>מקמ 918</t>
  </si>
  <si>
    <t>8180911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</si>
  <si>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</si>
  <si>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</si>
  <si>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</si>
  <si>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</si>
  <si>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</si>
  <si>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</si>
  <si>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</si>
  <si>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</si>
  <si>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</si>
  <si>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</si>
  <si>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</si>
  <si>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</si>
  <si>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118</t>
  </si>
  <si>
    <t>1126218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</si>
  <si>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</si>
  <si>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</si>
  <si>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</si>
  <si>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</si>
  <si>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</si>
  <si>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</si>
  <si>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</si>
  <si>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</si>
  <si>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</si>
  <si>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</si>
  <si>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ממשלתי שקלי 825</t>
  </si>
  <si>
    <t>1135557</t>
  </si>
  <si>
    <t>ממשק0120</t>
  </si>
  <si>
    <t>1115773</t>
  </si>
  <si>
    <t>ממשל משתנה 1121</t>
  </si>
  <si>
    <t>1127646</t>
  </si>
  <si>
    <t>ממשלתי משתנה 0520  גילון</t>
  </si>
  <si>
    <t>1116193</t>
  </si>
  <si>
    <t>ממשלתי משתנה 526</t>
  </si>
  <si>
    <t>1141795</t>
  </si>
  <si>
    <t>אלה פקדונות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</si>
  <si>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</si>
  <si>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</si>
  <si>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</si>
  <si>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</si>
  <si>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</si>
  <si>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</si>
  <si>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</si>
  <si>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</si>
  <si>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</si>
  <si>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</si>
  <si>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</si>
  <si>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</si>
  <si>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</si>
  <si>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</si>
  <si>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</si>
  <si>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</si>
  <si>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</si>
  <si>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</si>
  <si>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</si>
  <si>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</si>
  <si>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</si>
  <si>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39</t>
  </si>
  <si>
    <t>2310159</t>
  </si>
  <si>
    <t>פועלים הנפקות אגח 32</t>
  </si>
  <si>
    <t>1940535</t>
  </si>
  <si>
    <t>520000118</t>
  </si>
  <si>
    <t>פועלים הנפקות אגח 34</t>
  </si>
  <si>
    <t>1940576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</si>
  <si>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</si>
  <si>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</si>
  <si>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</si>
  <si>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</si>
  <si>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</si>
  <si>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</si>
  <si>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</si>
  <si>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</si>
  <si>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</si>
  <si>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</si>
  <si>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</si>
  <si>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</si>
  <si>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</si>
  <si>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</si>
  <si>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</si>
  <si>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</si>
  <si>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</si>
  <si>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</si>
  <si>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</si>
  <si>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</si>
  <si>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</si>
  <si>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AA.IL</t>
  </si>
  <si>
    <t>אירפורט אגח ז</t>
  </si>
  <si>
    <t>1140110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</si>
  <si>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</si>
  <si>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</si>
  <si>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</si>
  <si>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</si>
  <si>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</si>
  <si>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</si>
  <si>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</si>
  <si>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</si>
  <si>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</si>
  <si>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</si>
  <si>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</si>
  <si>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</si>
  <si>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</si>
  <si>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</si>
  <si>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</si>
  <si>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</si>
  <si>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</si>
  <si>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</si>
  <si>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</si>
  <si>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דיסק התחייבות י</t>
  </si>
  <si>
    <t>6910129</t>
  </si>
  <si>
    <t>520007030</t>
  </si>
  <si>
    <t>דקאהנ.ק7</t>
  </si>
  <si>
    <t>1119825</t>
  </si>
  <si>
    <t>520019753</t>
  </si>
  <si>
    <t>דקסיה ישראל הנפקות סד י</t>
  </si>
  <si>
    <t>1134147</t>
  </si>
  <si>
    <t>חשמל אגח 27</t>
  </si>
  <si>
    <t>6000210</t>
  </si>
  <si>
    <t>520000472</t>
  </si>
  <si>
    <t>שרותים</t>
  </si>
  <si>
    <t>חשמל אגח 29</t>
  </si>
  <si>
    <t>6000236</t>
  </si>
  <si>
    <t>למן.ק300</t>
  </si>
  <si>
    <t>6040257</t>
  </si>
  <si>
    <t>פועלים הנפקות שה 1</t>
  </si>
  <si>
    <t>1940444</t>
  </si>
  <si>
    <t>ריט 1 אגח 6*</t>
  </si>
  <si>
    <t>1138544</t>
  </si>
  <si>
    <t>513821488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</si>
  <si>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</si>
  <si>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</si>
  <si>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</si>
  <si>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</si>
  <si>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</si>
  <si>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</si>
  <si>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</si>
  <si>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גב ים     ה*</t>
  </si>
  <si>
    <t>7590110</t>
  </si>
  <si>
    <t>520001736</t>
  </si>
  <si>
    <t>גב ים     ו*</t>
  </si>
  <si>
    <t>7590128</t>
  </si>
  <si>
    <t>גזית גלוב ט</t>
  </si>
  <si>
    <t>1260462</t>
  </si>
  <si>
    <t>520033234</t>
  </si>
  <si>
    <t>הראל הנפקות 6</t>
  </si>
  <si>
    <t>1126069</t>
  </si>
  <si>
    <t>520033986</t>
  </si>
  <si>
    <t>ביטוח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</si>
  <si>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</si>
  <si>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</si>
  <si>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</si>
  <si>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</si>
  <si>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</si>
  <si>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</si>
  <si>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</si>
  <si>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</si>
  <si>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</si>
  <si>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מזרחי COCO 47</t>
  </si>
  <si>
    <t>2310233</t>
  </si>
  <si>
    <t>מליסרון אגח ו*</t>
  </si>
  <si>
    <t>3230125</t>
  </si>
  <si>
    <t>520037789</t>
  </si>
  <si>
    <t>מליסרון אגח טז*</t>
  </si>
  <si>
    <t>3230265</t>
  </si>
  <si>
    <t>מליסרון אגח יא*</t>
  </si>
  <si>
    <t>3230208</t>
  </si>
  <si>
    <t>מליסרון אגח יג*</t>
  </si>
  <si>
    <t>3230224</t>
  </si>
  <si>
    <t>מליסרון אגח יד*</t>
  </si>
  <si>
    <t>3230232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</si>
  <si>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</si>
  <si>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</si>
  <si>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</si>
  <si>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</si>
  <si>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</si>
  <si>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</si>
  <si>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</si>
  <si>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</si>
  <si>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</si>
  <si>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</si>
  <si>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</si>
  <si>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520017450</t>
  </si>
  <si>
    <t>פניקס הון אגח ה</t>
  </si>
  <si>
    <t>1135417</t>
  </si>
  <si>
    <t>ביג אגח ג</t>
  </si>
  <si>
    <t>1106947</t>
  </si>
  <si>
    <t>513623314</t>
  </si>
  <si>
    <t>A+.IL</t>
  </si>
  <si>
    <t>ביג אגח ז</t>
  </si>
  <si>
    <t>1136084</t>
  </si>
  <si>
    <t>ביג אגח ח</t>
  </si>
  <si>
    <t>1138924</t>
  </si>
  <si>
    <t>בינל הנפק התח כב (COCO)</t>
  </si>
  <si>
    <t>1138585</t>
  </si>
  <si>
    <t>ירושלים הנפקות אגח ט</t>
  </si>
  <si>
    <t>1127422</t>
  </si>
  <si>
    <t>520025636</t>
  </si>
  <si>
    <t>ישרס אגח טו</t>
  </si>
  <si>
    <t>6130207</t>
  </si>
  <si>
    <t>520017807</t>
  </si>
  <si>
    <t>מזרחי טפחות שטר הון 1</t>
  </si>
  <si>
    <t>6950083</t>
  </si>
  <si>
    <t>סלקום אגח ו</t>
  </si>
  <si>
    <t>1125996</t>
  </si>
  <si>
    <t>511930125</t>
  </si>
  <si>
    <t>פנקס.ק1</t>
  </si>
  <si>
    <t>7670102</t>
  </si>
  <si>
    <t>ריבוע נדלן ז</t>
  </si>
  <si>
    <t>1140615</t>
  </si>
  <si>
    <t>513765859</t>
  </si>
  <si>
    <t>אשטרום נכ אג8</t>
  </si>
  <si>
    <t>2510162</t>
  </si>
  <si>
    <t>520036617</t>
  </si>
  <si>
    <t>A.IL</t>
  </si>
  <si>
    <t>אשטרום נכסים אגח 10</t>
  </si>
  <si>
    <t>2510204</t>
  </si>
  <si>
    <t>גירון אגח ז</t>
  </si>
  <si>
    <t>1142629</t>
  </si>
  <si>
    <t>520044520</t>
  </si>
  <si>
    <t>דיסקונט שטר הון 1</t>
  </si>
  <si>
    <t>6910095</t>
  </si>
  <si>
    <t>מבני תעש אגח כ</t>
  </si>
  <si>
    <t>2260495</t>
  </si>
  <si>
    <t>520024126</t>
  </si>
  <si>
    <t>מבני תעשיה אגח יז</t>
  </si>
  <si>
    <t>2260446</t>
  </si>
  <si>
    <t>מבני תעשיה אגח יח</t>
  </si>
  <si>
    <t>2260479</t>
  </si>
  <si>
    <t>מגה אור אגח ג</t>
  </si>
  <si>
    <t>1127323</t>
  </si>
  <si>
    <t>513257873</t>
  </si>
  <si>
    <t>אדגר.ק7</t>
  </si>
  <si>
    <t>1820158</t>
  </si>
  <si>
    <t>520035171</t>
  </si>
  <si>
    <t>A-.IL</t>
  </si>
  <si>
    <t>ירושלים הנפקות נדחה אגח י</t>
  </si>
  <si>
    <t>1127414</t>
  </si>
  <si>
    <t>כלכלית ירושלים אגח טו</t>
  </si>
  <si>
    <t>1980416</t>
  </si>
  <si>
    <t>520017070</t>
  </si>
  <si>
    <t>לאומי אגח 178</t>
  </si>
  <si>
    <t>6040323</t>
  </si>
  <si>
    <t>מזרחי הנפקות 40</t>
  </si>
  <si>
    <t>2310167</t>
  </si>
  <si>
    <t>פועלים הנפקות אגח 29</t>
  </si>
  <si>
    <t>1940485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</si>
  <si>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</si>
  <si>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</si>
  <si>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</si>
  <si>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</si>
  <si>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</si>
  <si>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</si>
  <si>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</si>
  <si>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</si>
  <si>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</si>
  <si>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</si>
  <si>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</si>
  <si>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</si>
  <si>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דיסקונט התחייבות יא</t>
  </si>
  <si>
    <t>6910137</t>
  </si>
  <si>
    <t>חשמל אגח 26</t>
  </si>
  <si>
    <t>6000202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</si>
  <si>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</si>
  <si>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</si>
  <si>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</si>
  <si>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</si>
  <si>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</si>
  <si>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</si>
  <si>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</si>
  <si>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</si>
  <si>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דה זראסאי אגח ג</t>
  </si>
  <si>
    <t>1137975</t>
  </si>
  <si>
    <t>1744984</t>
  </si>
  <si>
    <t>הפניקס אגח ח</t>
  </si>
  <si>
    <t>1139815</t>
  </si>
  <si>
    <t>הראל הנפקות יב</t>
  </si>
  <si>
    <t>1138163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</si>
  <si>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</si>
  <si>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</si>
  <si>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</si>
  <si>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</si>
  <si>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</si>
  <si>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</si>
  <si>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</si>
  <si>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</si>
  <si>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</si>
  <si>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</si>
  <si>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</si>
  <si>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</si>
  <si>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</si>
  <si>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</si>
  <si>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דיסקונט התח יב  COCO</t>
  </si>
  <si>
    <t>6910160</t>
  </si>
  <si>
    <t>לייטסטון אגח א</t>
  </si>
  <si>
    <t>1133891</t>
  </si>
  <si>
    <t>1838682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</si>
  <si>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</si>
  <si>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</si>
  <si>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</si>
  <si>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</si>
  <si>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</si>
  <si>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</si>
  <si>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</si>
  <si>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פרטנר     ד</t>
  </si>
  <si>
    <t>1118835</t>
  </si>
  <si>
    <t>520044314</t>
  </si>
  <si>
    <t>קרסו אגח ב</t>
  </si>
  <si>
    <t>1139591</t>
  </si>
  <si>
    <t>יוניברסל אגח ב</t>
  </si>
  <si>
    <t>1141647</t>
  </si>
  <si>
    <t>511809071</t>
  </si>
  <si>
    <t>Automobiles &amp; Components</t>
  </si>
  <si>
    <t>מגה אור אגח ה</t>
  </si>
  <si>
    <t>1132687</t>
  </si>
  <si>
    <t>או.פי.סי אגח א*</t>
  </si>
  <si>
    <t>1141589</t>
  </si>
  <si>
    <t>514401702</t>
  </si>
  <si>
    <t>ENERGY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</si>
  <si>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</si>
  <si>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</si>
  <si>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</si>
  <si>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</si>
  <si>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</si>
  <si>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</si>
  <si>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</si>
  <si>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1427976</t>
  </si>
  <si>
    <t>אלדן סדרה א</t>
  </si>
  <si>
    <t>1134840</t>
  </si>
  <si>
    <t>510454333</t>
  </si>
  <si>
    <t>BBB+.IL</t>
  </si>
  <si>
    <t>אלדן סדרה ב</t>
  </si>
  <si>
    <t>1138254</t>
  </si>
  <si>
    <t>ישראמקו א*</t>
  </si>
  <si>
    <t>2320174</t>
  </si>
  <si>
    <t>550010003</t>
  </si>
  <si>
    <t>חיפוש נפט וגז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</si>
  <si>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</si>
  <si>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</si>
  <si>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</si>
  <si>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</si>
  <si>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</si>
  <si>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</si>
  <si>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</si>
  <si>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</si>
  <si>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</si>
  <si>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520043027</t>
  </si>
  <si>
    <t>אלוני חץ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</si>
  <si>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</si>
  <si>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</si>
  <si>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</si>
  <si>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</si>
  <si>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</si>
  <si>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</si>
  <si>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</si>
  <si>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</si>
  <si>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</si>
  <si>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</si>
  <si>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</si>
  <si>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</si>
  <si>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</t>
  </si>
  <si>
    <t>475020</t>
  </si>
  <si>
    <t>550013098</t>
  </si>
  <si>
    <t>הראל השקעות</t>
  </si>
  <si>
    <t>585018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</si>
  <si>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</si>
  <si>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</si>
  <si>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</si>
  <si>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</si>
  <si>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</si>
  <si>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</si>
  <si>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</si>
  <si>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</si>
  <si>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</si>
  <si>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</si>
  <si>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</si>
  <si>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</si>
  <si>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</si>
  <si>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</si>
  <si>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</si>
  <si>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</si>
  <si>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</si>
  <si>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</si>
  <si>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61036137</t>
  </si>
  <si>
    <t>Pharmaceuticals&amp; Biotechnology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</si>
  <si>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</si>
  <si>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</si>
  <si>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</si>
  <si>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</si>
  <si>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</si>
  <si>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</si>
  <si>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</si>
  <si>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</si>
  <si>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</si>
  <si>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</si>
  <si>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</si>
  <si>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</si>
  <si>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</si>
  <si>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</si>
  <si>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</si>
  <si>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</si>
  <si>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</si>
  <si>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</si>
  <si>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</si>
  <si>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</si>
  <si>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</si>
  <si>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</si>
  <si>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</si>
  <si>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</si>
  <si>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</si>
  <si>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</si>
  <si>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</si>
  <si>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</si>
  <si>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</si>
  <si>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</si>
  <si>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</si>
  <si>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</si>
  <si>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</si>
  <si>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</si>
  <si>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</si>
  <si>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</si>
  <si>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</si>
  <si>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</si>
  <si>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</si>
  <si>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</si>
  <si>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אירונאוטיקס*</t>
  </si>
  <si>
    <t>1141142</t>
  </si>
  <si>
    <t>510422249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</si>
  <si>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</si>
  <si>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</si>
  <si>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</si>
  <si>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</si>
  <si>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</si>
  <si>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</si>
  <si>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</si>
  <si>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</si>
  <si>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</si>
  <si>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</si>
  <si>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</si>
  <si>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</si>
  <si>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</si>
  <si>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</si>
  <si>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</si>
  <si>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</si>
  <si>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</si>
  <si>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</si>
  <si>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</si>
  <si>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</si>
  <si>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</si>
  <si>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</si>
  <si>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</si>
  <si>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</si>
  <si>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</si>
  <si>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</si>
  <si>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</si>
  <si>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</si>
  <si>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</si>
  <si>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</si>
  <si>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</si>
  <si>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</si>
  <si>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</si>
  <si>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</si>
  <si>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הפניקס 1</t>
  </si>
  <si>
    <t>767012</t>
  </si>
  <si>
    <t>וואן תוכנה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</si>
  <si>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</si>
  <si>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</si>
  <si>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</si>
  <si>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</si>
  <si>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</si>
  <si>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</si>
  <si>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</si>
  <si>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</si>
  <si>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</si>
  <si>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</si>
  <si>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</si>
  <si>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</si>
  <si>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</si>
  <si>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</si>
  <si>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מזור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</si>
  <si>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</si>
  <si>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</si>
  <si>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</si>
  <si>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</si>
  <si>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</si>
  <si>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</si>
  <si>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</si>
  <si>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</si>
  <si>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</si>
  <si>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</si>
  <si>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</si>
  <si>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520007469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</si>
  <si>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</si>
  <si>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</si>
  <si>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</si>
  <si>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</si>
  <si>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</si>
  <si>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</si>
  <si>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</si>
  <si>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</si>
  <si>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</si>
  <si>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ספאנטק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</si>
  <si>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</si>
  <si>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</si>
  <si>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</si>
  <si>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</si>
  <si>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</si>
  <si>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</si>
  <si>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</si>
  <si>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</si>
  <si>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</si>
  <si>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</si>
  <si>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</si>
  <si>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פלרם*</t>
  </si>
  <si>
    <t>644013</t>
  </si>
  <si>
    <t>520039843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</si>
  <si>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</si>
  <si>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</si>
  <si>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</si>
  <si>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</si>
  <si>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</si>
  <si>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</si>
  <si>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</si>
  <si>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</si>
  <si>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</si>
  <si>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</si>
  <si>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</si>
  <si>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</si>
  <si>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</si>
  <si>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</si>
  <si>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</si>
  <si>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</si>
  <si>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</si>
  <si>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</si>
  <si>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</si>
  <si>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</si>
  <si>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</si>
  <si>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</si>
  <si>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</si>
  <si>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</si>
  <si>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אוברסיז*</t>
  </si>
  <si>
    <t>1139617</t>
  </si>
  <si>
    <t>510490071</t>
  </si>
  <si>
    <t>אוריין*</t>
  </si>
  <si>
    <t>1103506</t>
  </si>
  <si>
    <t>511068256</t>
  </si>
  <si>
    <t>אינטק פארמה</t>
  </si>
  <si>
    <t>1117795</t>
  </si>
  <si>
    <t>513022780</t>
  </si>
  <si>
    <t>אלוט תקשורת*</t>
  </si>
  <si>
    <t>1099654</t>
  </si>
  <si>
    <t>512394776</t>
  </si>
  <si>
    <t>אמיליה פיתוח</t>
  </si>
  <si>
    <t>589010</t>
  </si>
  <si>
    <t>520014846</t>
  </si>
  <si>
    <t>ברנמילר*</t>
  </si>
  <si>
    <t>1141530</t>
  </si>
  <si>
    <t>514720374</t>
  </si>
  <si>
    <t>נובולוג</t>
  </si>
  <si>
    <t>1140151</t>
  </si>
  <si>
    <t>510475312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</si>
  <si>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</si>
  <si>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</si>
  <si>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</si>
  <si>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</si>
  <si>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</si>
  <si>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</si>
  <si>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</si>
  <si>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</si>
  <si>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</si>
  <si>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AMDOCS LTD</t>
  </si>
  <si>
    <t>GB0022569080</t>
  </si>
  <si>
    <t>NYSE</t>
  </si>
  <si>
    <t>בלומברג</t>
  </si>
  <si>
    <t>511251217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</si>
  <si>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</si>
  <si>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</si>
  <si>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</si>
  <si>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</si>
  <si>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</si>
  <si>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</si>
  <si>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</si>
  <si>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</si>
  <si>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</si>
  <si>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</si>
  <si>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</si>
  <si>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ITURAN LOCATION AND CONTROL</t>
  </si>
  <si>
    <t>IL0010818685</t>
  </si>
  <si>
    <t>520043811</t>
  </si>
  <si>
    <t>KORNIT DIGITAL LTD</t>
  </si>
  <si>
    <t>IL0011216723</t>
  </si>
  <si>
    <t>513195420</t>
  </si>
  <si>
    <t>mazor robotics ltd</t>
  </si>
  <si>
    <t>US57886P1030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</si>
  <si>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</si>
  <si>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</si>
  <si>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</si>
  <si>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</si>
  <si>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</si>
  <si>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</si>
  <si>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</si>
  <si>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INSTRUMENTS*</t>
  </si>
  <si>
    <t>IL0010845571</t>
  </si>
  <si>
    <t>ORBOTECH LTD</t>
  </si>
  <si>
    <t>IL0010823388</t>
  </si>
  <si>
    <t>520035213</t>
  </si>
  <si>
    <t>Technology Hardware &amp; Equipment</t>
  </si>
  <si>
    <t>PERRIGO CO</t>
  </si>
  <si>
    <t>IE00BGH1M568</t>
  </si>
  <si>
    <t>REDHILL BIOPHARMA LTD ADR</t>
  </si>
  <si>
    <t>US7574681034</t>
  </si>
  <si>
    <t>SAPIENS INTERNATIONAL CORP*</t>
  </si>
  <si>
    <t>ANN7716A1513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</si>
  <si>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</si>
  <si>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</si>
  <si>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</si>
  <si>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</si>
  <si>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</si>
  <si>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</si>
  <si>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</si>
  <si>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</si>
  <si>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</si>
  <si>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</si>
  <si>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</si>
  <si>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</si>
  <si>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</si>
  <si>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</si>
  <si>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</si>
  <si>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</si>
  <si>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</si>
  <si>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</si>
  <si>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</si>
  <si>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</si>
  <si>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</si>
  <si>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ALEXANDRIA REAL ESTATE EQUIT</t>
  </si>
  <si>
    <t>US0152711091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</si>
  <si>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</si>
  <si>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</si>
  <si>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</si>
  <si>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</si>
  <si>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</si>
  <si>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</si>
  <si>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</si>
  <si>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</si>
  <si>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AP MOLLER MAERSK A/S B</t>
  </si>
  <si>
    <t>DK0010244508</t>
  </si>
  <si>
    <t>Transportation</t>
  </si>
  <si>
    <t>APPLE INC</t>
  </si>
  <si>
    <t>US0378331005</t>
  </si>
  <si>
    <t>APTIV PLC</t>
  </si>
  <si>
    <t>JE00B783TY65</t>
  </si>
  <si>
    <t>ASML HOLDING NV</t>
  </si>
  <si>
    <t>NL0010273215</t>
  </si>
  <si>
    <t>ASOS</t>
  </si>
  <si>
    <t>GB0030927254</t>
  </si>
  <si>
    <t>AXEL SPRINGER</t>
  </si>
  <si>
    <t>DE0005501357</t>
  </si>
  <si>
    <t>Media</t>
  </si>
  <si>
    <t>BANCO BRADESCO ADR</t>
  </si>
  <si>
    <t>US0594603039</t>
  </si>
  <si>
    <t>Banks</t>
  </si>
  <si>
    <t>BANK OF AMERICA CORP</t>
  </si>
  <si>
    <t>US0605051046</t>
  </si>
  <si>
    <t>BARCLAYS PLC</t>
  </si>
  <si>
    <t>GB0031348658</t>
  </si>
  <si>
    <t>BHP BILLITON</t>
  </si>
  <si>
    <t>GB0000566504</t>
  </si>
  <si>
    <t>BLACKROCK</t>
  </si>
  <si>
    <t>US09247X1019</t>
  </si>
  <si>
    <t>BNP PARIBAS</t>
  </si>
  <si>
    <t>FR0000131104</t>
  </si>
  <si>
    <t>BOSTON PROPERTIES INC</t>
  </si>
  <si>
    <t>US1011211018</t>
  </si>
  <si>
    <t>CHEVRON CORP</t>
  </si>
  <si>
    <t>US1667641005</t>
  </si>
  <si>
    <t>CHINA CONSTRUCTION BANK H</t>
  </si>
  <si>
    <t>CNE1000002H1</t>
  </si>
  <si>
    <t>HKSE</t>
  </si>
  <si>
    <t>CISCO SYSTEMS</t>
  </si>
  <si>
    <t>US17275R1023</t>
  </si>
  <si>
    <t>CITIGROUP INC</t>
  </si>
  <si>
    <t>US1729674242</t>
  </si>
  <si>
    <t>COMPAGNIE DE SAINT GOBAIN</t>
  </si>
  <si>
    <t>FR0000125007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</si>
  <si>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</si>
  <si>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</si>
  <si>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</si>
  <si>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</si>
  <si>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</si>
  <si>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</si>
  <si>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</si>
  <si>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</si>
  <si>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</si>
  <si>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</si>
  <si>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</si>
  <si>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</si>
  <si>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</si>
  <si>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</si>
  <si>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</si>
  <si>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</si>
  <si>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</si>
  <si>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</si>
  <si>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</si>
  <si>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</si>
  <si>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</si>
  <si>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</si>
  <si>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</si>
  <si>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</si>
  <si>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</si>
  <si>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ITAU UNIBANCO H SPON PRF ADR</t>
  </si>
  <si>
    <t>US4655621062</t>
  </si>
  <si>
    <t>JPMORGAN CHASE</t>
  </si>
  <si>
    <t>US46625H1005</t>
  </si>
  <si>
    <t>JUST EAT PLC</t>
  </si>
  <si>
    <t>GB00BKX5CN86</t>
  </si>
  <si>
    <t>KONINKLIJKE PHILIPS NV</t>
  </si>
  <si>
    <t>NL0000009538</t>
  </si>
  <si>
    <t>LLOYDS BANKING GROUP PLC</t>
  </si>
  <si>
    <t>GB0008706128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</si>
  <si>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</si>
  <si>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</si>
  <si>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</si>
  <si>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</si>
  <si>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</si>
  <si>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</si>
  <si>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</si>
  <si>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</si>
  <si>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</si>
  <si>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NIKE INC CL B</t>
  </si>
  <si>
    <t>US6541061031</t>
  </si>
  <si>
    <t>ORACLE CORP</t>
  </si>
  <si>
    <t>US68389X1054</t>
  </si>
  <si>
    <t>PAYPAL HOLDINGS INC</t>
  </si>
  <si>
    <t>US70450Y1038</t>
  </si>
  <si>
    <t>PFIZER INC</t>
  </si>
  <si>
    <t>US7170811035</t>
  </si>
  <si>
    <t>PRICELINE GROUP INC</t>
  </si>
  <si>
    <t>US7415034039</t>
  </si>
  <si>
    <t>PROLOGIS INC</t>
  </si>
  <si>
    <t>US74340W1036</t>
  </si>
  <si>
    <t>RELX PLC</t>
  </si>
  <si>
    <t>GB00B2B0DG97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</si>
  <si>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</si>
  <si>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</si>
  <si>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</si>
  <si>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</si>
  <si>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</si>
  <si>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</si>
  <si>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</si>
  <si>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</si>
  <si>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SAP AG</t>
  </si>
  <si>
    <t>DE0007164600</t>
  </si>
  <si>
    <t>SIEMENS AG REG</t>
  </si>
  <si>
    <t>DE0007236101</t>
  </si>
  <si>
    <t>SL GREEN REALTY CORP</t>
  </si>
  <si>
    <t>US78440X1019</t>
  </si>
  <si>
    <t>SOUTHWEST AIRLINES</t>
  </si>
  <si>
    <t>US8447411088</t>
  </si>
  <si>
    <t>STARBUCKS CORP</t>
  </si>
  <si>
    <t>US8552441094</t>
  </si>
  <si>
    <t>Hotels Restaurants &amp; Leisure</t>
  </si>
  <si>
    <t>SYNCHRONY FINANCIAL</t>
  </si>
  <si>
    <t>US87165B1035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</si>
  <si>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</si>
  <si>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</si>
  <si>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</si>
  <si>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</si>
  <si>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</si>
  <si>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</si>
  <si>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</si>
  <si>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</si>
  <si>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</si>
  <si>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</si>
  <si>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WELLS FARGO &amp; CO</t>
  </si>
  <si>
    <t>US9497461015</t>
  </si>
  <si>
    <t>ZALANDO</t>
  </si>
  <si>
    <t>DE000ZAL1111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</si>
  <si>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</si>
  <si>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</si>
  <si>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</si>
  <si>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</si>
  <si>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</si>
  <si>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</si>
  <si>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</si>
  <si>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ת"א 125 סד 1 40A</t>
  </si>
  <si>
    <t>1096593</t>
  </si>
  <si>
    <t>קסם תא125</t>
  </si>
  <si>
    <t>1117266</t>
  </si>
  <si>
    <t>520041989</t>
  </si>
  <si>
    <t>תכלית תא 125</t>
  </si>
  <si>
    <t>1091818</t>
  </si>
  <si>
    <t>513540310</t>
  </si>
  <si>
    <t>פסגות סל תל אביב בנקים סדרה 2</t>
  </si>
  <si>
    <t>1096437</t>
  </si>
  <si>
    <t>הראל סל תל בונד 40</t>
  </si>
  <si>
    <t>1113760</t>
  </si>
  <si>
    <t>אג"ח</t>
  </si>
  <si>
    <t>הראל סל תל בונד 60</t>
  </si>
  <si>
    <t>1113257</t>
  </si>
  <si>
    <t>פסגות סל בונד 20</t>
  </si>
  <si>
    <t>1104603</t>
  </si>
  <si>
    <t>פסגות תל בונד 60 סדרה 1</t>
  </si>
  <si>
    <t>1109420</t>
  </si>
  <si>
    <t>פסגות תל בונד 60 סדרה 2</t>
  </si>
  <si>
    <t>1109479</t>
  </si>
  <si>
    <t>פסגות תל בונד 60 סדרה 3</t>
  </si>
  <si>
    <t>1134550</t>
  </si>
  <si>
    <t>קסם תל בונד 60</t>
  </si>
  <si>
    <t>1109248</t>
  </si>
  <si>
    <t>תכלית תל בונד 20</t>
  </si>
  <si>
    <t>1109370</t>
  </si>
  <si>
    <t>תכלית תל בונד 20 סד 3</t>
  </si>
  <si>
    <t>1107549</t>
  </si>
  <si>
    <t>תכלית תל בונד 60</t>
  </si>
  <si>
    <t>1109362</t>
  </si>
  <si>
    <t>פסגות סל בונד שקלי</t>
  </si>
  <si>
    <t>1116326</t>
  </si>
  <si>
    <t>קסם פח בונד שקלי</t>
  </si>
  <si>
    <t>1116334</t>
  </si>
  <si>
    <t>תכלית תל בונד שקלי</t>
  </si>
  <si>
    <t>1116250</t>
  </si>
  <si>
    <t>פסגות סל מקמ</t>
  </si>
  <si>
    <t>1112879</t>
  </si>
  <si>
    <t>AMUNDI ETF MSCI EM ASIA UCIT</t>
  </si>
  <si>
    <t>FR0011018316</t>
  </si>
  <si>
    <t>AMUNDI ETF MSCI EUROPE TELEC</t>
  </si>
  <si>
    <t>FR0010713735</t>
  </si>
  <si>
    <t>CONSUMER DISCRETIONARY SELT</t>
  </si>
  <si>
    <t>US81369Y4070</t>
  </si>
  <si>
    <t>DAIWA ETF TOPIX</t>
  </si>
  <si>
    <t>JP3027620008</t>
  </si>
  <si>
    <t>DBX HARVEST CSI 300 1D</t>
  </si>
  <si>
    <t>LU0875160326</t>
  </si>
  <si>
    <t>DBX MSCI NORDIC 1D</t>
  </si>
  <si>
    <t>IE00B9MRHC27</t>
  </si>
  <si>
    <t>DBX S&amp;P GLOBAL INFRASTRUC 1C</t>
  </si>
  <si>
    <t>LU0322253229</t>
  </si>
  <si>
    <t>DBX STXX EUROPE TECHNOLOGY 1C</t>
  </si>
  <si>
    <t>LU0292104469</t>
  </si>
  <si>
    <t>ENERGY SELECT SECTOR SPDR</t>
  </si>
  <si>
    <t>US81369Y5069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</si>
  <si>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</si>
  <si>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</si>
  <si>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</si>
  <si>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</si>
  <si>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</si>
  <si>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</si>
  <si>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</si>
  <si>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</si>
  <si>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</si>
  <si>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</si>
  <si>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</si>
  <si>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</si>
  <si>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</si>
  <si>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</si>
  <si>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CRNCY HEDGD MSCI EM</t>
  </si>
  <si>
    <t>US46434G5099</t>
  </si>
  <si>
    <t>ISHARES DJ CONSRU</t>
  </si>
  <si>
    <t>US4642887529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</si>
  <si>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</si>
  <si>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</si>
  <si>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</si>
  <si>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</si>
  <si>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</si>
  <si>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</si>
  <si>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MSCI BRAZIL</t>
  </si>
  <si>
    <t>US4642864007</t>
  </si>
  <si>
    <t>ISHARES MSCI EMU SML C ACC</t>
  </si>
  <si>
    <t>IE00B3VWMM18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</si>
  <si>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</si>
  <si>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</si>
  <si>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</si>
  <si>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</si>
  <si>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</si>
  <si>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</si>
  <si>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ISHARES ST 600 UTIL DE</t>
  </si>
  <si>
    <t>DE000A0Q4R02</t>
  </si>
  <si>
    <t>ISHR EUR600 IND GDS&amp;SERV (DE)</t>
  </si>
  <si>
    <t>DE000A0H08J9</t>
  </si>
  <si>
    <t>Lyxor ETF STOXX Europe 600 Banks</t>
  </si>
  <si>
    <t>FR0010345371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</si>
  <si>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</si>
  <si>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</si>
  <si>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</si>
  <si>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</si>
  <si>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</si>
  <si>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</si>
  <si>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</si>
  <si>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</si>
  <si>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</si>
  <si>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</si>
  <si>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SOURCE MORNINGSTAR US ENERGY</t>
  </si>
  <si>
    <t>IE00B94ZB998</t>
  </si>
  <si>
    <t>SOURCE S&amp;P 500 UCITS ETF</t>
  </si>
  <si>
    <t>IE00B3YCGJ38</t>
  </si>
  <si>
    <t>SPDR FT EP EU EX UK REAL EST</t>
  </si>
  <si>
    <t>IE00BSJCQV56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</si>
  <si>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</si>
  <si>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</si>
  <si>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</si>
  <si>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</si>
  <si>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</si>
  <si>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</si>
  <si>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VANGUARD AUST SHARES IDX ETF</t>
  </si>
  <si>
    <t>AU000000VAS1</t>
  </si>
  <si>
    <t>Vanguard info tech ETF</t>
  </si>
  <si>
    <t>US92204A7028</t>
  </si>
  <si>
    <t>VANGUARD REIT ETF</t>
  </si>
  <si>
    <t>US9229085538</t>
  </si>
  <si>
    <t>VANGUARD S&amp;P 500 ETF</t>
  </si>
  <si>
    <t>US9229083632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</si>
  <si>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</si>
  <si>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</si>
  <si>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</si>
  <si>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</si>
  <si>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</si>
  <si>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</si>
  <si>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</si>
  <si>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</si>
  <si>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ISHARES USD CORP BND</t>
  </si>
  <si>
    <t>IE0032895942</t>
  </si>
  <si>
    <t>VANGUARD S.T CORP BOND</t>
  </si>
  <si>
    <t>US92206C4096</t>
  </si>
  <si>
    <t>ISHARES JP MORGAN USD EM CORP</t>
  </si>
  <si>
    <t>IE00B6TLBW47</t>
  </si>
  <si>
    <t>SPDR EMERGING MKTS LOCAL BD</t>
  </si>
  <si>
    <t>IE00B4613386</t>
  </si>
  <si>
    <t>DB X TR II TRX CROSSOVER 5 Y</t>
  </si>
  <si>
    <t>LU0290359032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</si>
  <si>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</si>
  <si>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</si>
  <si>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</si>
  <si>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</si>
  <si>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</si>
  <si>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</si>
  <si>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UBS LUX BD USD</t>
  </si>
  <si>
    <t>LU0396367608</t>
  </si>
  <si>
    <t>BBB+</t>
  </si>
  <si>
    <t>S&amp;P</t>
  </si>
  <si>
    <t>NEUBER BERMAN H/Y BD I2A</t>
  </si>
  <si>
    <t>IE00B8QBJF01</t>
  </si>
  <si>
    <t>BB</t>
  </si>
  <si>
    <t>FITCH</t>
  </si>
  <si>
    <t>NOMURA US HIGH YLD BD I USD</t>
  </si>
  <si>
    <t>IE00B3RW8498</t>
  </si>
  <si>
    <t>NR</t>
  </si>
  <si>
    <t>ABERDEEN GL LATIN AM EQ I2</t>
  </si>
  <si>
    <t>LU0396315128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</si>
  <si>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</si>
  <si>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</si>
  <si>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</si>
  <si>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</si>
  <si>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</si>
  <si>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</si>
  <si>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</si>
  <si>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</si>
  <si>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</si>
  <si>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</si>
  <si>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</si>
  <si>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</si>
  <si>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KOTAK FUNDS IND MIDCP  JA USD</t>
  </si>
  <si>
    <t>LU0675383409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</si>
  <si>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</si>
  <si>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</si>
  <si>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</si>
  <si>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</si>
  <si>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</si>
  <si>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</si>
  <si>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</si>
  <si>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</si>
  <si>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</si>
  <si>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</si>
  <si>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EMR MK ST IN USD IN</t>
  </si>
  <si>
    <t>IE0031787223</t>
  </si>
  <si>
    <t>SPX 03/18 P2325</t>
  </si>
  <si>
    <t>BBG00G8LGMN74</t>
  </si>
  <si>
    <t>ל.ר.</t>
  </si>
  <si>
    <t>SPX 03/18 P2575</t>
  </si>
  <si>
    <t>BBG00G8LGMK1</t>
  </si>
  <si>
    <t>EMINI RUSSELL 2000 MAR18</t>
  </si>
  <si>
    <t>RTYH8</t>
  </si>
  <si>
    <t>EURO STOXX 50 MAR18</t>
  </si>
  <si>
    <t>VGH8</t>
  </si>
  <si>
    <t>EURO STOXX BANK MAR18</t>
  </si>
  <si>
    <t>CAH8</t>
  </si>
  <si>
    <t>FTSE 100 IDX FUT MAR18</t>
  </si>
  <si>
    <t>Z H8</t>
  </si>
  <si>
    <t>S&amp;P500 EMINI FUT MAR 18</t>
  </si>
  <si>
    <t>ESH8</t>
  </si>
  <si>
    <t>SPI 200 FUTURES MAR18</t>
  </si>
  <si>
    <t>XPH8</t>
  </si>
  <si>
    <t>STOXX 600 BANK MAR18</t>
  </si>
  <si>
    <t>BJH8</t>
  </si>
  <si>
    <t>TOPIX INDX FUTR MAR18</t>
  </si>
  <si>
    <t>TPH8</t>
  </si>
  <si>
    <t>ערד 8786_1/2027</t>
  </si>
  <si>
    <t>71116487</t>
  </si>
  <si>
    <t>ערד 8790 2027 4.8%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</si>
  <si>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</si>
  <si>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</si>
  <si>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</si>
  <si>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</si>
  <si>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</si>
  <si>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</si>
  <si>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</si>
  <si>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</si>
  <si>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</si>
  <si>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</si>
  <si>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</si>
  <si>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</si>
  <si>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</si>
  <si>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</si>
  <si>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</si>
  <si>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</si>
  <si>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</si>
  <si>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</si>
  <si>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</si>
  <si>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</si>
  <si>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</si>
  <si>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</si>
  <si>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</si>
  <si>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</si>
  <si>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</si>
  <si>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</si>
  <si>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</si>
  <si>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</si>
  <si>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</si>
  <si>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</si>
  <si>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</si>
  <si>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</si>
  <si>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</si>
  <si>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</si>
  <si>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</si>
  <si>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</si>
  <si>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</si>
  <si>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</si>
  <si>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8853</t>
  </si>
  <si>
    <t>8853000</t>
  </si>
  <si>
    <t>ערד 8854</t>
  </si>
  <si>
    <t>8854000</t>
  </si>
  <si>
    <t>ערד 8855</t>
  </si>
  <si>
    <t>88550000</t>
  </si>
  <si>
    <t>ערד 8856</t>
  </si>
  <si>
    <t>88560000</t>
  </si>
  <si>
    <t>ערד 8857</t>
  </si>
  <si>
    <t>88570000</t>
  </si>
  <si>
    <t>ערד סדרה 8788 4.8% 2027</t>
  </si>
  <si>
    <t>71116727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</si>
  <si>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</si>
  <si>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</si>
  <si>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</si>
  <si>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</si>
  <si>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</si>
  <si>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</si>
  <si>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</si>
  <si>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</si>
  <si>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</si>
  <si>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</si>
  <si>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</si>
  <si>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</si>
  <si>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</si>
  <si>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</si>
  <si>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</si>
  <si>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</si>
  <si>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</si>
  <si>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</si>
  <si>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</si>
  <si>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</si>
  <si>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</si>
  <si>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</si>
  <si>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</si>
  <si>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אורמת אגח 2*</t>
  </si>
  <si>
    <t>1139161</t>
  </si>
  <si>
    <t>אורמת אגח 3*</t>
  </si>
  <si>
    <t>1139179</t>
  </si>
  <si>
    <t>240 West 35th Street  mkf*</t>
  </si>
  <si>
    <t>494382</t>
  </si>
  <si>
    <t>Eschborn Plaza*</t>
  </si>
  <si>
    <t>Sacramento 353*</t>
  </si>
  <si>
    <t>white oak 2*</t>
  </si>
  <si>
    <t>white oak 3 mkf*</t>
  </si>
  <si>
    <t>494381</t>
  </si>
  <si>
    <t>סה"כ קרנות השקעה</t>
  </si>
  <si>
    <t>סה"כ קרנות השקעה בחו"ל</t>
  </si>
  <si>
    <t>Horsley Bridge XII Ventures</t>
  </si>
  <si>
    <t>MAGMA GROWTH EQUITY I</t>
  </si>
  <si>
    <t>Waterton Residential P V XIII</t>
  </si>
  <si>
    <t>Ares PCS LP*</t>
  </si>
  <si>
    <t>CRECH V</t>
  </si>
  <si>
    <t>Crescent MPVIIC LP</t>
  </si>
  <si>
    <t>harbourvest part' co inv fund IV</t>
  </si>
  <si>
    <t>HIG harbourvest Tranche B</t>
  </si>
  <si>
    <t>Kartesia Credit Opportunities IV SCS</t>
  </si>
  <si>
    <t>REDHILL WARRANT</t>
  </si>
  <si>
    <t>52290</t>
  </si>
  <si>
    <t>₪ / מט"ח</t>
  </si>
  <si>
    <t>+ILS/-USD 3.4892 22-02-18 (10) --118</t>
  </si>
  <si>
    <t>10000559</t>
  </si>
  <si>
    <t>+ILS/-USD 3.5153 22-03-18 (10) --147</t>
  </si>
  <si>
    <t>10000572</t>
  </si>
  <si>
    <t>+USD/-ILS 3.4686 22-02-18 (10) --74</t>
  </si>
  <si>
    <t>10000579</t>
  </si>
  <si>
    <t>+USD/-ILS 3.4806 22-02-18 (10) --74</t>
  </si>
  <si>
    <t>10000578</t>
  </si>
  <si>
    <t>+EUR/-USD 1.1974 14-03-18 (10) +69.5</t>
  </si>
  <si>
    <t>10000581</t>
  </si>
  <si>
    <t>+EUR/-USD 1.1997 14-03-18 (10) +49.5</t>
  </si>
  <si>
    <t>10000582</t>
  </si>
  <si>
    <t>+USD/-EUR 1.1908 10-04-18 (10) +98.5</t>
  </si>
  <si>
    <t>10000565</t>
  </si>
  <si>
    <t>+USD/-EUR 1.1909 14-03-18 (10) +69</t>
  </si>
  <si>
    <t>10000574</t>
  </si>
  <si>
    <t>+USD/-EUR 1.1916 14-03-18 (10) +68</t>
  </si>
  <si>
    <t>10000577</t>
  </si>
  <si>
    <t>+USD/-EUR 1.1947 10-04-18 (10) +96.5</t>
  </si>
  <si>
    <t>10000561</t>
  </si>
  <si>
    <t>+USD/-JPY 112.507 26-02-18 (10) --53.3</t>
  </si>
  <si>
    <t>10000569</t>
  </si>
  <si>
    <t>+USD/-JPY 112.678 26-02-18 (10) -0.572</t>
  </si>
  <si>
    <t>10000551</t>
  </si>
  <si>
    <t>+USD/-JPY 112.826 26-02-18 (10) --51.4</t>
  </si>
  <si>
    <t>10000580</t>
  </si>
  <si>
    <t/>
  </si>
  <si>
    <t>דולר ניו-זילנד</t>
  </si>
  <si>
    <t>כתר נורבגי</t>
  </si>
  <si>
    <t>בנק לאומי לישראל בע"מ</t>
  </si>
  <si>
    <t>30010000</t>
  </si>
  <si>
    <t>32010000</t>
  </si>
  <si>
    <t>30310000</t>
  </si>
  <si>
    <t>32610000</t>
  </si>
  <si>
    <t>30210000</t>
  </si>
  <si>
    <t>31010000</t>
  </si>
  <si>
    <t>30810000</t>
  </si>
  <si>
    <t>31110000</t>
  </si>
  <si>
    <t>31210000</t>
  </si>
  <si>
    <t>31710000</t>
  </si>
  <si>
    <t>דירוג פנימי</t>
  </si>
  <si>
    <t>לא</t>
  </si>
  <si>
    <t>455531</t>
  </si>
  <si>
    <t>AA</t>
  </si>
  <si>
    <t>כן</t>
  </si>
  <si>
    <t>90136004</t>
  </si>
  <si>
    <t>A+</t>
  </si>
  <si>
    <t>482154</t>
  </si>
  <si>
    <t>482153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</si>
  <si>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</si>
  <si>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</si>
  <si>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</si>
  <si>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</si>
  <si>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</si>
  <si>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</si>
  <si>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</si>
  <si>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</si>
  <si>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</si>
  <si>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</si>
  <si>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485289</t>
  </si>
  <si>
    <t>458870</t>
  </si>
  <si>
    <t>458869</t>
  </si>
  <si>
    <t>91102700</t>
  </si>
  <si>
    <t>A</t>
  </si>
  <si>
    <t>91040000</t>
  </si>
  <si>
    <t>91050010</t>
  </si>
  <si>
    <t>91050008</t>
  </si>
  <si>
    <t>91050009</t>
  </si>
  <si>
    <t>90840003</t>
  </si>
  <si>
    <t>90840002</t>
  </si>
  <si>
    <t>90840000</t>
  </si>
  <si>
    <t>לאומי 0.33 7.12.17</t>
  </si>
  <si>
    <t>491455</t>
  </si>
  <si>
    <t>לאומי 09082018</t>
  </si>
  <si>
    <t>482571</t>
  </si>
  <si>
    <t>פקדון לאומי 2/11/17 0.34%</t>
  </si>
  <si>
    <t>486978</t>
  </si>
  <si>
    <t>פקדון לאומי 4/11/18</t>
  </si>
  <si>
    <t>485398</t>
  </si>
  <si>
    <t>סה"כ יתרות התחייבות להשקעה</t>
  </si>
  <si>
    <t>סה"כ בישראל</t>
  </si>
  <si>
    <t>Crescent mezzanine VII</t>
  </si>
  <si>
    <t>ARES private credit solutions</t>
  </si>
  <si>
    <t>Cheyne Real Estate Credit Holdings</t>
  </si>
  <si>
    <t>Migdal-HarbourVest 2016 Fund L.P. (Tranche B)</t>
  </si>
  <si>
    <t>waterton</t>
  </si>
  <si>
    <t>Apollo Fund IX</t>
  </si>
  <si>
    <t>ICG SDP III</t>
  </si>
  <si>
    <t>infrared infrastructure fund v</t>
  </si>
  <si>
    <t>Tene growth capital IV</t>
  </si>
  <si>
    <t>Copenhagen Infrastructure III</t>
  </si>
  <si>
    <t>סה"כ בחו"ל</t>
  </si>
  <si>
    <t>מובטחות משכנתא - גורם 01</t>
  </si>
  <si>
    <t>בבטחונות אחרים - גורם 94</t>
  </si>
  <si>
    <t>בבטחונות אחרים - גורם 40</t>
  </si>
  <si>
    <t>בבטחונות אחרים - גורם 103</t>
  </si>
  <si>
    <t>בבטחונות אחרים - גורם 96</t>
  </si>
  <si>
    <t>בבטחונות אחרים-גורם 104</t>
  </si>
  <si>
    <t>בבטחונות אחרים - גורם 41</t>
  </si>
  <si>
    <t>בבטחונות אחרים - גורם 38</t>
  </si>
  <si>
    <t>בבטחונות אחרים - גורם 98</t>
  </si>
  <si>
    <t>בבטחונות אחרים - גורם 105</t>
  </si>
  <si>
    <t>גורם 105</t>
  </si>
  <si>
    <t>גורם 38</t>
  </si>
  <si>
    <t>גורם 98</t>
  </si>
  <si>
    <t>גורם 104</t>
  </si>
  <si>
    <t>סה"כ השקעות אחרות</t>
  </si>
  <si>
    <t>יתרות מזומנים לקבל/לשלם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</si>
</sst>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59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theme="1"/>
      <name val="Arial"/>
      <family val="2"/>
      <scheme val="minor"/>
    </font>
    <font>
      <sz val="11"/>
      <color indexed="8"/>
      <name val="Calibri"/>
      <family val="2"/>
    </font>
    <font>
      <sz val="11"/>
      <color theme="1"/>
      <name val="Times New Roman"/>
      <family val="2"/>
      <charset val="177"/>
      <scheme val="maj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  <scheme val="minor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</fonts>
  <fills count="6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</fills>
  <borders count="4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2">
    <xf numFmtId="0" fontId="0" fillId="0" borderId="0"/>
    <xf numFmtId="164" fontId="25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6" fontId="13" fillId="0" borderId="0" applyFill="0" applyBorder="0" applyProtection="0">
      <alignment horizontal="right"/>
    </xf>
    <xf numFmtId="166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16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0" borderId="0"/>
    <xf numFmtId="0" fontId="2" fillId="0" borderId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3" fillId="9" borderId="0" applyNumberFormat="0" applyBorder="0" applyAlignment="0" applyProtection="0"/>
    <xf numFmtId="0" fontId="33" fillId="11" borderId="0" applyNumberFormat="0" applyBorder="0" applyAlignment="0" applyProtection="0"/>
    <xf numFmtId="0" fontId="33" fillId="13" borderId="0" applyNumberFormat="0" applyBorder="0" applyAlignment="0" applyProtection="0"/>
    <xf numFmtId="0" fontId="33" fillId="15" borderId="0" applyNumberFormat="0" applyBorder="0" applyAlignment="0" applyProtection="0"/>
    <xf numFmtId="0" fontId="33" fillId="17" borderId="0" applyNumberFormat="0" applyBorder="0" applyAlignment="0" applyProtection="0"/>
    <xf numFmtId="0" fontId="33" fillId="19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29" borderId="0" applyNumberFormat="0" applyBorder="0" applyAlignment="0" applyProtection="0"/>
    <xf numFmtId="0" fontId="32" fillId="24" borderId="0" applyNumberFormat="0" applyBorder="0" applyAlignment="0" applyProtection="0"/>
    <xf numFmtId="0" fontId="32" fillId="27" borderId="0" applyNumberFormat="0" applyBorder="0" applyAlignment="0" applyProtection="0"/>
    <xf numFmtId="0" fontId="32" fillId="30" borderId="0" applyNumberFormat="0" applyBorder="0" applyAlignment="0" applyProtection="0"/>
    <xf numFmtId="0" fontId="33" fillId="10" borderId="0" applyNumberFormat="0" applyBorder="0" applyAlignment="0" applyProtection="0"/>
    <xf numFmtId="0" fontId="33" fillId="12" borderId="0" applyNumberFormat="0" applyBorder="0" applyAlignment="0" applyProtection="0"/>
    <xf numFmtId="0" fontId="33" fillId="14" borderId="0" applyNumberFormat="0" applyBorder="0" applyAlignment="0" applyProtection="0"/>
    <xf numFmtId="0" fontId="33" fillId="16" borderId="0" applyNumberFormat="0" applyBorder="0" applyAlignment="0" applyProtection="0"/>
    <xf numFmtId="0" fontId="33" fillId="18" borderId="0" applyNumberFormat="0" applyBorder="0" applyAlignment="0" applyProtection="0"/>
    <xf numFmtId="0" fontId="33" fillId="20" borderId="0" applyNumberFormat="0" applyBorder="0" applyAlignment="0" applyProtection="0"/>
    <xf numFmtId="0" fontId="34" fillId="31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7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3" borderId="0" applyNumberFormat="0" applyBorder="0" applyAlignment="0" applyProtection="0"/>
    <xf numFmtId="0" fontId="34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33" borderId="0" applyNumberFormat="0" applyBorder="0" applyAlignment="0" applyProtection="0"/>
    <xf numFmtId="0" fontId="32" fillId="36" borderId="0" applyNumberFormat="0" applyBorder="0" applyAlignment="0" applyProtection="0"/>
    <xf numFmtId="0" fontId="32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4" fillId="53" borderId="0" applyNumberFormat="0" applyBorder="0" applyAlignment="0" applyProtection="0"/>
    <xf numFmtId="0" fontId="34" fillId="54" borderId="0" applyNumberFormat="0" applyBorder="0" applyAlignment="0" applyProtection="0"/>
    <xf numFmtId="0" fontId="35" fillId="22" borderId="0" applyNumberFormat="0" applyBorder="0" applyAlignment="0" applyProtection="0"/>
    <xf numFmtId="0" fontId="36" fillId="55" borderId="34" applyNumberFormat="0" applyAlignment="0" applyProtection="0"/>
    <xf numFmtId="0" fontId="37" fillId="56" borderId="35" applyNumberFormat="0" applyAlignment="0" applyProtection="0"/>
    <xf numFmtId="164" fontId="1" fillId="0" borderId="0" applyFont="0" applyFill="0" applyBorder="0" applyAlignment="0" applyProtection="0"/>
    <xf numFmtId="0" fontId="38" fillId="57" borderId="0" applyNumberFormat="0" applyBorder="0" applyAlignment="0" applyProtection="0"/>
    <xf numFmtId="0" fontId="38" fillId="58" borderId="0" applyNumberFormat="0" applyBorder="0" applyAlignment="0" applyProtection="0"/>
    <xf numFmtId="0" fontId="38" fillId="59" borderId="0" applyNumberFormat="0" applyBorder="0" applyAlignment="0" applyProtection="0"/>
    <xf numFmtId="0" fontId="39" fillId="0" borderId="0" applyNumberFormat="0" applyFill="0" applyBorder="0" applyAlignment="0" applyProtection="0"/>
    <xf numFmtId="0" fontId="40" fillId="23" borderId="0" applyNumberFormat="0" applyBorder="0" applyAlignment="0" applyProtection="0"/>
    <xf numFmtId="0" fontId="41" fillId="0" borderId="36" applyNumberFormat="0" applyFill="0" applyAlignment="0" applyProtection="0"/>
    <xf numFmtId="0" fontId="42" fillId="0" borderId="37" applyNumberFormat="0" applyFill="0" applyAlignment="0" applyProtection="0"/>
    <xf numFmtId="0" fontId="43" fillId="0" borderId="38" applyNumberFormat="0" applyFill="0" applyAlignment="0" applyProtection="0"/>
    <xf numFmtId="0" fontId="43" fillId="0" borderId="0" applyNumberFormat="0" applyFill="0" applyBorder="0" applyAlignment="0" applyProtection="0"/>
    <xf numFmtId="0" fontId="44" fillId="26" borderId="34" applyNumberFormat="0" applyAlignment="0" applyProtection="0"/>
    <xf numFmtId="0" fontId="45" fillId="0" borderId="39" applyNumberFormat="0" applyFill="0" applyAlignment="0" applyProtection="0"/>
    <xf numFmtId="0" fontId="46" fillId="6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61" borderId="40" applyNumberFormat="0" applyFont="0" applyAlignment="0" applyProtection="0"/>
    <xf numFmtId="0" fontId="48" fillId="55" borderId="41" applyNumberFormat="0" applyAlignment="0" applyProtection="0"/>
    <xf numFmtId="4" fontId="49" fillId="60" borderId="42" applyNumberFormat="0" applyProtection="0">
      <alignment vertical="center"/>
    </xf>
    <xf numFmtId="4" fontId="50" fillId="60" borderId="42" applyNumberFormat="0" applyProtection="0">
      <alignment vertical="center"/>
    </xf>
    <xf numFmtId="4" fontId="49" fillId="60" borderId="42" applyNumberFormat="0" applyProtection="0">
      <alignment horizontal="left" vertical="center" indent="1"/>
    </xf>
    <xf numFmtId="0" fontId="49" fillId="60" borderId="42" applyNumberFormat="0" applyProtection="0">
      <alignment horizontal="left" vertical="top" indent="1"/>
    </xf>
    <xf numFmtId="4" fontId="49" fillId="62" borderId="0" applyNumberFormat="0" applyProtection="0">
      <alignment horizontal="left" vertical="center" indent="1"/>
    </xf>
    <xf numFmtId="4" fontId="51" fillId="22" borderId="42" applyNumberFormat="0" applyProtection="0">
      <alignment horizontal="right" vertical="center"/>
    </xf>
    <xf numFmtId="4" fontId="51" fillId="28" borderId="42" applyNumberFormat="0" applyProtection="0">
      <alignment horizontal="right" vertical="center"/>
    </xf>
    <xf numFmtId="4" fontId="51" fillId="40" borderId="42" applyNumberFormat="0" applyProtection="0">
      <alignment horizontal="right" vertical="center"/>
    </xf>
    <xf numFmtId="4" fontId="51" fillId="30" borderId="42" applyNumberFormat="0" applyProtection="0">
      <alignment horizontal="right" vertical="center"/>
    </xf>
    <xf numFmtId="4" fontId="51" fillId="34" borderId="42" applyNumberFormat="0" applyProtection="0">
      <alignment horizontal="right" vertical="center"/>
    </xf>
    <xf numFmtId="4" fontId="51" fillId="51" borderId="42" applyNumberFormat="0" applyProtection="0">
      <alignment horizontal="right" vertical="center"/>
    </xf>
    <xf numFmtId="4" fontId="51" fillId="45" borderId="42" applyNumberFormat="0" applyProtection="0">
      <alignment horizontal="right" vertical="center"/>
    </xf>
    <xf numFmtId="4" fontId="51" fillId="63" borderId="42" applyNumberFormat="0" applyProtection="0">
      <alignment horizontal="right" vertical="center"/>
    </xf>
    <xf numFmtId="4" fontId="51" fillId="29" borderId="42" applyNumberFormat="0" applyProtection="0">
      <alignment horizontal="right" vertical="center"/>
    </xf>
    <xf numFmtId="4" fontId="49" fillId="64" borderId="43" applyNumberFormat="0" applyProtection="0">
      <alignment horizontal="left" vertical="center" indent="1"/>
    </xf>
    <xf numFmtId="4" fontId="51" fillId="65" borderId="0" applyNumberFormat="0" applyProtection="0">
      <alignment horizontal="left" vertical="center" indent="1"/>
    </xf>
    <xf numFmtId="4" fontId="52" fillId="66" borderId="0" applyNumberFormat="0" applyProtection="0">
      <alignment horizontal="left" vertical="center" indent="1"/>
    </xf>
    <xf numFmtId="4" fontId="51" fillId="62" borderId="42" applyNumberFormat="0" applyProtection="0">
      <alignment horizontal="right" vertical="center"/>
    </xf>
    <xf numFmtId="4" fontId="51" fillId="65" borderId="0" applyNumberFormat="0" applyProtection="0">
      <alignment horizontal="left" vertical="center" indent="1"/>
    </xf>
    <xf numFmtId="4" fontId="51" fillId="62" borderId="0" applyNumberFormat="0" applyProtection="0">
      <alignment horizontal="left" vertical="center" indent="1"/>
    </xf>
    <xf numFmtId="0" fontId="2" fillId="66" borderId="42" applyNumberFormat="0" applyProtection="0">
      <alignment horizontal="left" vertical="center" indent="1"/>
    </xf>
    <xf numFmtId="0" fontId="2" fillId="66" borderId="42" applyNumberFormat="0" applyProtection="0">
      <alignment horizontal="left" vertical="top" indent="1"/>
    </xf>
    <xf numFmtId="0" fontId="2" fillId="62" borderId="42" applyNumberFormat="0" applyProtection="0">
      <alignment horizontal="left" vertical="center" indent="1"/>
    </xf>
    <xf numFmtId="0" fontId="2" fillId="62" borderId="42" applyNumberFormat="0" applyProtection="0">
      <alignment horizontal="left" vertical="top" indent="1"/>
    </xf>
    <xf numFmtId="0" fontId="2" fillId="27" borderId="42" applyNumberFormat="0" applyProtection="0">
      <alignment horizontal="left" vertical="center" indent="1"/>
    </xf>
    <xf numFmtId="0" fontId="2" fillId="27" borderId="42" applyNumberFormat="0" applyProtection="0">
      <alignment horizontal="left" vertical="top" indent="1"/>
    </xf>
    <xf numFmtId="0" fontId="2" fillId="65" borderId="42" applyNumberFormat="0" applyProtection="0">
      <alignment horizontal="left" vertical="center" indent="1"/>
    </xf>
    <xf numFmtId="0" fontId="2" fillId="65" borderId="42" applyNumberFormat="0" applyProtection="0">
      <alignment horizontal="left" vertical="top" indent="1"/>
    </xf>
    <xf numFmtId="0" fontId="2" fillId="67" borderId="44" applyNumberFormat="0">
      <protection locked="0"/>
    </xf>
    <xf numFmtId="4" fontId="51" fillId="61" borderId="42" applyNumberFormat="0" applyProtection="0">
      <alignment vertical="center"/>
    </xf>
    <xf numFmtId="4" fontId="53" fillId="61" borderId="42" applyNumberFormat="0" applyProtection="0">
      <alignment vertical="center"/>
    </xf>
    <xf numFmtId="4" fontId="51" fillId="61" borderId="42" applyNumberFormat="0" applyProtection="0">
      <alignment horizontal="left" vertical="center" indent="1"/>
    </xf>
    <xf numFmtId="0" fontId="51" fillId="61" borderId="42" applyNumberFormat="0" applyProtection="0">
      <alignment horizontal="left" vertical="top" indent="1"/>
    </xf>
    <xf numFmtId="4" fontId="51" fillId="65" borderId="42" applyNumberFormat="0" applyProtection="0">
      <alignment horizontal="right" vertical="center"/>
    </xf>
    <xf numFmtId="4" fontId="53" fillId="65" borderId="42" applyNumberFormat="0" applyProtection="0">
      <alignment horizontal="right" vertical="center"/>
    </xf>
    <xf numFmtId="4" fontId="51" fillId="62" borderId="42" applyNumberFormat="0" applyProtection="0">
      <alignment horizontal="left" vertical="center" indent="1"/>
    </xf>
    <xf numFmtId="0" fontId="51" fillId="62" borderId="42" applyNumberFormat="0" applyProtection="0">
      <alignment horizontal="left" vertical="top" indent="1"/>
    </xf>
    <xf numFmtId="4" fontId="54" fillId="68" borderId="0" applyNumberFormat="0" applyProtection="0">
      <alignment horizontal="left" vertical="center" indent="1"/>
    </xf>
    <xf numFmtId="4" fontId="55" fillId="65" borderId="42" applyNumberFormat="0" applyProtection="0">
      <alignment horizontal="right" vertical="center"/>
    </xf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3" fillId="8" borderId="33" applyNumberFormat="0" applyFont="0" applyAlignment="0" applyProtection="0"/>
    <xf numFmtId="0" fontId="33" fillId="8" borderId="33" applyNumberFormat="0" applyFont="0" applyAlignment="0" applyProtection="0"/>
    <xf numFmtId="0" fontId="47" fillId="0" borderId="0"/>
  </cellStyleXfs>
  <cellXfs count="181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7" fontId="28" fillId="0" borderId="28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168" fontId="29" fillId="0" borderId="0" xfId="0" applyNumberFormat="1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 indent="2"/>
    </xf>
    <xf numFmtId="0" fontId="29" fillId="0" borderId="29" xfId="0" applyFont="1" applyFill="1" applyBorder="1" applyAlignment="1">
      <alignment horizontal="right" indent="3"/>
    </xf>
    <xf numFmtId="0" fontId="29" fillId="0" borderId="29" xfId="0" applyFont="1" applyFill="1" applyBorder="1" applyAlignment="1">
      <alignment horizontal="right" indent="2"/>
    </xf>
    <xf numFmtId="0" fontId="29" fillId="0" borderId="30" xfId="0" applyFont="1" applyFill="1" applyBorder="1" applyAlignment="1">
      <alignment horizontal="right" indent="2"/>
    </xf>
    <xf numFmtId="0" fontId="29" fillId="0" borderId="25" xfId="0" applyNumberFormat="1" applyFont="1" applyFill="1" applyBorder="1" applyAlignment="1">
      <alignment horizontal="right"/>
    </xf>
    <xf numFmtId="2" fontId="29" fillId="0" borderId="25" xfId="0" applyNumberFormat="1" applyFont="1" applyFill="1" applyBorder="1" applyAlignment="1">
      <alignment horizontal="right"/>
    </xf>
    <xf numFmtId="10" fontId="29" fillId="0" borderId="25" xfId="0" applyNumberFormat="1" applyFont="1" applyFill="1" applyBorder="1" applyAlignment="1">
      <alignment horizontal="right"/>
    </xf>
    <xf numFmtId="4" fontId="29" fillId="0" borderId="25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64" fontId="6" fillId="0" borderId="31" xfId="13" applyFont="1" applyBorder="1" applyAlignment="1">
      <alignment horizontal="right"/>
    </xf>
    <xf numFmtId="10" fontId="6" fillId="0" borderId="31" xfId="14" applyNumberFormat="1" applyFont="1" applyBorder="1" applyAlignment="1">
      <alignment horizontal="center"/>
    </xf>
    <xf numFmtId="2" fontId="6" fillId="0" borderId="31" xfId="7" applyNumberFormat="1" applyFont="1" applyBorder="1" applyAlignment="1">
      <alignment horizontal="right"/>
    </xf>
    <xf numFmtId="169" fontId="6" fillId="0" borderId="31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Font="1" applyFill="1" applyBorder="1" applyAlignment="1">
      <alignment horizontal="right" indent="2"/>
    </xf>
    <xf numFmtId="2" fontId="30" fillId="0" borderId="0" xfId="0" applyNumberFormat="1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 indent="1"/>
    </xf>
    <xf numFmtId="164" fontId="30" fillId="0" borderId="0" xfId="0" applyNumberFormat="1" applyFont="1" applyFill="1" applyBorder="1" applyAlignment="1">
      <alignment horizontal="right"/>
    </xf>
    <xf numFmtId="14" fontId="0" fillId="0" borderId="0" xfId="0" applyNumberFormat="1"/>
    <xf numFmtId="0" fontId="31" fillId="0" borderId="32" xfId="0" applyFont="1" applyBorder="1" applyAlignment="1">
      <alignment horizontal="right"/>
    </xf>
    <xf numFmtId="164" fontId="0" fillId="0" borderId="0" xfId="0" applyNumberFormat="1"/>
    <xf numFmtId="0" fontId="9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29" fillId="0" borderId="0" xfId="15" applyFont="1" applyFill="1" applyBorder="1" applyAlignment="1">
      <alignment horizontal="right" indent="3"/>
    </xf>
    <xf numFmtId="0" fontId="29" fillId="0" borderId="0" xfId="16" applyFont="1" applyFill="1" applyBorder="1" applyAlignment="1">
      <alignment horizontal="right" indent="3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164" fontId="0" fillId="0" borderId="0" xfId="0" applyNumberFormat="1" applyFill="1"/>
    <xf numFmtId="14" fontId="0" fillId="0" borderId="0" xfId="0" applyNumberFormat="1" applyFill="1"/>
    <xf numFmtId="0" fontId="31" fillId="0" borderId="32" xfId="0" applyFont="1" applyFill="1" applyBorder="1" applyAlignment="1">
      <alignment horizontal="right"/>
    </xf>
    <xf numFmtId="164" fontId="6" fillId="0" borderId="31" xfId="13" applyFont="1" applyFill="1" applyBorder="1" applyAlignment="1">
      <alignment horizontal="right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right"/>
    </xf>
    <xf numFmtId="0" fontId="2" fillId="0" borderId="0" xfId="16"/>
    <xf numFmtId="0" fontId="7" fillId="0" borderId="0" xfId="16" applyFont="1" applyAlignment="1">
      <alignment horizontal="center" vertical="center" wrapText="1"/>
    </xf>
    <xf numFmtId="0" fontId="9" fillId="0" borderId="0" xfId="16" applyFont="1" applyAlignment="1">
      <alignment horizontal="center" wrapText="1"/>
    </xf>
    <xf numFmtId="0" fontId="29" fillId="0" borderId="0" xfId="16" applyFont="1" applyFill="1" applyBorder="1" applyAlignment="1">
      <alignment horizontal="right" indent="2"/>
    </xf>
    <xf numFmtId="0" fontId="29" fillId="0" borderId="0" xfId="16" applyNumberFormat="1" applyFont="1" applyFill="1" applyBorder="1" applyAlignment="1">
      <alignment horizontal="right"/>
    </xf>
    <xf numFmtId="4" fontId="29" fillId="0" borderId="0" xfId="16" applyNumberFormat="1" applyFont="1" applyFill="1" applyBorder="1" applyAlignment="1">
      <alignment horizontal="right"/>
    </xf>
    <xf numFmtId="10" fontId="29" fillId="0" borderId="0" xfId="16" applyNumberFormat="1" applyFont="1" applyFill="1" applyBorder="1" applyAlignment="1">
      <alignment horizontal="right"/>
    </xf>
    <xf numFmtId="0" fontId="7" fillId="0" borderId="0" xfId="16" applyFont="1" applyAlignment="1">
      <alignment horizontal="center"/>
    </xf>
    <xf numFmtId="0" fontId="29" fillId="0" borderId="0" xfId="16" applyFont="1" applyFill="1" applyBorder="1" applyAlignment="1">
      <alignment horizontal="right"/>
    </xf>
    <xf numFmtId="0" fontId="30" fillId="0" borderId="0" xfId="16" applyNumberFormat="1" applyFont="1" applyFill="1" applyBorder="1" applyAlignment="1">
      <alignment horizontal="right"/>
    </xf>
    <xf numFmtId="4" fontId="30" fillId="0" borderId="0" xfId="16" applyNumberFormat="1" applyFont="1" applyFill="1" applyBorder="1" applyAlignment="1">
      <alignment horizontal="right"/>
    </xf>
    <xf numFmtId="10" fontId="30" fillId="0" borderId="0" xfId="16" applyNumberFormat="1" applyFont="1" applyFill="1" applyBorder="1" applyAlignment="1">
      <alignment horizontal="right"/>
    </xf>
    <xf numFmtId="0" fontId="30" fillId="0" borderId="0" xfId="16" applyFont="1" applyFill="1" applyBorder="1" applyAlignment="1">
      <alignment horizontal="right"/>
    </xf>
    <xf numFmtId="0" fontId="30" fillId="0" borderId="0" xfId="16" applyFont="1" applyFill="1" applyBorder="1" applyAlignment="1">
      <alignment horizontal="right" indent="1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Fill="1" applyAlignment="1">
      <alignment horizontal="right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  <xf numFmtId="0" fontId="6" fillId="0" borderId="0" xfId="0" applyFont="1" applyAlignment="1">
      <alignment horizontal="right" readingOrder="2"/>
    </xf>
  </cellXfs>
  <cellStyles count="152">
    <cellStyle name="20% - Accent1" xfId="26"/>
    <cellStyle name="20% - Accent2" xfId="27"/>
    <cellStyle name="20% - Accent3" xfId="28"/>
    <cellStyle name="20% - Accent4" xfId="29"/>
    <cellStyle name="20% - Accent5" xfId="30"/>
    <cellStyle name="20% - Accent6" xfId="31"/>
    <cellStyle name="20% - הדגשה1 2" xfId="32"/>
    <cellStyle name="20% - הדגשה2 2" xfId="33"/>
    <cellStyle name="20% - הדגשה3 2" xfId="34"/>
    <cellStyle name="20% - הדגשה4 2" xfId="35"/>
    <cellStyle name="20% - הדגשה5 2" xfId="36"/>
    <cellStyle name="20% - הדגשה6 2" xfId="37"/>
    <cellStyle name="40% - Accent1" xfId="38"/>
    <cellStyle name="40% - Accent2" xfId="39"/>
    <cellStyle name="40% - Accent3" xfId="40"/>
    <cellStyle name="40% - Accent4" xfId="41"/>
    <cellStyle name="40% - Accent5" xfId="42"/>
    <cellStyle name="40% - Accent6" xfId="43"/>
    <cellStyle name="40% - הדגשה1 2" xfId="44"/>
    <cellStyle name="40% - הדגשה2 2" xfId="45"/>
    <cellStyle name="40% - הדגשה3 2" xfId="46"/>
    <cellStyle name="40% - הדגשה4 2" xfId="47"/>
    <cellStyle name="40% - הדגשה5 2" xfId="48"/>
    <cellStyle name="40% - הדגשה6 2" xfId="49"/>
    <cellStyle name="60% - Accent1" xfId="50"/>
    <cellStyle name="60% - Accent2" xfId="51"/>
    <cellStyle name="60% - Accent3" xfId="52"/>
    <cellStyle name="60% - Accent4" xfId="53"/>
    <cellStyle name="60% - Accent5" xfId="54"/>
    <cellStyle name="60% - Accent6" xfId="55"/>
    <cellStyle name="Accent1" xfId="56"/>
    <cellStyle name="Accent1 - 20%" xfId="57"/>
    <cellStyle name="Accent1 - 40%" xfId="58"/>
    <cellStyle name="Accent1 - 60%" xfId="59"/>
    <cellStyle name="Accent1_30 6 11 (3)" xfId="60"/>
    <cellStyle name="Accent2" xfId="61"/>
    <cellStyle name="Accent2 - 20%" xfId="62"/>
    <cellStyle name="Accent2 - 40%" xfId="63"/>
    <cellStyle name="Accent2 - 60%" xfId="64"/>
    <cellStyle name="Accent2_30 6 11 (3)" xfId="65"/>
    <cellStyle name="Accent3" xfId="66"/>
    <cellStyle name="Accent3 - 20%" xfId="67"/>
    <cellStyle name="Accent3 - 40%" xfId="68"/>
    <cellStyle name="Accent3 - 60%" xfId="69"/>
    <cellStyle name="Accent3_30 6 11 (3)" xfId="70"/>
    <cellStyle name="Accent4" xfId="71"/>
    <cellStyle name="Accent4 - 20%" xfId="72"/>
    <cellStyle name="Accent4 - 40%" xfId="73"/>
    <cellStyle name="Accent4 - 60%" xfId="74"/>
    <cellStyle name="Accent4_30 6 11 (3)" xfId="75"/>
    <cellStyle name="Accent5" xfId="76"/>
    <cellStyle name="Accent5 - 20%" xfId="77"/>
    <cellStyle name="Accent5 - 40%" xfId="78"/>
    <cellStyle name="Accent5 - 60%" xfId="79"/>
    <cellStyle name="Accent5_30 6 11 (3)" xfId="80"/>
    <cellStyle name="Accent6" xfId="81"/>
    <cellStyle name="Accent6 - 20%" xfId="82"/>
    <cellStyle name="Accent6 - 40%" xfId="83"/>
    <cellStyle name="Accent6 - 60%" xfId="84"/>
    <cellStyle name="Accent6_30 6 11 (3)" xfId="85"/>
    <cellStyle name="Bad" xfId="86"/>
    <cellStyle name="Calculation" xfId="87"/>
    <cellStyle name="Check Cell" xfId="88"/>
    <cellStyle name="Comma" xfId="13" builtinId="3"/>
    <cellStyle name="Comma 2" xfId="1"/>
    <cellStyle name="Comma 2 2" xfId="17"/>
    <cellStyle name="Comma 3" xfId="24"/>
    <cellStyle name="Comma 4" xfId="22"/>
    <cellStyle name="Comma 5" xfId="89"/>
    <cellStyle name="Currency [0] _1" xfId="2"/>
    <cellStyle name="Emphasis 1" xfId="90"/>
    <cellStyle name="Emphasis 2" xfId="91"/>
    <cellStyle name="Emphasis 3" xfId="92"/>
    <cellStyle name="Explanatory Text" xfId="93"/>
    <cellStyle name="Good" xfId="94"/>
    <cellStyle name="Heading 1" xfId="95"/>
    <cellStyle name="Heading 2" xfId="96"/>
    <cellStyle name="Heading 3" xfId="97"/>
    <cellStyle name="Heading 4" xfId="98"/>
    <cellStyle name="Hyperlink 2" xfId="3"/>
    <cellStyle name="Input" xfId="99"/>
    <cellStyle name="Linked Cell" xfId="100"/>
    <cellStyle name="Neutral" xfId="101"/>
    <cellStyle name="Normal" xfId="0" builtinId="0"/>
    <cellStyle name="Normal 10" xfId="16"/>
    <cellStyle name="Normal 11" xfId="4"/>
    <cellStyle name="Normal 11 2" xfId="18"/>
    <cellStyle name="Normal 15" xfId="15"/>
    <cellStyle name="Normal 2" xfId="5"/>
    <cellStyle name="Normal 2 2" xfId="102"/>
    <cellStyle name="Normal 2 2 2" xfId="103"/>
    <cellStyle name="Normal 2 3" xfId="19"/>
    <cellStyle name="Normal 2 4" xfId="104"/>
    <cellStyle name="Normal 2_גיליון2" xfId="151"/>
    <cellStyle name="Normal 3" xfId="6"/>
    <cellStyle name="Normal 3 2" xfId="20"/>
    <cellStyle name="Normal 4" xfId="12"/>
    <cellStyle name="Normal_2007-16618" xfId="7"/>
    <cellStyle name="Note" xfId="105"/>
    <cellStyle name="Output" xfId="106"/>
    <cellStyle name="Percent" xfId="14" builtinId="5"/>
    <cellStyle name="Percent 2" xfId="8"/>
    <cellStyle name="Percent 2 2" xfId="21"/>
    <cellStyle name="Percent 3" xfId="25"/>
    <cellStyle name="Percent 4" xfId="23"/>
    <cellStyle name="SAPBEXaggData" xfId="107"/>
    <cellStyle name="SAPBEXaggDataEmph" xfId="108"/>
    <cellStyle name="SAPBEXaggItem" xfId="109"/>
    <cellStyle name="SAPBEXaggItemX" xfId="110"/>
    <cellStyle name="SAPBEXchaText" xfId="111"/>
    <cellStyle name="SAPBEXexcBad7" xfId="112"/>
    <cellStyle name="SAPBEXexcBad8" xfId="113"/>
    <cellStyle name="SAPBEXexcBad9" xfId="114"/>
    <cellStyle name="SAPBEXexcCritical4" xfId="115"/>
    <cellStyle name="SAPBEXexcCritical5" xfId="116"/>
    <cellStyle name="SAPBEXexcCritical6" xfId="117"/>
    <cellStyle name="SAPBEXexcGood1" xfId="118"/>
    <cellStyle name="SAPBEXexcGood2" xfId="119"/>
    <cellStyle name="SAPBEXexcGood3" xfId="120"/>
    <cellStyle name="SAPBEXfilterDrill" xfId="121"/>
    <cellStyle name="SAPBEXfilterItem" xfId="122"/>
    <cellStyle name="SAPBEXfilterText" xfId="123"/>
    <cellStyle name="SAPBEXformats" xfId="124"/>
    <cellStyle name="SAPBEXheaderItem" xfId="125"/>
    <cellStyle name="SAPBEXheaderText" xfId="126"/>
    <cellStyle name="SAPBEXHLevel0" xfId="127"/>
    <cellStyle name="SAPBEXHLevel0X" xfId="128"/>
    <cellStyle name="SAPBEXHLevel1" xfId="129"/>
    <cellStyle name="SAPBEXHLevel1X" xfId="130"/>
    <cellStyle name="SAPBEXHLevel2" xfId="131"/>
    <cellStyle name="SAPBEXHLevel2X" xfId="132"/>
    <cellStyle name="SAPBEXHLevel3" xfId="133"/>
    <cellStyle name="SAPBEXHLevel3X" xfId="134"/>
    <cellStyle name="SAPBEXinputData" xfId="135"/>
    <cellStyle name="SAPBEXresData" xfId="136"/>
    <cellStyle name="SAPBEXresDataEmph" xfId="137"/>
    <cellStyle name="SAPBEXresItem" xfId="138"/>
    <cellStyle name="SAPBEXresItemX" xfId="139"/>
    <cellStyle name="SAPBEXstdData" xfId="140"/>
    <cellStyle name="SAPBEXstdDataEmph" xfId="141"/>
    <cellStyle name="SAPBEXstdItem" xfId="142"/>
    <cellStyle name="SAPBEXstdItemX" xfId="143"/>
    <cellStyle name="SAPBEXtitle" xfId="144"/>
    <cellStyle name="SAPBEXundefined" xfId="145"/>
    <cellStyle name="Sheet Title" xfId="146"/>
    <cellStyle name="Text" xfId="9"/>
    <cellStyle name="Title" xfId="147"/>
    <cellStyle name="Total" xfId="10"/>
    <cellStyle name="Warning Text" xfId="148"/>
    <cellStyle name="היפר-קישור" xfId="11" builtinId="8"/>
    <cellStyle name="הערה 2" xfId="149"/>
    <cellStyle name="הערה 3" xfId="150"/>
  </cellStyles>
  <dxfs count="43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X66"/>
  <sheetViews>
    <sheetView rightToLeft="1"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G12" sqref="G12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4">
      <c r="B1" s="57" t="s">
        <v>183</v>
      </c>
      <c r="C1" s="78" t="s" vm="1">
        <v>258</v>
      </c>
    </row>
    <row r="2" spans="1:24">
      <c r="B2" s="57" t="s">
        <v>182</v>
      </c>
      <c r="C2" s="78" t="s">
        <v>259</v>
      </c>
    </row>
    <row r="3" spans="1:24">
      <c r="B3" s="57" t="s">
        <v>184</v>
      </c>
      <c r="C3" s="78" t="s">
        <v>260</v>
      </c>
    </row>
    <row r="4" spans="1:24">
      <c r="B4" s="57" t="s">
        <v>185</v>
      </c>
      <c r="C4" s="78">
        <v>8802</v>
      </c>
    </row>
    <row r="6" spans="1:24" ht="26.25" customHeight="1">
      <c r="B6" s="163" t="s">
        <v>199</v>
      </c>
      <c r="C6" s="164"/>
      <c r="D6" s="165"/>
    </row>
    <row r="7" spans="1:24" s="10" customFormat="1">
      <c r="B7" s="23"/>
      <c r="C7" s="24" t="s">
        <v>116</v>
      </c>
      <c r="D7" s="25" t="s">
        <v>114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3"/>
      <c r="C8" s="26" t="s">
        <v>245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7" t="s">
        <v>198</v>
      </c>
      <c r="C10" s="118">
        <f>C11+C12+C23+C33+C34+C37</f>
        <v>654907.29612212081</v>
      </c>
      <c r="D10" s="119">
        <f>C10/$C$42</f>
        <v>1</v>
      </c>
    </row>
    <row r="11" spans="1:24">
      <c r="A11" s="45" t="s">
        <v>147</v>
      </c>
      <c r="B11" s="29" t="s">
        <v>200</v>
      </c>
      <c r="C11" s="118">
        <f>מזומנים!J10</f>
        <v>28051.094540000002</v>
      </c>
      <c r="D11" s="119">
        <f t="shared" ref="D11:D13" si="0">C11/$C$42</f>
        <v>4.2832160683043151E-2</v>
      </c>
    </row>
    <row r="12" spans="1:24">
      <c r="B12" s="29" t="s">
        <v>201</v>
      </c>
      <c r="C12" s="118">
        <f>C13+C15+C16+C17+C18+C20+C21</f>
        <v>421236.66438000009</v>
      </c>
      <c r="D12" s="119">
        <f t="shared" si="0"/>
        <v>0.64320044512292607</v>
      </c>
    </row>
    <row r="13" spans="1:24">
      <c r="A13" s="55" t="s">
        <v>147</v>
      </c>
      <c r="B13" s="30" t="s">
        <v>73</v>
      </c>
      <c r="C13" s="118">
        <f>'תעודות התחייבות ממשלתיות'!O11</f>
        <v>112947.16816</v>
      </c>
      <c r="D13" s="119">
        <f t="shared" si="0"/>
        <v>0.17246283379157637</v>
      </c>
    </row>
    <row r="14" spans="1:24">
      <c r="A14" s="55" t="s">
        <v>147</v>
      </c>
      <c r="B14" s="30" t="s">
        <v>74</v>
      </c>
      <c r="C14" s="118" t="s" vm="2">
        <v>1417</v>
      </c>
      <c r="D14" s="119" t="s" vm="3">
        <v>1417</v>
      </c>
    </row>
    <row r="15" spans="1:24">
      <c r="A15" s="55" t="s">
        <v>147</v>
      </c>
      <c r="B15" s="30" t="s">
        <v>75</v>
      </c>
      <c r="C15" s="118">
        <f>'אג"ח קונצרני'!R11</f>
        <v>85688.527210000015</v>
      </c>
      <c r="D15" s="119">
        <f t="shared" ref="D15:D18" si="1">C15/$C$42</f>
        <v>0.13084069717559177</v>
      </c>
    </row>
    <row r="16" spans="1:24">
      <c r="A16" s="55" t="s">
        <v>147</v>
      </c>
      <c r="B16" s="30" t="s">
        <v>76</v>
      </c>
      <c r="C16" s="118">
        <f>מניות!L11</f>
        <v>90119.409379999997</v>
      </c>
      <c r="D16" s="119">
        <f t="shared" si="1"/>
        <v>0.13760636034080065</v>
      </c>
    </row>
    <row r="17" spans="1:4">
      <c r="A17" s="55" t="s">
        <v>147</v>
      </c>
      <c r="B17" s="30" t="s">
        <v>77</v>
      </c>
      <c r="C17" s="118">
        <f>'תעודות סל'!K11</f>
        <v>105674.21530000001</v>
      </c>
      <c r="D17" s="119">
        <f t="shared" si="1"/>
        <v>0.16135751720239638</v>
      </c>
    </row>
    <row r="18" spans="1:4">
      <c r="A18" s="55" t="s">
        <v>147</v>
      </c>
      <c r="B18" s="30" t="s">
        <v>78</v>
      </c>
      <c r="C18" s="118">
        <f>'קרנות נאמנות'!L11</f>
        <v>26281.959750000005</v>
      </c>
      <c r="D18" s="119">
        <f t="shared" si="1"/>
        <v>4.0130809208604692E-2</v>
      </c>
    </row>
    <row r="19" spans="1:4">
      <c r="A19" s="55" t="s">
        <v>147</v>
      </c>
      <c r="B19" s="30" t="s">
        <v>79</v>
      </c>
      <c r="C19" s="118" t="s" vm="4">
        <v>1417</v>
      </c>
      <c r="D19" s="119" t="s" vm="5">
        <v>1417</v>
      </c>
    </row>
    <row r="20" spans="1:4">
      <c r="A20" s="55" t="s">
        <v>147</v>
      </c>
      <c r="B20" s="30" t="s">
        <v>80</v>
      </c>
      <c r="C20" s="118">
        <f>אופציות!I11</f>
        <v>125.95611000000001</v>
      </c>
      <c r="D20" s="119">
        <f t="shared" ref="D20:D21" si="2">C20/$C$42</f>
        <v>1.9232662507475399E-4</v>
      </c>
    </row>
    <row r="21" spans="1:4">
      <c r="A21" s="55" t="s">
        <v>147</v>
      </c>
      <c r="B21" s="30" t="s">
        <v>81</v>
      </c>
      <c r="C21" s="118">
        <f>'חוזים עתידיים'!I11</f>
        <v>399.42846999999995</v>
      </c>
      <c r="D21" s="119">
        <f t="shared" si="2"/>
        <v>6.0990077888141035E-4</v>
      </c>
    </row>
    <row r="22" spans="1:4">
      <c r="A22" s="55" t="s">
        <v>147</v>
      </c>
      <c r="B22" s="30" t="s">
        <v>82</v>
      </c>
      <c r="C22" s="118" t="s" vm="6">
        <v>1417</v>
      </c>
      <c r="D22" s="119" t="s" vm="7">
        <v>1417</v>
      </c>
    </row>
    <row r="23" spans="1:4">
      <c r="B23" s="29" t="s">
        <v>202</v>
      </c>
      <c r="C23" s="118">
        <f>C24+C26+C27+C28+C29+C31</f>
        <v>188346.77307999998</v>
      </c>
      <c r="D23" s="119">
        <f t="shared" ref="D23:D24" si="3">C23/$C$42</f>
        <v>0.28759302911305312</v>
      </c>
    </row>
    <row r="24" spans="1:4">
      <c r="A24" s="55" t="s">
        <v>147</v>
      </c>
      <c r="B24" s="30" t="s">
        <v>83</v>
      </c>
      <c r="C24" s="118">
        <f>'לא סחיר- תעודות התחייבות ממשלתי'!M11</f>
        <v>179241.57921999999</v>
      </c>
      <c r="D24" s="119">
        <f t="shared" si="3"/>
        <v>0.27369000205271304</v>
      </c>
    </row>
    <row r="25" spans="1:4">
      <c r="A25" s="55" t="s">
        <v>147</v>
      </c>
      <c r="B25" s="30" t="s">
        <v>84</v>
      </c>
      <c r="C25" s="118" t="s" vm="8">
        <v>1417</v>
      </c>
      <c r="D25" s="119" t="s" vm="9">
        <v>1417</v>
      </c>
    </row>
    <row r="26" spans="1:4">
      <c r="A26" s="55" t="s">
        <v>147</v>
      </c>
      <c r="B26" s="30" t="s">
        <v>75</v>
      </c>
      <c r="C26" s="118">
        <f>'לא סחיר - אג"ח קונצרני'!P11</f>
        <v>6329.1442999999999</v>
      </c>
      <c r="D26" s="119">
        <f t="shared" ref="D26:D29" si="4">C26/$C$42</f>
        <v>9.6641835225787474E-3</v>
      </c>
    </row>
    <row r="27" spans="1:4">
      <c r="A27" s="55" t="s">
        <v>147</v>
      </c>
      <c r="B27" s="30" t="s">
        <v>85</v>
      </c>
      <c r="C27" s="118">
        <f>'לא סחיר - מניות'!J11</f>
        <v>1933.87258</v>
      </c>
      <c r="D27" s="119">
        <f t="shared" si="4"/>
        <v>2.9528951524146556E-3</v>
      </c>
    </row>
    <row r="28" spans="1:4">
      <c r="A28" s="55" t="s">
        <v>147</v>
      </c>
      <c r="B28" s="30" t="s">
        <v>86</v>
      </c>
      <c r="C28" s="118">
        <f>'לא סחיר - קרנות השקעה'!H11</f>
        <v>723.76869999999997</v>
      </c>
      <c r="D28" s="119">
        <f t="shared" si="4"/>
        <v>1.105146796020789E-3</v>
      </c>
    </row>
    <row r="29" spans="1:4">
      <c r="A29" s="55" t="s">
        <v>147</v>
      </c>
      <c r="B29" s="30" t="s">
        <v>87</v>
      </c>
      <c r="C29" s="118">
        <f>'לא סחיר - כתבי אופציה'!I11</f>
        <v>0.56158000000000008</v>
      </c>
      <c r="D29" s="119">
        <f t="shared" si="4"/>
        <v>8.5749540938887634E-7</v>
      </c>
    </row>
    <row r="30" spans="1:4">
      <c r="A30" s="55" t="s">
        <v>147</v>
      </c>
      <c r="B30" s="30" t="s">
        <v>225</v>
      </c>
      <c r="C30" s="118" t="s" vm="10">
        <v>1417</v>
      </c>
      <c r="D30" s="119" t="s" vm="11">
        <v>1417</v>
      </c>
    </row>
    <row r="31" spans="1:4">
      <c r="A31" s="55" t="s">
        <v>147</v>
      </c>
      <c r="B31" s="30" t="s">
        <v>110</v>
      </c>
      <c r="C31" s="118">
        <f>'לא סחיר - חוזים עתידיים'!I11</f>
        <v>117.84670000000001</v>
      </c>
      <c r="D31" s="119">
        <f>C31/$C$42</f>
        <v>1.7994409391650003E-4</v>
      </c>
    </row>
    <row r="32" spans="1:4">
      <c r="A32" s="55" t="s">
        <v>147</v>
      </c>
      <c r="B32" s="30" t="s">
        <v>88</v>
      </c>
      <c r="C32" s="118" t="s" vm="12">
        <v>1417</v>
      </c>
      <c r="D32" s="119" t="s" vm="13">
        <v>1417</v>
      </c>
    </row>
    <row r="33" spans="1:4">
      <c r="A33" s="55" t="s">
        <v>147</v>
      </c>
      <c r="B33" s="29" t="s">
        <v>203</v>
      </c>
      <c r="C33" s="118">
        <f>הלוואות!O10</f>
        <v>6969.2158921206301</v>
      </c>
      <c r="D33" s="119">
        <f t="shared" ref="D33:D34" si="5">C33/$C$42</f>
        <v>1.0641530386647391E-2</v>
      </c>
    </row>
    <row r="34" spans="1:4">
      <c r="A34" s="55" t="s">
        <v>147</v>
      </c>
      <c r="B34" s="29" t="s">
        <v>204</v>
      </c>
      <c r="C34" s="118">
        <f>'פקדונות מעל 3 חודשים'!M10</f>
        <v>10992.060119999998</v>
      </c>
      <c r="D34" s="119">
        <f t="shared" si="5"/>
        <v>1.6784146680128457E-2</v>
      </c>
    </row>
    <row r="35" spans="1:4">
      <c r="A35" s="55" t="s">
        <v>147</v>
      </c>
      <c r="B35" s="29" t="s">
        <v>205</v>
      </c>
      <c r="C35" s="118" t="s" vm="14">
        <v>1417</v>
      </c>
      <c r="D35" s="119" t="s" vm="15">
        <v>1417</v>
      </c>
    </row>
    <row r="36" spans="1:4">
      <c r="A36" s="55" t="s">
        <v>147</v>
      </c>
      <c r="B36" s="56" t="s">
        <v>206</v>
      </c>
      <c r="C36" s="118" t="s" vm="16">
        <v>1417</v>
      </c>
      <c r="D36" s="119" t="s" vm="17">
        <v>1417</v>
      </c>
    </row>
    <row r="37" spans="1:4">
      <c r="A37" s="55" t="s">
        <v>147</v>
      </c>
      <c r="B37" s="29" t="s">
        <v>207</v>
      </c>
      <c r="C37" s="118">
        <f>'השקעות אחרות '!I10</f>
        <v>-688.51188999999999</v>
      </c>
      <c r="D37" s="119">
        <f>C37/$C$42</f>
        <v>-1.0513119857983883E-3</v>
      </c>
    </row>
    <row r="38" spans="1:4">
      <c r="A38" s="55"/>
      <c r="B38" s="68" t="s">
        <v>209</v>
      </c>
      <c r="C38" s="118">
        <v>0</v>
      </c>
      <c r="D38" s="119">
        <f>C38/$C$42</f>
        <v>0</v>
      </c>
    </row>
    <row r="39" spans="1:4">
      <c r="A39" s="55" t="s">
        <v>147</v>
      </c>
      <c r="B39" s="69" t="s">
        <v>210</v>
      </c>
      <c r="C39" s="118" t="s" vm="18">
        <v>1417</v>
      </c>
      <c r="D39" s="119" t="s" vm="19">
        <v>1417</v>
      </c>
    </row>
    <row r="40" spans="1:4">
      <c r="A40" s="55" t="s">
        <v>147</v>
      </c>
      <c r="B40" s="69" t="s">
        <v>243</v>
      </c>
      <c r="C40" s="118" t="s" vm="20">
        <v>1417</v>
      </c>
      <c r="D40" s="119" t="s" vm="21">
        <v>1417</v>
      </c>
    </row>
    <row r="41" spans="1:4">
      <c r="A41" s="55" t="s">
        <v>147</v>
      </c>
      <c r="B41" s="69" t="s">
        <v>211</v>
      </c>
      <c r="C41" s="118" t="s" vm="22">
        <v>1417</v>
      </c>
      <c r="D41" s="119" t="s" vm="23">
        <v>1417</v>
      </c>
    </row>
    <row r="42" spans="1:4">
      <c r="B42" s="69" t="s">
        <v>89</v>
      </c>
      <c r="C42" s="118">
        <f>C38+C10</f>
        <v>654907.29612212081</v>
      </c>
      <c r="D42" s="119">
        <f>C42/$C$42</f>
        <v>1</v>
      </c>
    </row>
    <row r="43" spans="1:4">
      <c r="A43" s="55" t="s">
        <v>147</v>
      </c>
      <c r="B43" s="69" t="s">
        <v>208</v>
      </c>
      <c r="C43" s="146">
        <f>'יתרת התחייבות להשקעה'!C10</f>
        <v>16784.349934799964</v>
      </c>
      <c r="D43" s="119"/>
    </row>
    <row r="44" spans="1:4">
      <c r="B44" s="6" t="s">
        <v>115</v>
      </c>
    </row>
    <row r="45" spans="1:4">
      <c r="C45" s="75" t="s">
        <v>190</v>
      </c>
      <c r="D45" s="36" t="s">
        <v>109</v>
      </c>
    </row>
    <row r="46" spans="1:4">
      <c r="C46" s="76" t="s">
        <v>1</v>
      </c>
      <c r="D46" s="25" t="s">
        <v>2</v>
      </c>
    </row>
    <row r="47" spans="1:4">
      <c r="C47" s="120" t="s">
        <v>171</v>
      </c>
      <c r="D47" s="121" vm="24">
        <v>2.7078000000000002</v>
      </c>
    </row>
    <row r="48" spans="1:4">
      <c r="C48" s="120" t="s">
        <v>180</v>
      </c>
      <c r="D48" s="121">
        <v>1.0466415094339623</v>
      </c>
    </row>
    <row r="49" spans="2:4">
      <c r="C49" s="120" t="s">
        <v>176</v>
      </c>
      <c r="D49" s="121" vm="25">
        <v>2.7648000000000001</v>
      </c>
    </row>
    <row r="50" spans="2:4">
      <c r="B50" s="12"/>
      <c r="C50" s="120" t="s">
        <v>925</v>
      </c>
      <c r="D50" s="121" vm="26">
        <v>3.5546000000000002</v>
      </c>
    </row>
    <row r="51" spans="2:4">
      <c r="C51" s="120" t="s">
        <v>169</v>
      </c>
      <c r="D51" s="121" vm="27">
        <v>4.1525999999999996</v>
      </c>
    </row>
    <row r="52" spans="2:4">
      <c r="C52" s="120" t="s">
        <v>170</v>
      </c>
      <c r="D52" s="121" vm="28">
        <v>4.6818999999999997</v>
      </c>
    </row>
    <row r="53" spans="2:4">
      <c r="C53" s="120" t="s">
        <v>172</v>
      </c>
      <c r="D53" s="121">
        <v>0.44374760015359022</v>
      </c>
    </row>
    <row r="54" spans="2:4">
      <c r="C54" s="120" t="s">
        <v>177</v>
      </c>
      <c r="D54" s="121" vm="29">
        <v>3.0802999999999998</v>
      </c>
    </row>
    <row r="55" spans="2:4">
      <c r="C55" s="120" t="s">
        <v>178</v>
      </c>
      <c r="D55" s="121">
        <v>0.1764978389578126</v>
      </c>
    </row>
    <row r="56" spans="2:4">
      <c r="C56" s="120" t="s">
        <v>175</v>
      </c>
      <c r="D56" s="121" vm="30">
        <v>0.55769999999999997</v>
      </c>
    </row>
    <row r="57" spans="2:4">
      <c r="C57" s="120" t="s">
        <v>1418</v>
      </c>
      <c r="D57" s="121">
        <v>2.4577562999999998</v>
      </c>
    </row>
    <row r="58" spans="2:4">
      <c r="C58" s="120" t="s">
        <v>174</v>
      </c>
      <c r="D58" s="121" vm="31">
        <v>0.42209999999999998</v>
      </c>
    </row>
    <row r="59" spans="2:4">
      <c r="C59" s="120" t="s">
        <v>167</v>
      </c>
      <c r="D59" s="121" vm="32">
        <v>3.4670000000000001</v>
      </c>
    </row>
    <row r="60" spans="2:4">
      <c r="C60" s="120" t="s">
        <v>181</v>
      </c>
      <c r="D60" s="121" vm="33">
        <v>0.28129999999999999</v>
      </c>
    </row>
    <row r="61" spans="2:4">
      <c r="C61" s="120" t="s">
        <v>1419</v>
      </c>
      <c r="D61" s="121" vm="34">
        <v>0.42209999999999998</v>
      </c>
    </row>
    <row r="62" spans="2:4">
      <c r="C62" s="120" t="s">
        <v>168</v>
      </c>
      <c r="D62" s="121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M30" sqref="M3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183</v>
      </c>
      <c r="C1" s="78" t="s" vm="1">
        <v>258</v>
      </c>
    </row>
    <row r="2" spans="2:60">
      <c r="B2" s="57" t="s">
        <v>182</v>
      </c>
      <c r="C2" s="78" t="s">
        <v>259</v>
      </c>
    </row>
    <row r="3" spans="2:60">
      <c r="B3" s="57" t="s">
        <v>184</v>
      </c>
      <c r="C3" s="78" t="s">
        <v>260</v>
      </c>
    </row>
    <row r="4" spans="2:60">
      <c r="B4" s="57" t="s">
        <v>185</v>
      </c>
      <c r="C4" s="78">
        <v>8802</v>
      </c>
    </row>
    <row r="6" spans="2:60" ht="26.25" customHeight="1">
      <c r="B6" s="177" t="s">
        <v>213</v>
      </c>
      <c r="C6" s="178"/>
      <c r="D6" s="178"/>
      <c r="E6" s="178"/>
      <c r="F6" s="178"/>
      <c r="G6" s="178"/>
      <c r="H6" s="178"/>
      <c r="I6" s="178"/>
      <c r="J6" s="178"/>
      <c r="K6" s="178"/>
      <c r="L6" s="179"/>
    </row>
    <row r="7" spans="2:60" ht="26.25" customHeight="1">
      <c r="B7" s="177" t="s">
        <v>98</v>
      </c>
      <c r="C7" s="178"/>
      <c r="D7" s="178"/>
      <c r="E7" s="178"/>
      <c r="F7" s="178"/>
      <c r="G7" s="178"/>
      <c r="H7" s="178"/>
      <c r="I7" s="178"/>
      <c r="J7" s="178"/>
      <c r="K7" s="178"/>
      <c r="L7" s="179"/>
      <c r="BH7" s="3"/>
    </row>
    <row r="8" spans="2:60" s="3" customFormat="1" ht="78.75">
      <c r="B8" s="23" t="s">
        <v>122</v>
      </c>
      <c r="C8" s="31" t="s">
        <v>46</v>
      </c>
      <c r="D8" s="31" t="s">
        <v>125</v>
      </c>
      <c r="E8" s="31" t="s">
        <v>66</v>
      </c>
      <c r="F8" s="31" t="s">
        <v>107</v>
      </c>
      <c r="G8" s="31" t="s">
        <v>242</v>
      </c>
      <c r="H8" s="31" t="s">
        <v>241</v>
      </c>
      <c r="I8" s="31" t="s">
        <v>63</v>
      </c>
      <c r="J8" s="31" t="s">
        <v>60</v>
      </c>
      <c r="K8" s="31" t="s">
        <v>186</v>
      </c>
      <c r="L8" s="31" t="s">
        <v>188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249</v>
      </c>
      <c r="H9" s="17"/>
      <c r="I9" s="17" t="s">
        <v>245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C11" s="1"/>
      <c r="BD11" s="3"/>
      <c r="BE11" s="1"/>
      <c r="BG11" s="1"/>
    </row>
    <row r="12" spans="2:60" s="4" customFormat="1" ht="18" customHeight="1">
      <c r="B12" s="99" t="s">
        <v>257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C12" s="1"/>
      <c r="BD12" s="3"/>
      <c r="BE12" s="1"/>
      <c r="BG12" s="1"/>
    </row>
    <row r="13" spans="2:60">
      <c r="B13" s="99" t="s">
        <v>118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D13" s="3"/>
    </row>
    <row r="14" spans="2:60" ht="20.25">
      <c r="B14" s="99" t="s">
        <v>240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BD14" s="4"/>
    </row>
    <row r="15" spans="2:60">
      <c r="B15" s="99" t="s">
        <v>248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>
      <selection activeCell="I18" sqref="I18"/>
    </sheetView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" style="1" bestFit="1" customWidth="1"/>
    <col min="7" max="7" width="7" style="1" bestFit="1" customWidth="1"/>
    <col min="8" max="8" width="8.42578125" style="1" bestFit="1" customWidth="1"/>
    <col min="9" max="9" width="8" style="1" customWidth="1"/>
    <col min="10" max="10" width="6.28515625" style="1" bestFit="1" customWidth="1"/>
    <col min="11" max="11" width="9.140625" style="1" bestFit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183</v>
      </c>
      <c r="C1" s="78" t="s" vm="1">
        <v>258</v>
      </c>
    </row>
    <row r="2" spans="2:61">
      <c r="B2" s="57" t="s">
        <v>182</v>
      </c>
      <c r="C2" s="78" t="s">
        <v>259</v>
      </c>
    </row>
    <row r="3" spans="2:61">
      <c r="B3" s="57" t="s">
        <v>184</v>
      </c>
      <c r="C3" s="78" t="s">
        <v>260</v>
      </c>
    </row>
    <row r="4" spans="2:61">
      <c r="B4" s="57" t="s">
        <v>185</v>
      </c>
      <c r="C4" s="78">
        <v>8802</v>
      </c>
    </row>
    <row r="6" spans="2:61" ht="26.25" customHeight="1">
      <c r="B6" s="177" t="s">
        <v>213</v>
      </c>
      <c r="C6" s="178"/>
      <c r="D6" s="178"/>
      <c r="E6" s="178"/>
      <c r="F6" s="178"/>
      <c r="G6" s="178"/>
      <c r="H6" s="178"/>
      <c r="I6" s="178"/>
      <c r="J6" s="178"/>
      <c r="K6" s="178"/>
      <c r="L6" s="179"/>
    </row>
    <row r="7" spans="2:61" ht="26.25" customHeight="1">
      <c r="B7" s="177" t="s">
        <v>99</v>
      </c>
      <c r="C7" s="178"/>
      <c r="D7" s="178"/>
      <c r="E7" s="178"/>
      <c r="F7" s="178"/>
      <c r="G7" s="178"/>
      <c r="H7" s="178"/>
      <c r="I7" s="178"/>
      <c r="J7" s="178"/>
      <c r="K7" s="178"/>
      <c r="L7" s="179"/>
      <c r="BI7" s="3"/>
    </row>
    <row r="8" spans="2:61" s="3" customFormat="1" ht="78.75">
      <c r="B8" s="23" t="s">
        <v>122</v>
      </c>
      <c r="C8" s="31" t="s">
        <v>46</v>
      </c>
      <c r="D8" s="31" t="s">
        <v>125</v>
      </c>
      <c r="E8" s="31" t="s">
        <v>66</v>
      </c>
      <c r="F8" s="31" t="s">
        <v>107</v>
      </c>
      <c r="G8" s="31" t="s">
        <v>242</v>
      </c>
      <c r="H8" s="31" t="s">
        <v>241</v>
      </c>
      <c r="I8" s="31" t="s">
        <v>63</v>
      </c>
      <c r="J8" s="31" t="s">
        <v>60</v>
      </c>
      <c r="K8" s="31" t="s">
        <v>186</v>
      </c>
      <c r="L8" s="32" t="s">
        <v>188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249</v>
      </c>
      <c r="H9" s="17"/>
      <c r="I9" s="17" t="s">
        <v>245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135" customFormat="1" ht="18" customHeight="1">
      <c r="B11" s="106" t="s">
        <v>51</v>
      </c>
      <c r="C11" s="82"/>
      <c r="D11" s="82"/>
      <c r="E11" s="82"/>
      <c r="F11" s="82"/>
      <c r="G11" s="91"/>
      <c r="H11" s="93"/>
      <c r="I11" s="91">
        <v>125.95611000000001</v>
      </c>
      <c r="J11" s="82"/>
      <c r="K11" s="92">
        <v>1</v>
      </c>
      <c r="L11" s="92">
        <f>I11/'סכום נכסי הקרן'!$C$42</f>
        <v>1.9232662507475399E-4</v>
      </c>
      <c r="BD11" s="136"/>
      <c r="BE11" s="142"/>
      <c r="BF11" s="136"/>
      <c r="BH11" s="136"/>
    </row>
    <row r="12" spans="2:61" s="100" customFormat="1">
      <c r="B12" s="126" t="s">
        <v>236</v>
      </c>
      <c r="C12" s="123"/>
      <c r="D12" s="123"/>
      <c r="E12" s="123"/>
      <c r="F12" s="123"/>
      <c r="G12" s="124"/>
      <c r="H12" s="128"/>
      <c r="I12" s="124">
        <v>125.95611000000001</v>
      </c>
      <c r="J12" s="123"/>
      <c r="K12" s="125">
        <v>1</v>
      </c>
      <c r="L12" s="125">
        <f>I12/'סכום נכסי הקרן'!$C$42</f>
        <v>1.9232662507475399E-4</v>
      </c>
      <c r="BE12" s="3"/>
    </row>
    <row r="13" spans="2:61" ht="20.25">
      <c r="B13" s="102" t="s">
        <v>231</v>
      </c>
      <c r="C13" s="82"/>
      <c r="D13" s="82"/>
      <c r="E13" s="82"/>
      <c r="F13" s="82"/>
      <c r="G13" s="91"/>
      <c r="H13" s="93"/>
      <c r="I13" s="91">
        <v>125.95611000000001</v>
      </c>
      <c r="J13" s="82"/>
      <c r="K13" s="92">
        <v>1</v>
      </c>
      <c r="L13" s="92">
        <f>I13/'סכום נכסי הקרן'!$C$42</f>
        <v>1.9232662507475399E-4</v>
      </c>
      <c r="BE13" s="4"/>
    </row>
    <row r="14" spans="2:61">
      <c r="B14" s="87" t="s">
        <v>1269</v>
      </c>
      <c r="C14" s="84" t="s">
        <v>1270</v>
      </c>
      <c r="D14" s="97" t="s">
        <v>29</v>
      </c>
      <c r="E14" s="97" t="s">
        <v>1271</v>
      </c>
      <c r="F14" s="97" t="s">
        <v>167</v>
      </c>
      <c r="G14" s="94">
        <v>-21</v>
      </c>
      <c r="H14" s="96">
        <v>570</v>
      </c>
      <c r="I14" s="94">
        <v>-41.499989999999997</v>
      </c>
      <c r="J14" s="84"/>
      <c r="K14" s="95">
        <v>-0.32947976878612711</v>
      </c>
      <c r="L14" s="95">
        <f>I14/'סכום נכסי הקרן'!$C$42</f>
        <v>-6.3367731961046101E-5</v>
      </c>
    </row>
    <row r="15" spans="2:61">
      <c r="B15" s="87" t="s">
        <v>1272</v>
      </c>
      <c r="C15" s="84" t="s">
        <v>1273</v>
      </c>
      <c r="D15" s="97" t="s">
        <v>29</v>
      </c>
      <c r="E15" s="97" t="s">
        <v>1271</v>
      </c>
      <c r="F15" s="97" t="s">
        <v>167</v>
      </c>
      <c r="G15" s="94">
        <v>21</v>
      </c>
      <c r="H15" s="96">
        <v>2300</v>
      </c>
      <c r="I15" s="94">
        <v>167.45609999999999</v>
      </c>
      <c r="J15" s="84"/>
      <c r="K15" s="95">
        <v>1.3294797687861271</v>
      </c>
      <c r="L15" s="95">
        <f>I15/'סכום נכסי הקרן'!$C$42</f>
        <v>2.5569435703580006E-4</v>
      </c>
    </row>
    <row r="16" spans="2:61">
      <c r="B16" s="83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99" t="s">
        <v>257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99" t="s">
        <v>118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99" t="s">
        <v>240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99" t="s">
        <v>248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C116" s="1"/>
      <c r="D116" s="1"/>
      <c r="E116" s="1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C17" sqref="C17"/>
    </sheetView>
  </sheetViews>
  <sheetFormatPr defaultColWidth="9.140625" defaultRowHeight="18"/>
  <cols>
    <col min="1" max="1" width="6.28515625" style="2" customWidth="1"/>
    <col min="2" max="2" width="33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" style="1" bestFit="1" customWidth="1"/>
    <col min="8" max="8" width="10.7109375" style="1" bestFit="1" customWidth="1"/>
    <col min="9" max="9" width="8" style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183</v>
      </c>
      <c r="C1" s="78" t="s" vm="1">
        <v>258</v>
      </c>
    </row>
    <row r="2" spans="1:60">
      <c r="B2" s="57" t="s">
        <v>182</v>
      </c>
      <c r="C2" s="78" t="s">
        <v>259</v>
      </c>
    </row>
    <row r="3" spans="1:60">
      <c r="B3" s="57" t="s">
        <v>184</v>
      </c>
      <c r="C3" s="78" t="s">
        <v>260</v>
      </c>
    </row>
    <row r="4" spans="1:60">
      <c r="B4" s="57" t="s">
        <v>185</v>
      </c>
      <c r="C4" s="78">
        <v>8802</v>
      </c>
    </row>
    <row r="6" spans="1:60" ht="26.25" customHeight="1">
      <c r="B6" s="177" t="s">
        <v>213</v>
      </c>
      <c r="C6" s="178"/>
      <c r="D6" s="178"/>
      <c r="E6" s="178"/>
      <c r="F6" s="178"/>
      <c r="G6" s="178"/>
      <c r="H6" s="178"/>
      <c r="I6" s="178"/>
      <c r="J6" s="178"/>
      <c r="K6" s="179"/>
      <c r="BD6" s="1" t="s">
        <v>126</v>
      </c>
      <c r="BF6" s="1" t="s">
        <v>191</v>
      </c>
      <c r="BH6" s="3" t="s">
        <v>168</v>
      </c>
    </row>
    <row r="7" spans="1:60" ht="26.25" customHeight="1">
      <c r="B7" s="177" t="s">
        <v>100</v>
      </c>
      <c r="C7" s="178"/>
      <c r="D7" s="178"/>
      <c r="E7" s="178"/>
      <c r="F7" s="178"/>
      <c r="G7" s="178"/>
      <c r="H7" s="178"/>
      <c r="I7" s="178"/>
      <c r="J7" s="178"/>
      <c r="K7" s="179"/>
      <c r="BD7" s="3" t="s">
        <v>128</v>
      </c>
      <c r="BF7" s="1" t="s">
        <v>148</v>
      </c>
      <c r="BH7" s="3" t="s">
        <v>167</v>
      </c>
    </row>
    <row r="8" spans="1:60" s="3" customFormat="1" ht="78.75">
      <c r="A8" s="2"/>
      <c r="B8" s="23" t="s">
        <v>122</v>
      </c>
      <c r="C8" s="31" t="s">
        <v>46</v>
      </c>
      <c r="D8" s="31" t="s">
        <v>125</v>
      </c>
      <c r="E8" s="31" t="s">
        <v>66</v>
      </c>
      <c r="F8" s="31" t="s">
        <v>107</v>
      </c>
      <c r="G8" s="31" t="s">
        <v>242</v>
      </c>
      <c r="H8" s="31" t="s">
        <v>241</v>
      </c>
      <c r="I8" s="31" t="s">
        <v>63</v>
      </c>
      <c r="J8" s="31" t="s">
        <v>186</v>
      </c>
      <c r="K8" s="31" t="s">
        <v>188</v>
      </c>
      <c r="BC8" s="1" t="s">
        <v>141</v>
      </c>
      <c r="BD8" s="1" t="s">
        <v>142</v>
      </c>
      <c r="BE8" s="1" t="s">
        <v>149</v>
      </c>
      <c r="BG8" s="4" t="s">
        <v>169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249</v>
      </c>
      <c r="H9" s="17"/>
      <c r="I9" s="17" t="s">
        <v>245</v>
      </c>
      <c r="J9" s="33" t="s">
        <v>20</v>
      </c>
      <c r="K9" s="58" t="s">
        <v>20</v>
      </c>
      <c r="BC9" s="1" t="s">
        <v>138</v>
      </c>
      <c r="BE9" s="1" t="s">
        <v>150</v>
      </c>
      <c r="BG9" s="4" t="s">
        <v>170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134</v>
      </c>
      <c r="BD10" s="3"/>
      <c r="BE10" s="1" t="s">
        <v>192</v>
      </c>
      <c r="BG10" s="1" t="s">
        <v>176</v>
      </c>
    </row>
    <row r="11" spans="1:60" s="135" customFormat="1" ht="18" customHeight="1">
      <c r="A11" s="148"/>
      <c r="B11" s="122" t="s">
        <v>50</v>
      </c>
      <c r="C11" s="123"/>
      <c r="D11" s="123"/>
      <c r="E11" s="123"/>
      <c r="F11" s="123"/>
      <c r="G11" s="124"/>
      <c r="H11" s="128"/>
      <c r="I11" s="124">
        <v>399.42846999999995</v>
      </c>
      <c r="J11" s="125">
        <v>1</v>
      </c>
      <c r="K11" s="125">
        <f>I11/'סכום נכסי הקרן'!$C$42</f>
        <v>6.0990077888141035E-4</v>
      </c>
      <c r="L11" s="142"/>
      <c r="M11" s="142"/>
      <c r="N11" s="142"/>
      <c r="O11" s="142"/>
      <c r="BC11" s="141" t="s">
        <v>133</v>
      </c>
      <c r="BD11" s="142"/>
      <c r="BE11" s="141" t="s">
        <v>151</v>
      </c>
      <c r="BG11" s="141" t="s">
        <v>171</v>
      </c>
    </row>
    <row r="12" spans="1:60" s="100" customFormat="1" ht="20.25">
      <c r="A12" s="117"/>
      <c r="B12" s="126" t="s">
        <v>239</v>
      </c>
      <c r="C12" s="123"/>
      <c r="D12" s="123"/>
      <c r="E12" s="123"/>
      <c r="F12" s="123"/>
      <c r="G12" s="124"/>
      <c r="H12" s="128"/>
      <c r="I12" s="124">
        <v>399.42847000000006</v>
      </c>
      <c r="J12" s="125">
        <v>1.0000000000000002</v>
      </c>
      <c r="K12" s="125">
        <f>I12/'סכום נכסי הקרן'!$C$42</f>
        <v>6.0990077888141057E-4</v>
      </c>
      <c r="L12" s="3"/>
      <c r="M12" s="3"/>
      <c r="N12" s="3"/>
      <c r="O12" s="3"/>
      <c r="BC12" s="100" t="s">
        <v>131</v>
      </c>
      <c r="BD12" s="4"/>
      <c r="BE12" s="100" t="s">
        <v>152</v>
      </c>
      <c r="BG12" s="100" t="s">
        <v>172</v>
      </c>
    </row>
    <row r="13" spans="1:60">
      <c r="B13" s="83" t="s">
        <v>1274</v>
      </c>
      <c r="C13" s="84" t="s">
        <v>1275</v>
      </c>
      <c r="D13" s="97" t="s">
        <v>29</v>
      </c>
      <c r="E13" s="97" t="s">
        <v>1271</v>
      </c>
      <c r="F13" s="97" t="s">
        <v>167</v>
      </c>
      <c r="G13" s="94">
        <v>12</v>
      </c>
      <c r="H13" s="96">
        <v>153650</v>
      </c>
      <c r="I13" s="94">
        <v>19.070340000000002</v>
      </c>
      <c r="J13" s="95">
        <v>4.774406791784272E-2</v>
      </c>
      <c r="K13" s="95">
        <f>I13/'סכום נכסי הקרן'!$C$42</f>
        <v>2.9119144210059232E-5</v>
      </c>
      <c r="P13" s="1"/>
      <c r="BC13" s="1" t="s">
        <v>135</v>
      </c>
      <c r="BE13" s="1" t="s">
        <v>153</v>
      </c>
      <c r="BG13" s="1" t="s">
        <v>173</v>
      </c>
    </row>
    <row r="14" spans="1:60">
      <c r="B14" s="83" t="s">
        <v>1276</v>
      </c>
      <c r="C14" s="84" t="s">
        <v>1277</v>
      </c>
      <c r="D14" s="97" t="s">
        <v>29</v>
      </c>
      <c r="E14" s="97" t="s">
        <v>1271</v>
      </c>
      <c r="F14" s="97" t="s">
        <v>169</v>
      </c>
      <c r="G14" s="94">
        <v>46</v>
      </c>
      <c r="H14" s="96">
        <v>349300</v>
      </c>
      <c r="I14" s="94">
        <v>-133.02854000000002</v>
      </c>
      <c r="J14" s="95">
        <v>-0.33304721618867089</v>
      </c>
      <c r="K14" s="95">
        <f>I14/'סכום נכסי הקרן'!$C$42</f>
        <v>-2.0312575655775583E-4</v>
      </c>
      <c r="P14" s="1"/>
      <c r="BC14" s="1" t="s">
        <v>132</v>
      </c>
      <c r="BE14" s="1" t="s">
        <v>154</v>
      </c>
      <c r="BG14" s="1" t="s">
        <v>175</v>
      </c>
    </row>
    <row r="15" spans="1:60">
      <c r="B15" s="83" t="s">
        <v>1278</v>
      </c>
      <c r="C15" s="84" t="s">
        <v>1279</v>
      </c>
      <c r="D15" s="97" t="s">
        <v>29</v>
      </c>
      <c r="E15" s="97" t="s">
        <v>1271</v>
      </c>
      <c r="F15" s="97" t="s">
        <v>169</v>
      </c>
      <c r="G15" s="94">
        <v>10</v>
      </c>
      <c r="H15" s="96">
        <v>13040</v>
      </c>
      <c r="I15" s="94">
        <v>-2.7614800000000002</v>
      </c>
      <c r="J15" s="95">
        <v>-6.9135782935052185E-3</v>
      </c>
      <c r="K15" s="95">
        <f>I15/'סכום נכסי הקרן'!$C$42</f>
        <v>-4.2165967860664451E-6</v>
      </c>
      <c r="P15" s="1"/>
      <c r="BC15" s="1" t="s">
        <v>143</v>
      </c>
      <c r="BE15" s="1" t="s">
        <v>193</v>
      </c>
      <c r="BG15" s="1" t="s">
        <v>177</v>
      </c>
    </row>
    <row r="16" spans="1:60" ht="20.25">
      <c r="B16" s="83" t="s">
        <v>1280</v>
      </c>
      <c r="C16" s="84" t="s">
        <v>1281</v>
      </c>
      <c r="D16" s="97" t="s">
        <v>29</v>
      </c>
      <c r="E16" s="97" t="s">
        <v>1271</v>
      </c>
      <c r="F16" s="97" t="s">
        <v>170</v>
      </c>
      <c r="G16" s="94">
        <v>8</v>
      </c>
      <c r="H16" s="96">
        <v>763800</v>
      </c>
      <c r="I16" s="94">
        <v>124.63217999999999</v>
      </c>
      <c r="J16" s="95">
        <v>0.31202628095087964</v>
      </c>
      <c r="K16" s="95">
        <f>I16/'סכום נכסי הקרן'!$C$42</f>
        <v>1.9030507178341129E-4</v>
      </c>
      <c r="P16" s="1"/>
      <c r="BC16" s="4" t="s">
        <v>129</v>
      </c>
      <c r="BD16" s="1" t="s">
        <v>144</v>
      </c>
      <c r="BE16" s="1" t="s">
        <v>155</v>
      </c>
      <c r="BG16" s="1" t="s">
        <v>178</v>
      </c>
    </row>
    <row r="17" spans="2:60">
      <c r="B17" s="83" t="s">
        <v>1282</v>
      </c>
      <c r="C17" s="84" t="s">
        <v>1283</v>
      </c>
      <c r="D17" s="97" t="s">
        <v>29</v>
      </c>
      <c r="E17" s="97" t="s">
        <v>1271</v>
      </c>
      <c r="F17" s="97" t="s">
        <v>167</v>
      </c>
      <c r="G17" s="94">
        <v>78</v>
      </c>
      <c r="H17" s="96">
        <v>267600</v>
      </c>
      <c r="I17" s="94">
        <v>299.55223000000001</v>
      </c>
      <c r="J17" s="95">
        <v>0.74995212534549693</v>
      </c>
      <c r="K17" s="95">
        <f>I17/'סכום נכסי הקרן'!$C$42</f>
        <v>4.5739638537198768E-4</v>
      </c>
      <c r="P17" s="1"/>
      <c r="BC17" s="1" t="s">
        <v>139</v>
      </c>
      <c r="BE17" s="1" t="s">
        <v>156</v>
      </c>
      <c r="BG17" s="1" t="s">
        <v>179</v>
      </c>
    </row>
    <row r="18" spans="2:60">
      <c r="B18" s="83" t="s">
        <v>1284</v>
      </c>
      <c r="C18" s="84" t="s">
        <v>1285</v>
      </c>
      <c r="D18" s="97" t="s">
        <v>29</v>
      </c>
      <c r="E18" s="97" t="s">
        <v>1271</v>
      </c>
      <c r="F18" s="97" t="s">
        <v>171</v>
      </c>
      <c r="G18" s="94">
        <v>1</v>
      </c>
      <c r="H18" s="96">
        <v>602000</v>
      </c>
      <c r="I18" s="94">
        <v>1.6923800000000002</v>
      </c>
      <c r="J18" s="95">
        <v>4.2370039371505E-3</v>
      </c>
      <c r="K18" s="95">
        <f>I18/'סכום נכסי הקרן'!$C$42</f>
        <v>2.5841520013916922E-6</v>
      </c>
      <c r="BD18" s="1" t="s">
        <v>127</v>
      </c>
      <c r="BF18" s="1" t="s">
        <v>157</v>
      </c>
      <c r="BH18" s="1" t="s">
        <v>29</v>
      </c>
    </row>
    <row r="19" spans="2:60">
      <c r="B19" s="83" t="s">
        <v>1286</v>
      </c>
      <c r="C19" s="84" t="s">
        <v>1287</v>
      </c>
      <c r="D19" s="97" t="s">
        <v>29</v>
      </c>
      <c r="E19" s="97" t="s">
        <v>1271</v>
      </c>
      <c r="F19" s="97" t="s">
        <v>169</v>
      </c>
      <c r="G19" s="94">
        <v>12</v>
      </c>
      <c r="H19" s="96">
        <v>18240</v>
      </c>
      <c r="I19" s="94">
        <v>7.873330000000001</v>
      </c>
      <c r="J19" s="95">
        <v>1.9711489268654288E-2</v>
      </c>
      <c r="K19" s="95">
        <f>I19/'סכום נכסי הקרן'!$C$42</f>
        <v>1.2022052657864813E-5</v>
      </c>
      <c r="BD19" s="1" t="s">
        <v>140</v>
      </c>
      <c r="BF19" s="1" t="s">
        <v>158</v>
      </c>
    </row>
    <row r="20" spans="2:60">
      <c r="B20" s="83" t="s">
        <v>1288</v>
      </c>
      <c r="C20" s="84" t="s">
        <v>1289</v>
      </c>
      <c r="D20" s="97" t="s">
        <v>29</v>
      </c>
      <c r="E20" s="97" t="s">
        <v>1271</v>
      </c>
      <c r="F20" s="97" t="s">
        <v>177</v>
      </c>
      <c r="G20" s="94">
        <v>11</v>
      </c>
      <c r="H20" s="96">
        <v>181700</v>
      </c>
      <c r="I20" s="94">
        <v>82.398030000000006</v>
      </c>
      <c r="J20" s="95">
        <v>0.20628982706215213</v>
      </c>
      <c r="K20" s="95">
        <f>I20/'סכום נכסי הקרן'!$C$42</f>
        <v>1.2581632620051802E-4</v>
      </c>
      <c r="BD20" s="1" t="s">
        <v>145</v>
      </c>
      <c r="BF20" s="1" t="s">
        <v>159</v>
      </c>
    </row>
    <row r="21" spans="2:60">
      <c r="B21" s="105"/>
      <c r="C21" s="84"/>
      <c r="D21" s="84"/>
      <c r="E21" s="84"/>
      <c r="F21" s="84"/>
      <c r="G21" s="94"/>
      <c r="H21" s="96"/>
      <c r="I21" s="84"/>
      <c r="J21" s="95"/>
      <c r="K21" s="84"/>
      <c r="BD21" s="1" t="s">
        <v>130</v>
      </c>
      <c r="BE21" s="1" t="s">
        <v>146</v>
      </c>
      <c r="BF21" s="1" t="s">
        <v>160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136</v>
      </c>
      <c r="BF22" s="1" t="s">
        <v>161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29</v>
      </c>
      <c r="BE23" s="1" t="s">
        <v>137</v>
      </c>
      <c r="BF23" s="1" t="s">
        <v>194</v>
      </c>
    </row>
    <row r="24" spans="2:60">
      <c r="B24" s="99" t="s">
        <v>257</v>
      </c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197</v>
      </c>
    </row>
    <row r="25" spans="2:60">
      <c r="B25" s="99" t="s">
        <v>118</v>
      </c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162</v>
      </c>
    </row>
    <row r="26" spans="2:60">
      <c r="B26" s="99" t="s">
        <v>240</v>
      </c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163</v>
      </c>
    </row>
    <row r="27" spans="2:60">
      <c r="B27" s="99" t="s">
        <v>248</v>
      </c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196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164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165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195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29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183</v>
      </c>
      <c r="C1" s="78" t="s" vm="1">
        <v>258</v>
      </c>
    </row>
    <row r="2" spans="2:81">
      <c r="B2" s="57" t="s">
        <v>182</v>
      </c>
      <c r="C2" s="78" t="s">
        <v>259</v>
      </c>
    </row>
    <row r="3" spans="2:81">
      <c r="B3" s="57" t="s">
        <v>184</v>
      </c>
      <c r="C3" s="78" t="s">
        <v>260</v>
      </c>
      <c r="E3" s="2"/>
    </row>
    <row r="4" spans="2:81">
      <c r="B4" s="57" t="s">
        <v>185</v>
      </c>
      <c r="C4" s="78">
        <v>8802</v>
      </c>
    </row>
    <row r="6" spans="2:81" ht="26.25" customHeight="1">
      <c r="B6" s="177" t="s">
        <v>213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9"/>
    </row>
    <row r="7" spans="2:81" ht="26.25" customHeight="1">
      <c r="B7" s="177" t="s">
        <v>101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9"/>
    </row>
    <row r="8" spans="2:81" s="3" customFormat="1" ht="47.25">
      <c r="B8" s="23" t="s">
        <v>122</v>
      </c>
      <c r="C8" s="31" t="s">
        <v>46</v>
      </c>
      <c r="D8" s="14" t="s">
        <v>52</v>
      </c>
      <c r="E8" s="31" t="s">
        <v>15</v>
      </c>
      <c r="F8" s="31" t="s">
        <v>67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242</v>
      </c>
      <c r="M8" s="31" t="s">
        <v>241</v>
      </c>
      <c r="N8" s="31" t="s">
        <v>63</v>
      </c>
      <c r="O8" s="31" t="s">
        <v>60</v>
      </c>
      <c r="P8" s="31" t="s">
        <v>186</v>
      </c>
      <c r="Q8" s="32" t="s">
        <v>188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249</v>
      </c>
      <c r="M9" s="33"/>
      <c r="N9" s="33" t="s">
        <v>245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119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 t="s">
        <v>257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99" t="s">
        <v>118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99" t="s">
        <v>240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99" t="s">
        <v>248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46"/>
  <sheetViews>
    <sheetView rightToLeft="1" workbookViewId="0">
      <pane ySplit="10" topLeftCell="A11" activePane="bottomLeft" state="frozen"/>
      <selection pane="bottomLeft" activeCell="C19" sqref="C19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4.28515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183</v>
      </c>
      <c r="C1" s="78" t="s" vm="1">
        <v>258</v>
      </c>
    </row>
    <row r="2" spans="2:72">
      <c r="B2" s="57" t="s">
        <v>182</v>
      </c>
      <c r="C2" s="78" t="s">
        <v>259</v>
      </c>
    </row>
    <row r="3" spans="2:72">
      <c r="B3" s="57" t="s">
        <v>184</v>
      </c>
      <c r="C3" s="78" t="s">
        <v>260</v>
      </c>
    </row>
    <row r="4" spans="2:72">
      <c r="B4" s="57" t="s">
        <v>185</v>
      </c>
      <c r="C4" s="78">
        <v>8802</v>
      </c>
    </row>
    <row r="6" spans="2:72" ht="26.25" customHeight="1">
      <c r="B6" s="177" t="s">
        <v>214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9"/>
    </row>
    <row r="7" spans="2:72" ht="26.25" customHeight="1">
      <c r="B7" s="177" t="s">
        <v>92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9"/>
    </row>
    <row r="8" spans="2:72" s="3" customFormat="1" ht="78.75">
      <c r="B8" s="23" t="s">
        <v>122</v>
      </c>
      <c r="C8" s="31" t="s">
        <v>46</v>
      </c>
      <c r="D8" s="31" t="s">
        <v>15</v>
      </c>
      <c r="E8" s="31" t="s">
        <v>67</v>
      </c>
      <c r="F8" s="31" t="s">
        <v>108</v>
      </c>
      <c r="G8" s="31" t="s">
        <v>18</v>
      </c>
      <c r="H8" s="31" t="s">
        <v>107</v>
      </c>
      <c r="I8" s="31" t="s">
        <v>17</v>
      </c>
      <c r="J8" s="31" t="s">
        <v>19</v>
      </c>
      <c r="K8" s="31" t="s">
        <v>242</v>
      </c>
      <c r="L8" s="31" t="s">
        <v>241</v>
      </c>
      <c r="M8" s="31" t="s">
        <v>116</v>
      </c>
      <c r="N8" s="31" t="s">
        <v>60</v>
      </c>
      <c r="O8" s="31" t="s">
        <v>186</v>
      </c>
      <c r="P8" s="32" t="s">
        <v>188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249</v>
      </c>
      <c r="L9" s="33"/>
      <c r="M9" s="33" t="s">
        <v>245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135" customFormat="1" ht="18" customHeight="1">
      <c r="B11" s="79" t="s">
        <v>28</v>
      </c>
      <c r="C11" s="80"/>
      <c r="D11" s="80"/>
      <c r="E11" s="80"/>
      <c r="F11" s="80"/>
      <c r="G11" s="88">
        <v>10.166847478787796</v>
      </c>
      <c r="H11" s="80"/>
      <c r="I11" s="80"/>
      <c r="J11" s="103">
        <v>4.8544907984609538E-2</v>
      </c>
      <c r="K11" s="88"/>
      <c r="L11" s="80"/>
      <c r="M11" s="88">
        <v>179241.57921999999</v>
      </c>
      <c r="N11" s="80"/>
      <c r="O11" s="89">
        <v>1</v>
      </c>
      <c r="P11" s="89">
        <f>M11/'סכום נכסי הקרן'!$C$42</f>
        <v>0.27369000205271304</v>
      </c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BT11" s="136"/>
    </row>
    <row r="12" spans="2:72" ht="21.75" customHeight="1">
      <c r="B12" s="81" t="s">
        <v>237</v>
      </c>
      <c r="C12" s="82"/>
      <c r="D12" s="82"/>
      <c r="E12" s="82"/>
      <c r="F12" s="82"/>
      <c r="G12" s="91">
        <v>10.166847478787792</v>
      </c>
      <c r="H12" s="82"/>
      <c r="I12" s="82"/>
      <c r="J12" s="104">
        <v>4.8544907984609538E-2</v>
      </c>
      <c r="K12" s="91"/>
      <c r="L12" s="82"/>
      <c r="M12" s="91">
        <v>179241.57921999999</v>
      </c>
      <c r="N12" s="82"/>
      <c r="O12" s="92">
        <v>1</v>
      </c>
      <c r="P12" s="92">
        <f>M12/'סכום נכסי הקרן'!$C$42</f>
        <v>0.27369000205271304</v>
      </c>
    </row>
    <row r="13" spans="2:72">
      <c r="B13" s="102" t="s">
        <v>72</v>
      </c>
      <c r="C13" s="82"/>
      <c r="D13" s="82"/>
      <c r="E13" s="82"/>
      <c r="F13" s="82"/>
      <c r="G13" s="91">
        <v>10.166847478787792</v>
      </c>
      <c r="H13" s="82"/>
      <c r="I13" s="82"/>
      <c r="J13" s="104">
        <v>4.8544907984609538E-2</v>
      </c>
      <c r="K13" s="91"/>
      <c r="L13" s="82"/>
      <c r="M13" s="91">
        <v>179241.57921999999</v>
      </c>
      <c r="N13" s="82"/>
      <c r="O13" s="92">
        <v>1</v>
      </c>
      <c r="P13" s="92">
        <f>M13/'סכום נכסי הקרן'!$C$42</f>
        <v>0.27369000205271304</v>
      </c>
    </row>
    <row r="14" spans="2:72">
      <c r="B14" s="87" t="s">
        <v>1290</v>
      </c>
      <c r="C14" s="84" t="s">
        <v>1291</v>
      </c>
      <c r="D14" s="84" t="s">
        <v>263</v>
      </c>
      <c r="E14" s="84"/>
      <c r="F14" s="107">
        <v>40909</v>
      </c>
      <c r="G14" s="94">
        <v>7.2499999999999991</v>
      </c>
      <c r="H14" s="97" t="s">
        <v>168</v>
      </c>
      <c r="I14" s="98">
        <v>4.8000000000000001E-2</v>
      </c>
      <c r="J14" s="98">
        <v>4.8600000000000004E-2</v>
      </c>
      <c r="K14" s="94">
        <v>27000</v>
      </c>
      <c r="L14" s="108">
        <v>104.8026</v>
      </c>
      <c r="M14" s="94">
        <v>28.285990000000002</v>
      </c>
      <c r="N14" s="84"/>
      <c r="O14" s="95">
        <v>1.5780931033464036E-4</v>
      </c>
      <c r="P14" s="95">
        <f>M14/'סכום נכסי הקרן'!$C$42</f>
        <v>4.319083046942495E-5</v>
      </c>
    </row>
    <row r="15" spans="2:72">
      <c r="B15" s="87" t="s">
        <v>1292</v>
      </c>
      <c r="C15" s="84">
        <v>8790</v>
      </c>
      <c r="D15" s="84" t="s">
        <v>263</v>
      </c>
      <c r="E15" s="84"/>
      <c r="F15" s="107">
        <v>41030</v>
      </c>
      <c r="G15" s="94">
        <v>7.5799999999999992</v>
      </c>
      <c r="H15" s="97" t="s">
        <v>168</v>
      </c>
      <c r="I15" s="98">
        <v>4.8000000000000001E-2</v>
      </c>
      <c r="J15" s="98">
        <v>4.8599999999999997E-2</v>
      </c>
      <c r="K15" s="94">
        <v>358000</v>
      </c>
      <c r="L15" s="108">
        <v>102.7111</v>
      </c>
      <c r="M15" s="94">
        <v>367.71575000000001</v>
      </c>
      <c r="N15" s="84"/>
      <c r="O15" s="95">
        <v>2.051509206737506E-3</v>
      </c>
      <c r="P15" s="95">
        <f>M15/'סכום נכסי הקרן'!$C$42</f>
        <v>5.614775590031477E-4</v>
      </c>
    </row>
    <row r="16" spans="2:72">
      <c r="B16" s="87" t="s">
        <v>1293</v>
      </c>
      <c r="C16" s="84" t="s">
        <v>1294</v>
      </c>
      <c r="D16" s="84" t="s">
        <v>263</v>
      </c>
      <c r="E16" s="84"/>
      <c r="F16" s="107">
        <v>42218</v>
      </c>
      <c r="G16" s="94">
        <v>9.41</v>
      </c>
      <c r="H16" s="97" t="s">
        <v>168</v>
      </c>
      <c r="I16" s="98">
        <v>4.8000000000000001E-2</v>
      </c>
      <c r="J16" s="98">
        <v>4.8600000000000004E-2</v>
      </c>
      <c r="K16" s="94">
        <v>2000</v>
      </c>
      <c r="L16" s="108">
        <v>101.971</v>
      </c>
      <c r="M16" s="94">
        <v>2.0394000000000001</v>
      </c>
      <c r="N16" s="84"/>
      <c r="O16" s="95">
        <v>1.1377940368941146E-5</v>
      </c>
      <c r="P16" s="95">
        <f>M16/'סכום נכסי הקרן'!$C$42</f>
        <v>3.1140285229311485E-6</v>
      </c>
    </row>
    <row r="17" spans="2:16">
      <c r="B17" s="87" t="s">
        <v>1295</v>
      </c>
      <c r="C17" s="84" t="s">
        <v>1296</v>
      </c>
      <c r="D17" s="84" t="s">
        <v>263</v>
      </c>
      <c r="E17" s="84"/>
      <c r="F17" s="107">
        <v>42309</v>
      </c>
      <c r="G17" s="94">
        <v>9.66</v>
      </c>
      <c r="H17" s="97" t="s">
        <v>168</v>
      </c>
      <c r="I17" s="98">
        <v>4.8000000000000001E-2</v>
      </c>
      <c r="J17" s="98">
        <v>4.8499999999999988E-2</v>
      </c>
      <c r="K17" s="94">
        <v>107000</v>
      </c>
      <c r="L17" s="108">
        <v>100.78189999999999</v>
      </c>
      <c r="M17" s="94">
        <v>107.83666000000001</v>
      </c>
      <c r="N17" s="84"/>
      <c r="O17" s="95">
        <v>6.016274821348342E-4</v>
      </c>
      <c r="P17" s="95">
        <f>M17/'סכום נכסי הקרן'!$C$42</f>
        <v>1.6465942682045135E-4</v>
      </c>
    </row>
    <row r="18" spans="2:16">
      <c r="B18" s="87" t="s">
        <v>1297</v>
      </c>
      <c r="C18" s="84" t="s">
        <v>1298</v>
      </c>
      <c r="D18" s="84" t="s">
        <v>263</v>
      </c>
      <c r="E18" s="84"/>
      <c r="F18" s="107">
        <v>42339</v>
      </c>
      <c r="G18" s="94">
        <v>9.74</v>
      </c>
      <c r="H18" s="97" t="s">
        <v>168</v>
      </c>
      <c r="I18" s="98">
        <v>4.8000000000000001E-2</v>
      </c>
      <c r="J18" s="98">
        <v>4.8600000000000004E-2</v>
      </c>
      <c r="K18" s="94">
        <v>149000</v>
      </c>
      <c r="L18" s="108">
        <v>100.38420000000001</v>
      </c>
      <c r="M18" s="94">
        <v>149.57247000000001</v>
      </c>
      <c r="N18" s="84"/>
      <c r="O18" s="95">
        <v>8.3447418088420039E-4</v>
      </c>
      <c r="P18" s="95">
        <f>M18/'סכום נכסי הקרן'!$C$42</f>
        <v>2.2838724027913283E-4</v>
      </c>
    </row>
    <row r="19" spans="2:16">
      <c r="B19" s="87" t="s">
        <v>1299</v>
      </c>
      <c r="C19" s="84" t="s">
        <v>1300</v>
      </c>
      <c r="D19" s="84" t="s">
        <v>263</v>
      </c>
      <c r="E19" s="84"/>
      <c r="F19" s="107">
        <v>42370</v>
      </c>
      <c r="G19" s="94">
        <v>9.6000000000000014</v>
      </c>
      <c r="H19" s="97" t="s">
        <v>168</v>
      </c>
      <c r="I19" s="98">
        <v>4.8000000000000001E-2</v>
      </c>
      <c r="J19" s="98">
        <v>4.8499999999999995E-2</v>
      </c>
      <c r="K19" s="94">
        <v>420000</v>
      </c>
      <c r="L19" s="108">
        <v>102.38809999999999</v>
      </c>
      <c r="M19" s="94">
        <v>430.02997999999997</v>
      </c>
      <c r="N19" s="84"/>
      <c r="O19" s="95">
        <v>2.3991641999102447E-3</v>
      </c>
      <c r="P19" s="95">
        <f>M19/'סכום נכסי הקרן'!$C$42</f>
        <v>6.5662725479823038E-4</v>
      </c>
    </row>
    <row r="20" spans="2:16">
      <c r="B20" s="87" t="s">
        <v>1301</v>
      </c>
      <c r="C20" s="84" t="s">
        <v>1302</v>
      </c>
      <c r="D20" s="84" t="s">
        <v>263</v>
      </c>
      <c r="E20" s="84"/>
      <c r="F20" s="107">
        <v>42461</v>
      </c>
      <c r="G20" s="94">
        <v>9.84</v>
      </c>
      <c r="H20" s="97" t="s">
        <v>168</v>
      </c>
      <c r="I20" s="98">
        <v>4.8000000000000001E-2</v>
      </c>
      <c r="J20" s="98">
        <v>4.8599999999999997E-2</v>
      </c>
      <c r="K20" s="94">
        <v>697000</v>
      </c>
      <c r="L20" s="108">
        <v>102.10380000000001</v>
      </c>
      <c r="M20" s="94">
        <v>711.66314999999997</v>
      </c>
      <c r="N20" s="84"/>
      <c r="O20" s="95">
        <v>3.9704132997316942E-3</v>
      </c>
      <c r="P20" s="95">
        <f>M20/'סכום נכסי הקרן'!$C$42</f>
        <v>1.0866624241536865E-3</v>
      </c>
    </row>
    <row r="21" spans="2:16">
      <c r="B21" s="87" t="s">
        <v>1303</v>
      </c>
      <c r="C21" s="84" t="s">
        <v>1304</v>
      </c>
      <c r="D21" s="84" t="s">
        <v>263</v>
      </c>
      <c r="E21" s="84"/>
      <c r="F21" s="107">
        <v>42491</v>
      </c>
      <c r="G21" s="94">
        <v>9.93</v>
      </c>
      <c r="H21" s="97" t="s">
        <v>168</v>
      </c>
      <c r="I21" s="98">
        <v>4.8000000000000001E-2</v>
      </c>
      <c r="J21" s="98">
        <v>4.8600000000000004E-2</v>
      </c>
      <c r="K21" s="94">
        <v>1553000</v>
      </c>
      <c r="L21" s="108">
        <v>101.90819999999999</v>
      </c>
      <c r="M21" s="94">
        <v>1582.6342500000001</v>
      </c>
      <c r="N21" s="84"/>
      <c r="O21" s="95">
        <v>8.8296156331979462E-3</v>
      </c>
      <c r="P21" s="95">
        <f>M21/'סכום נכסי הקרן'!$C$42</f>
        <v>2.4165775207746132E-3</v>
      </c>
    </row>
    <row r="22" spans="2:16">
      <c r="B22" s="87" t="s">
        <v>1305</v>
      </c>
      <c r="C22" s="84" t="s">
        <v>1306</v>
      </c>
      <c r="D22" s="84" t="s">
        <v>263</v>
      </c>
      <c r="E22" s="84"/>
      <c r="F22" s="107">
        <v>42522</v>
      </c>
      <c r="G22" s="94">
        <v>10.010000000000002</v>
      </c>
      <c r="H22" s="97" t="s">
        <v>168</v>
      </c>
      <c r="I22" s="98">
        <v>4.8000000000000001E-2</v>
      </c>
      <c r="J22" s="98">
        <v>4.8600000000000004E-2</v>
      </c>
      <c r="K22" s="94">
        <v>1853000</v>
      </c>
      <c r="L22" s="108">
        <v>101.0939</v>
      </c>
      <c r="M22" s="94">
        <v>1873.2692</v>
      </c>
      <c r="N22" s="84"/>
      <c r="O22" s="95">
        <v>1.0451086227603257E-2</v>
      </c>
      <c r="P22" s="95">
        <f>M22/'סכום נכסי הקרן'!$C$42</f>
        <v>2.8603578110858161E-3</v>
      </c>
    </row>
    <row r="23" spans="2:16">
      <c r="B23" s="87" t="s">
        <v>1307</v>
      </c>
      <c r="C23" s="84" t="s">
        <v>1308</v>
      </c>
      <c r="D23" s="84" t="s">
        <v>263</v>
      </c>
      <c r="E23" s="84"/>
      <c r="F23" s="107">
        <v>42552</v>
      </c>
      <c r="G23" s="94">
        <v>9.86</v>
      </c>
      <c r="H23" s="97" t="s">
        <v>168</v>
      </c>
      <c r="I23" s="98">
        <v>4.8000000000000001E-2</v>
      </c>
      <c r="J23" s="98">
        <v>4.8599999999999997E-2</v>
      </c>
      <c r="K23" s="94">
        <v>2617000</v>
      </c>
      <c r="L23" s="108">
        <v>102.79819999999999</v>
      </c>
      <c r="M23" s="94">
        <v>2690.24539</v>
      </c>
      <c r="N23" s="84"/>
      <c r="O23" s="95">
        <v>1.5009047575384335E-2</v>
      </c>
      <c r="P23" s="95">
        <f>M23/'סכום נכסי הקרן'!$C$42</f>
        <v>4.1078262617162062E-3</v>
      </c>
    </row>
    <row r="24" spans="2:16">
      <c r="B24" s="87" t="s">
        <v>1309</v>
      </c>
      <c r="C24" s="84" t="s">
        <v>1310</v>
      </c>
      <c r="D24" s="84" t="s">
        <v>263</v>
      </c>
      <c r="E24" s="84"/>
      <c r="F24" s="107">
        <v>42583</v>
      </c>
      <c r="G24" s="94">
        <v>9.94</v>
      </c>
      <c r="H24" s="97" t="s">
        <v>168</v>
      </c>
      <c r="I24" s="98">
        <v>4.8000000000000001E-2</v>
      </c>
      <c r="J24" s="98">
        <v>4.8500000000000008E-2</v>
      </c>
      <c r="K24" s="94">
        <v>44539000</v>
      </c>
      <c r="L24" s="108">
        <v>102.09569999999999</v>
      </c>
      <c r="M24" s="94">
        <v>45472.392490000006</v>
      </c>
      <c r="N24" s="84"/>
      <c r="O24" s="95">
        <v>0.25369332655894244</v>
      </c>
      <c r="P24" s="95">
        <f>M24/'סכום נכסי הקרן'!$C$42</f>
        <v>6.9433327066676556E-2</v>
      </c>
    </row>
    <row r="25" spans="2:16">
      <c r="B25" s="87" t="s">
        <v>1311</v>
      </c>
      <c r="C25" s="84" t="s">
        <v>1312</v>
      </c>
      <c r="D25" s="84" t="s">
        <v>263</v>
      </c>
      <c r="E25" s="84"/>
      <c r="F25" s="107">
        <v>42614</v>
      </c>
      <c r="G25" s="94">
        <v>10.02</v>
      </c>
      <c r="H25" s="97" t="s">
        <v>168</v>
      </c>
      <c r="I25" s="98">
        <v>4.8000000000000001E-2</v>
      </c>
      <c r="J25" s="98">
        <v>4.8600000000000004E-2</v>
      </c>
      <c r="K25" s="94">
        <v>36484000</v>
      </c>
      <c r="L25" s="108">
        <v>101.5822</v>
      </c>
      <c r="M25" s="94">
        <v>37060.927889999999</v>
      </c>
      <c r="N25" s="84"/>
      <c r="O25" s="95">
        <v>0.20676523857509452</v>
      </c>
      <c r="P25" s="95">
        <f>M25/'סכום נכסי הקרן'!$C$42</f>
        <v>5.6589578570047316E-2</v>
      </c>
    </row>
    <row r="26" spans="2:16">
      <c r="B26" s="87" t="s">
        <v>1313</v>
      </c>
      <c r="C26" s="84" t="s">
        <v>1314</v>
      </c>
      <c r="D26" s="84" t="s">
        <v>263</v>
      </c>
      <c r="E26" s="84"/>
      <c r="F26" s="107">
        <v>42644</v>
      </c>
      <c r="G26" s="94">
        <v>10.11</v>
      </c>
      <c r="H26" s="97" t="s">
        <v>168</v>
      </c>
      <c r="I26" s="98">
        <v>4.8000000000000001E-2</v>
      </c>
      <c r="J26" s="98">
        <v>4.8600000000000011E-2</v>
      </c>
      <c r="K26" s="94">
        <v>9908000</v>
      </c>
      <c r="L26" s="108">
        <v>101.1811</v>
      </c>
      <c r="M26" s="94">
        <v>10024.9622</v>
      </c>
      <c r="N26" s="84"/>
      <c r="O26" s="95">
        <v>5.5929892180292748E-2</v>
      </c>
      <c r="P26" s="95">
        <f>M26/'סכום נכסי הקרן'!$C$42</f>
        <v>1.530745230563234E-2</v>
      </c>
    </row>
    <row r="27" spans="2:16">
      <c r="B27" s="87" t="s">
        <v>1315</v>
      </c>
      <c r="C27" s="84" t="s">
        <v>1316</v>
      </c>
      <c r="D27" s="84" t="s">
        <v>263</v>
      </c>
      <c r="E27" s="84"/>
      <c r="F27" s="107">
        <v>42675</v>
      </c>
      <c r="G27" s="94">
        <v>10.19</v>
      </c>
      <c r="H27" s="97" t="s">
        <v>168</v>
      </c>
      <c r="I27" s="98">
        <v>4.8000000000000001E-2</v>
      </c>
      <c r="J27" s="98">
        <v>4.8600000000000004E-2</v>
      </c>
      <c r="K27" s="94">
        <v>2395000</v>
      </c>
      <c r="L27" s="108">
        <v>100.87949999999999</v>
      </c>
      <c r="M27" s="94">
        <v>2416.0648099999999</v>
      </c>
      <c r="N27" s="84"/>
      <c r="O27" s="95">
        <v>1.3479376942079589E-2</v>
      </c>
      <c r="P27" s="95">
        <f>M27/'סכום נכסי הקרן'!$C$42</f>
        <v>3.6891707029470555E-3</v>
      </c>
    </row>
    <row r="28" spans="2:16">
      <c r="B28" s="87" t="s">
        <v>1317</v>
      </c>
      <c r="C28" s="84" t="s">
        <v>1318</v>
      </c>
      <c r="D28" s="84" t="s">
        <v>263</v>
      </c>
      <c r="E28" s="84"/>
      <c r="F28" s="107">
        <v>42705</v>
      </c>
      <c r="G28" s="94">
        <v>10.28</v>
      </c>
      <c r="H28" s="97" t="s">
        <v>168</v>
      </c>
      <c r="I28" s="98">
        <v>4.8000000000000001E-2</v>
      </c>
      <c r="J28" s="98">
        <v>4.8600000000000004E-2</v>
      </c>
      <c r="K28" s="94">
        <v>6147000</v>
      </c>
      <c r="L28" s="108">
        <v>100.3835</v>
      </c>
      <c r="M28" s="94">
        <v>6170.5767599999999</v>
      </c>
      <c r="N28" s="84"/>
      <c r="O28" s="95">
        <v>3.4426034332281086E-2</v>
      </c>
      <c r="P28" s="95">
        <f>M28/'סכום נכסי הקרן'!$C$42</f>
        <v>9.4220614070687804E-3</v>
      </c>
    </row>
    <row r="29" spans="2:16">
      <c r="B29" s="87" t="s">
        <v>1319</v>
      </c>
      <c r="C29" s="84" t="s">
        <v>1320</v>
      </c>
      <c r="D29" s="84" t="s">
        <v>263</v>
      </c>
      <c r="E29" s="84"/>
      <c r="F29" s="107">
        <v>42736</v>
      </c>
      <c r="G29" s="94">
        <v>10.120000000000001</v>
      </c>
      <c r="H29" s="97" t="s">
        <v>168</v>
      </c>
      <c r="I29" s="98">
        <v>4.8000000000000001E-2</v>
      </c>
      <c r="J29" s="98">
        <v>4.8499999999999995E-2</v>
      </c>
      <c r="K29" s="94">
        <v>7912000</v>
      </c>
      <c r="L29" s="108">
        <v>102.69459999999999</v>
      </c>
      <c r="M29" s="94">
        <v>8125.19416</v>
      </c>
      <c r="N29" s="84"/>
      <c r="O29" s="95">
        <v>4.5330967264170262E-2</v>
      </c>
      <c r="P29" s="95">
        <f>M29/'סכום נכסי הקרן'!$C$42</f>
        <v>1.2406632523582227E-2</v>
      </c>
    </row>
    <row r="30" spans="2:16">
      <c r="B30" s="87" t="s">
        <v>1321</v>
      </c>
      <c r="C30" s="84" t="s">
        <v>1322</v>
      </c>
      <c r="D30" s="84" t="s">
        <v>263</v>
      </c>
      <c r="E30" s="84"/>
      <c r="F30" s="107">
        <v>42767</v>
      </c>
      <c r="G30" s="94">
        <v>10.199999999999999</v>
      </c>
      <c r="H30" s="97" t="s">
        <v>168</v>
      </c>
      <c r="I30" s="98">
        <v>4.8000000000000001E-2</v>
      </c>
      <c r="J30" s="98">
        <v>4.8499999999999995E-2</v>
      </c>
      <c r="K30" s="94">
        <v>4733000</v>
      </c>
      <c r="L30" s="108">
        <v>102.2893</v>
      </c>
      <c r="M30" s="94">
        <v>4841.3544000000002</v>
      </c>
      <c r="N30" s="84"/>
      <c r="O30" s="95">
        <v>2.7010219509714051E-2</v>
      </c>
      <c r="P30" s="95">
        <f>M30/'סכום נכסי הקרן'!$C$42</f>
        <v>7.3924270330578681E-3</v>
      </c>
    </row>
    <row r="31" spans="2:16">
      <c r="B31" s="87" t="s">
        <v>1323</v>
      </c>
      <c r="C31" s="84" t="s">
        <v>1324</v>
      </c>
      <c r="D31" s="84" t="s">
        <v>263</v>
      </c>
      <c r="E31" s="84"/>
      <c r="F31" s="107">
        <v>42795</v>
      </c>
      <c r="G31" s="94">
        <v>10.280000000000001</v>
      </c>
      <c r="H31" s="97" t="s">
        <v>168</v>
      </c>
      <c r="I31" s="98">
        <v>4.8000000000000001E-2</v>
      </c>
      <c r="J31" s="98">
        <v>4.8599999999999997E-2</v>
      </c>
      <c r="K31" s="94">
        <v>6588000</v>
      </c>
      <c r="L31" s="108">
        <v>102.0899</v>
      </c>
      <c r="M31" s="94">
        <v>6725.6847400000006</v>
      </c>
      <c r="N31" s="84"/>
      <c r="O31" s="95">
        <v>3.7523016530360609E-2</v>
      </c>
      <c r="P31" s="95">
        <f>M31/'סכום נכסי הקרן'!$C$42</f>
        <v>1.0269674471218381E-2</v>
      </c>
    </row>
    <row r="32" spans="2:16">
      <c r="B32" s="87" t="s">
        <v>1325</v>
      </c>
      <c r="C32" s="84" t="s">
        <v>1326</v>
      </c>
      <c r="D32" s="84" t="s">
        <v>263</v>
      </c>
      <c r="E32" s="84"/>
      <c r="F32" s="107">
        <v>42826</v>
      </c>
      <c r="G32" s="94">
        <v>10.37</v>
      </c>
      <c r="H32" s="97" t="s">
        <v>168</v>
      </c>
      <c r="I32" s="98">
        <v>4.8000000000000001E-2</v>
      </c>
      <c r="J32" s="98">
        <v>4.8499999999999995E-2</v>
      </c>
      <c r="K32" s="94">
        <v>4451000</v>
      </c>
      <c r="L32" s="108">
        <v>101.6871</v>
      </c>
      <c r="M32" s="94">
        <v>4526.0924000000005</v>
      </c>
      <c r="N32" s="84"/>
      <c r="O32" s="95">
        <v>2.5251353060467645E-2</v>
      </c>
      <c r="P32" s="95">
        <f>M32/'סכום נכסי הקרן'!$C$42</f>
        <v>6.9110428709531716E-3</v>
      </c>
    </row>
    <row r="33" spans="2:16">
      <c r="B33" s="87" t="s">
        <v>1327</v>
      </c>
      <c r="C33" s="84" t="s">
        <v>1328</v>
      </c>
      <c r="D33" s="84" t="s">
        <v>263</v>
      </c>
      <c r="E33" s="84"/>
      <c r="F33" s="107">
        <v>42856</v>
      </c>
      <c r="G33" s="94">
        <v>10.450000000000001</v>
      </c>
      <c r="H33" s="97" t="s">
        <v>168</v>
      </c>
      <c r="I33" s="98">
        <v>4.8000000000000001E-2</v>
      </c>
      <c r="J33" s="98">
        <v>4.8599999999999997E-2</v>
      </c>
      <c r="K33" s="94">
        <v>3564000</v>
      </c>
      <c r="L33" s="108">
        <v>100.98220000000001</v>
      </c>
      <c r="M33" s="94">
        <v>3599.00621</v>
      </c>
      <c r="N33" s="84"/>
      <c r="O33" s="95">
        <v>2.0079081124266387E-2</v>
      </c>
      <c r="P33" s="95">
        <f>M33/'סכום נכסי הקרן'!$C$42</f>
        <v>5.4954437541170588E-3</v>
      </c>
    </row>
    <row r="34" spans="2:16">
      <c r="B34" s="87" t="s">
        <v>1329</v>
      </c>
      <c r="C34" s="84" t="s">
        <v>1330</v>
      </c>
      <c r="D34" s="84" t="s">
        <v>263</v>
      </c>
      <c r="E34" s="84"/>
      <c r="F34" s="107">
        <v>42887</v>
      </c>
      <c r="G34" s="94">
        <v>10.54</v>
      </c>
      <c r="H34" s="97" t="s">
        <v>168</v>
      </c>
      <c r="I34" s="98">
        <v>4.8000000000000001E-2</v>
      </c>
      <c r="J34" s="98">
        <v>4.8600000000000004E-2</v>
      </c>
      <c r="K34" s="94">
        <v>5704000</v>
      </c>
      <c r="L34" s="108">
        <v>100.3832</v>
      </c>
      <c r="M34" s="94">
        <v>5725.8597599999994</v>
      </c>
      <c r="N34" s="84"/>
      <c r="O34" s="95">
        <v>3.1944930327645213E-2</v>
      </c>
      <c r="P34" s="95">
        <f>M34/'סכום נכסי הקרן'!$C$42</f>
        <v>8.7430080469469932E-3</v>
      </c>
    </row>
    <row r="35" spans="2:16">
      <c r="B35" s="87" t="s">
        <v>1331</v>
      </c>
      <c r="C35" s="84" t="s">
        <v>1332</v>
      </c>
      <c r="D35" s="84" t="s">
        <v>263</v>
      </c>
      <c r="E35" s="84"/>
      <c r="F35" s="107">
        <v>42949</v>
      </c>
      <c r="G35" s="94">
        <v>10.459999999999997</v>
      </c>
      <c r="H35" s="97" t="s">
        <v>168</v>
      </c>
      <c r="I35" s="98">
        <v>4.8000000000000001E-2</v>
      </c>
      <c r="J35" s="98">
        <v>4.8500000000000008E-2</v>
      </c>
      <c r="K35" s="94">
        <v>9690000</v>
      </c>
      <c r="L35" s="108">
        <v>102.28870000000001</v>
      </c>
      <c r="M35" s="94">
        <v>9911.7717400000001</v>
      </c>
      <c r="N35" s="84"/>
      <c r="O35" s="95">
        <v>5.5298395512540947E-2</v>
      </c>
      <c r="P35" s="95">
        <f>M35/'סכום נכסי הקרן'!$C$42</f>
        <v>1.5134617981339069E-2</v>
      </c>
    </row>
    <row r="36" spans="2:16">
      <c r="B36" s="87" t="s">
        <v>1333</v>
      </c>
      <c r="C36" s="84" t="s">
        <v>1334</v>
      </c>
      <c r="D36" s="84" t="s">
        <v>263</v>
      </c>
      <c r="E36" s="84"/>
      <c r="F36" s="107">
        <v>42979</v>
      </c>
      <c r="G36" s="94">
        <v>10.54</v>
      </c>
      <c r="H36" s="97" t="s">
        <v>168</v>
      </c>
      <c r="I36" s="98">
        <v>4.8000000000000001E-2</v>
      </c>
      <c r="J36" s="98">
        <v>4.8500000000000008E-2</v>
      </c>
      <c r="K36" s="94">
        <v>2685000</v>
      </c>
      <c r="L36" s="108">
        <v>102.00060000000001</v>
      </c>
      <c r="M36" s="94">
        <v>2738.7159200000001</v>
      </c>
      <c r="N36" s="84"/>
      <c r="O36" s="95">
        <v>1.5279467698945663E-2</v>
      </c>
      <c r="P36" s="95">
        <f>M36/'סכום נכסי הקרן'!$C$42</f>
        <v>4.1818375458888011E-3</v>
      </c>
    </row>
    <row r="37" spans="2:16">
      <c r="B37" s="87" t="s">
        <v>1335</v>
      </c>
      <c r="C37" s="84" t="s">
        <v>1336</v>
      </c>
      <c r="D37" s="84" t="s">
        <v>263</v>
      </c>
      <c r="E37" s="84"/>
      <c r="F37" s="107">
        <v>43009</v>
      </c>
      <c r="G37" s="94">
        <v>10.62</v>
      </c>
      <c r="H37" s="97" t="s">
        <v>168</v>
      </c>
      <c r="I37" s="98">
        <v>4.8000000000000001E-2</v>
      </c>
      <c r="J37" s="98">
        <v>4.8500000000000008E-2</v>
      </c>
      <c r="K37" s="94">
        <v>10800000</v>
      </c>
      <c r="L37" s="108">
        <v>101.294</v>
      </c>
      <c r="M37" s="94">
        <v>10939.746869999999</v>
      </c>
      <c r="N37" s="84"/>
      <c r="O37" s="95">
        <v>6.1033533165720563E-2</v>
      </c>
      <c r="P37" s="95">
        <f>M37/'סכום נכסי הקרן'!$C$42</f>
        <v>1.6704267817410391E-2</v>
      </c>
    </row>
    <row r="38" spans="2:16">
      <c r="B38" s="87" t="s">
        <v>1337</v>
      </c>
      <c r="C38" s="84" t="s">
        <v>1338</v>
      </c>
      <c r="D38" s="84" t="s">
        <v>263</v>
      </c>
      <c r="E38" s="84"/>
      <c r="F38" s="107">
        <v>43040</v>
      </c>
      <c r="G38" s="94">
        <v>10.7</v>
      </c>
      <c r="H38" s="97" t="s">
        <v>168</v>
      </c>
      <c r="I38" s="98">
        <v>4.8000000000000001E-2</v>
      </c>
      <c r="J38" s="98">
        <v>4.8500000000000008E-2</v>
      </c>
      <c r="K38" s="94">
        <v>6719000</v>
      </c>
      <c r="L38" s="108">
        <v>100.7938</v>
      </c>
      <c r="M38" s="94">
        <v>6772.3380900000002</v>
      </c>
      <c r="N38" s="84"/>
      <c r="O38" s="95">
        <v>3.7783298492855139E-2</v>
      </c>
      <c r="P38" s="95">
        <f>M38/'סכום נכסי הקרן'!$C$42</f>
        <v>1.0340911042067791E-2</v>
      </c>
    </row>
    <row r="39" spans="2:16">
      <c r="B39" s="87" t="s">
        <v>1339</v>
      </c>
      <c r="C39" s="84" t="s">
        <v>1340</v>
      </c>
      <c r="D39" s="84" t="s">
        <v>263</v>
      </c>
      <c r="E39" s="84"/>
      <c r="F39" s="107">
        <v>43070</v>
      </c>
      <c r="G39" s="94">
        <v>10.790000000000001</v>
      </c>
      <c r="H39" s="97" t="s">
        <v>168</v>
      </c>
      <c r="I39" s="98">
        <v>4.8000000000000001E-2</v>
      </c>
      <c r="J39" s="98">
        <v>4.8500000000000008E-2</v>
      </c>
      <c r="K39" s="94">
        <v>5543000</v>
      </c>
      <c r="L39" s="108">
        <v>100.39619999999999</v>
      </c>
      <c r="M39" s="94">
        <v>5564.9621200000001</v>
      </c>
      <c r="N39" s="84"/>
      <c r="O39" s="95">
        <v>3.1047272313806166E-2</v>
      </c>
      <c r="P39" s="95">
        <f>M39/'סכום נכסי הקרן'!$C$42</f>
        <v>8.4973280232967501E-3</v>
      </c>
    </row>
    <row r="40" spans="2:16">
      <c r="B40" s="87" t="s">
        <v>1341</v>
      </c>
      <c r="C40" s="84" t="s">
        <v>1342</v>
      </c>
      <c r="D40" s="84" t="s">
        <v>263</v>
      </c>
      <c r="E40" s="84"/>
      <c r="F40" s="107">
        <v>40969</v>
      </c>
      <c r="G40" s="94">
        <v>7.4099999999999993</v>
      </c>
      <c r="H40" s="97" t="s">
        <v>168</v>
      </c>
      <c r="I40" s="98">
        <v>4.8000000000000001E-2</v>
      </c>
      <c r="J40" s="98">
        <v>4.87E-2</v>
      </c>
      <c r="K40" s="94">
        <v>657000</v>
      </c>
      <c r="L40" s="108">
        <v>103.9593</v>
      </c>
      <c r="M40" s="94">
        <v>682.63642000000004</v>
      </c>
      <c r="N40" s="84"/>
      <c r="O40" s="95">
        <v>3.8084713545295003E-3</v>
      </c>
      <c r="P40" s="95">
        <f>M40/'סכום נכסי הקרן'!$C$42</f>
        <v>1.0423405328388777E-3</v>
      </c>
    </row>
    <row r="44" spans="2:16">
      <c r="B44" s="99" t="s">
        <v>118</v>
      </c>
    </row>
    <row r="45" spans="2:16">
      <c r="B45" s="99" t="s">
        <v>240</v>
      </c>
    </row>
    <row r="46" spans="2:16">
      <c r="B46" s="99" t="s">
        <v>248</v>
      </c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183</v>
      </c>
      <c r="C1" s="78" t="s" vm="1">
        <v>258</v>
      </c>
    </row>
    <row r="2" spans="2:65">
      <c r="B2" s="57" t="s">
        <v>182</v>
      </c>
      <c r="C2" s="78" t="s">
        <v>259</v>
      </c>
    </row>
    <row r="3" spans="2:65">
      <c r="B3" s="57" t="s">
        <v>184</v>
      </c>
      <c r="C3" s="78" t="s">
        <v>260</v>
      </c>
    </row>
    <row r="4" spans="2:65">
      <c r="B4" s="57" t="s">
        <v>185</v>
      </c>
      <c r="C4" s="78">
        <v>8802</v>
      </c>
    </row>
    <row r="6" spans="2:65" ht="26.25" customHeight="1">
      <c r="B6" s="177" t="s">
        <v>214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9"/>
    </row>
    <row r="7" spans="2:65" ht="26.25" customHeight="1">
      <c r="B7" s="177" t="s">
        <v>93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9"/>
    </row>
    <row r="8" spans="2:65" s="3" customFormat="1" ht="78.75">
      <c r="B8" s="23" t="s">
        <v>122</v>
      </c>
      <c r="C8" s="31" t="s">
        <v>46</v>
      </c>
      <c r="D8" s="31" t="s">
        <v>124</v>
      </c>
      <c r="E8" s="31" t="s">
        <v>123</v>
      </c>
      <c r="F8" s="31" t="s">
        <v>66</v>
      </c>
      <c r="G8" s="31" t="s">
        <v>15</v>
      </c>
      <c r="H8" s="31" t="s">
        <v>67</v>
      </c>
      <c r="I8" s="31" t="s">
        <v>108</v>
      </c>
      <c r="J8" s="31" t="s">
        <v>18</v>
      </c>
      <c r="K8" s="31" t="s">
        <v>107</v>
      </c>
      <c r="L8" s="31" t="s">
        <v>17</v>
      </c>
      <c r="M8" s="71" t="s">
        <v>19</v>
      </c>
      <c r="N8" s="31" t="s">
        <v>242</v>
      </c>
      <c r="O8" s="31" t="s">
        <v>241</v>
      </c>
      <c r="P8" s="31" t="s">
        <v>116</v>
      </c>
      <c r="Q8" s="31" t="s">
        <v>60</v>
      </c>
      <c r="R8" s="31" t="s">
        <v>186</v>
      </c>
      <c r="S8" s="32" t="s">
        <v>188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249</v>
      </c>
      <c r="O9" s="33"/>
      <c r="P9" s="33" t="s">
        <v>245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119</v>
      </c>
      <c r="R10" s="21" t="s">
        <v>120</v>
      </c>
      <c r="S10" s="21" t="s">
        <v>189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257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118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240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248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pane ySplit="10" topLeftCell="A11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3.140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183</v>
      </c>
      <c r="C1" s="78" t="s" vm="1">
        <v>258</v>
      </c>
    </row>
    <row r="2" spans="2:81">
      <c r="B2" s="57" t="s">
        <v>182</v>
      </c>
      <c r="C2" s="78" t="s">
        <v>259</v>
      </c>
    </row>
    <row r="3" spans="2:81">
      <c r="B3" s="57" t="s">
        <v>184</v>
      </c>
      <c r="C3" s="78" t="s">
        <v>260</v>
      </c>
    </row>
    <row r="4" spans="2:81">
      <c r="B4" s="57" t="s">
        <v>185</v>
      </c>
      <c r="C4" s="78">
        <v>8802</v>
      </c>
    </row>
    <row r="6" spans="2:81" ht="26.25" customHeight="1">
      <c r="B6" s="177" t="s">
        <v>214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9"/>
    </row>
    <row r="7" spans="2:81" ht="26.25" customHeight="1">
      <c r="B7" s="177" t="s">
        <v>94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9"/>
    </row>
    <row r="8" spans="2:81" s="3" customFormat="1" ht="78.75">
      <c r="B8" s="23" t="s">
        <v>122</v>
      </c>
      <c r="C8" s="31" t="s">
        <v>46</v>
      </c>
      <c r="D8" s="31" t="s">
        <v>124</v>
      </c>
      <c r="E8" s="31" t="s">
        <v>123</v>
      </c>
      <c r="F8" s="31" t="s">
        <v>66</v>
      </c>
      <c r="G8" s="31" t="s">
        <v>15</v>
      </c>
      <c r="H8" s="31" t="s">
        <v>67</v>
      </c>
      <c r="I8" s="31" t="s">
        <v>108</v>
      </c>
      <c r="J8" s="31" t="s">
        <v>18</v>
      </c>
      <c r="K8" s="31" t="s">
        <v>107</v>
      </c>
      <c r="L8" s="31" t="s">
        <v>17</v>
      </c>
      <c r="M8" s="71" t="s">
        <v>19</v>
      </c>
      <c r="N8" s="71" t="s">
        <v>242</v>
      </c>
      <c r="O8" s="31" t="s">
        <v>241</v>
      </c>
      <c r="P8" s="31" t="s">
        <v>116</v>
      </c>
      <c r="Q8" s="31" t="s">
        <v>60</v>
      </c>
      <c r="R8" s="31" t="s">
        <v>186</v>
      </c>
      <c r="S8" s="32" t="s">
        <v>188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249</v>
      </c>
      <c r="O9" s="33"/>
      <c r="P9" s="33" t="s">
        <v>245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119</v>
      </c>
      <c r="R10" s="21" t="s">
        <v>120</v>
      </c>
      <c r="S10" s="21" t="s">
        <v>189</v>
      </c>
      <c r="T10" s="5"/>
      <c r="BZ10" s="1"/>
    </row>
    <row r="11" spans="2:81" s="135" customFormat="1" ht="18" customHeight="1">
      <c r="B11" s="129" t="s">
        <v>53</v>
      </c>
      <c r="C11" s="82"/>
      <c r="D11" s="82"/>
      <c r="E11" s="82"/>
      <c r="F11" s="82"/>
      <c r="G11" s="82"/>
      <c r="H11" s="82"/>
      <c r="I11" s="82"/>
      <c r="J11" s="93">
        <v>7.3661003189167289</v>
      </c>
      <c r="K11" s="82"/>
      <c r="L11" s="82"/>
      <c r="M11" s="92">
        <v>1.7493331127874587E-2</v>
      </c>
      <c r="N11" s="91"/>
      <c r="O11" s="93"/>
      <c r="P11" s="91">
        <v>6329.1442999999999</v>
      </c>
      <c r="Q11" s="82"/>
      <c r="R11" s="92">
        <v>1</v>
      </c>
      <c r="S11" s="92">
        <f>P11/'סכום נכסי הקרן'!$C$42</f>
        <v>9.6641835225787474E-3</v>
      </c>
      <c r="T11" s="147"/>
      <c r="BZ11" s="141"/>
      <c r="CC11" s="141"/>
    </row>
    <row r="12" spans="2:81" s="100" customFormat="1" ht="17.25" customHeight="1">
      <c r="B12" s="130" t="s">
        <v>237</v>
      </c>
      <c r="C12" s="82"/>
      <c r="D12" s="82"/>
      <c r="E12" s="82"/>
      <c r="F12" s="82"/>
      <c r="G12" s="82"/>
      <c r="H12" s="82"/>
      <c r="I12" s="82"/>
      <c r="J12" s="93">
        <v>7.3661003189167289</v>
      </c>
      <c r="K12" s="82"/>
      <c r="L12" s="82"/>
      <c r="M12" s="92">
        <v>1.7493331127874587E-2</v>
      </c>
      <c r="N12" s="91"/>
      <c r="O12" s="93"/>
      <c r="P12" s="91">
        <v>6329.1442999999999</v>
      </c>
      <c r="Q12" s="82"/>
      <c r="R12" s="92">
        <v>1</v>
      </c>
      <c r="S12" s="92">
        <f>P12/'סכום נכסי הקרן'!$C$42</f>
        <v>9.6641835225787474E-3</v>
      </c>
    </row>
    <row r="13" spans="2:81">
      <c r="B13" s="109" t="s">
        <v>61</v>
      </c>
      <c r="C13" s="82"/>
      <c r="D13" s="82"/>
      <c r="E13" s="82"/>
      <c r="F13" s="82"/>
      <c r="G13" s="82"/>
      <c r="H13" s="82"/>
      <c r="I13" s="82"/>
      <c r="J13" s="93">
        <v>8.0677649853941276</v>
      </c>
      <c r="K13" s="82"/>
      <c r="L13" s="82"/>
      <c r="M13" s="92">
        <v>1.3595287796775608E-2</v>
      </c>
      <c r="N13" s="91"/>
      <c r="O13" s="93"/>
      <c r="P13" s="91">
        <v>4448.0668599999999</v>
      </c>
      <c r="Q13" s="82"/>
      <c r="R13" s="92">
        <v>0.70279119090395836</v>
      </c>
      <c r="S13" s="92">
        <f>P13/'סכום נכסי הקרן'!$C$42</f>
        <v>6.7919030469475285E-3</v>
      </c>
    </row>
    <row r="14" spans="2:81">
      <c r="B14" s="110" t="s">
        <v>1343</v>
      </c>
      <c r="C14" s="84" t="s">
        <v>1344</v>
      </c>
      <c r="D14" s="97" t="s">
        <v>1345</v>
      </c>
      <c r="E14" s="84" t="s">
        <v>1346</v>
      </c>
      <c r="F14" s="97" t="s">
        <v>415</v>
      </c>
      <c r="G14" s="84" t="s">
        <v>337</v>
      </c>
      <c r="H14" s="84" t="s">
        <v>338</v>
      </c>
      <c r="I14" s="107">
        <v>42639</v>
      </c>
      <c r="J14" s="96">
        <v>9.2799999999999994</v>
      </c>
      <c r="K14" s="97" t="s">
        <v>168</v>
      </c>
      <c r="L14" s="98">
        <v>4.9000000000000002E-2</v>
      </c>
      <c r="M14" s="95">
        <v>1.3100000000000001E-2</v>
      </c>
      <c r="N14" s="94">
        <v>295216</v>
      </c>
      <c r="O14" s="96">
        <v>162.99</v>
      </c>
      <c r="P14" s="94">
        <v>481.17253999999997</v>
      </c>
      <c r="Q14" s="95">
        <v>1.5038287503620353E-4</v>
      </c>
      <c r="R14" s="95">
        <v>7.6024896446111989E-2</v>
      </c>
      <c r="S14" s="95">
        <f>P14/'סכום נכסי הקרן'!$C$42</f>
        <v>7.3471855154027101E-4</v>
      </c>
    </row>
    <row r="15" spans="2:81">
      <c r="B15" s="110" t="s">
        <v>1347</v>
      </c>
      <c r="C15" s="84" t="s">
        <v>1348</v>
      </c>
      <c r="D15" s="97" t="s">
        <v>1345</v>
      </c>
      <c r="E15" s="84" t="s">
        <v>1346</v>
      </c>
      <c r="F15" s="97" t="s">
        <v>415</v>
      </c>
      <c r="G15" s="84" t="s">
        <v>337</v>
      </c>
      <c r="H15" s="84" t="s">
        <v>338</v>
      </c>
      <c r="I15" s="107">
        <v>42639</v>
      </c>
      <c r="J15" s="96">
        <v>12.03</v>
      </c>
      <c r="K15" s="97" t="s">
        <v>168</v>
      </c>
      <c r="L15" s="98">
        <v>4.0999999999999995E-2</v>
      </c>
      <c r="M15" s="95">
        <v>2.0899999999999998E-2</v>
      </c>
      <c r="N15" s="94">
        <v>1365502.94</v>
      </c>
      <c r="O15" s="96">
        <v>130.58000000000001</v>
      </c>
      <c r="P15" s="94">
        <v>1783.0738700000002</v>
      </c>
      <c r="Q15" s="95">
        <v>3.6328260064561092E-4</v>
      </c>
      <c r="R15" s="95">
        <v>0.28172431935230174</v>
      </c>
      <c r="S15" s="95">
        <f>P15/'סכום נכסי הקרן'!$C$42</f>
        <v>2.7226355249942271E-3</v>
      </c>
    </row>
    <row r="16" spans="2:81">
      <c r="B16" s="110" t="s">
        <v>1349</v>
      </c>
      <c r="C16" s="84" t="s">
        <v>1350</v>
      </c>
      <c r="D16" s="97" t="s">
        <v>1345</v>
      </c>
      <c r="E16" s="84" t="s">
        <v>1351</v>
      </c>
      <c r="F16" s="97" t="s">
        <v>415</v>
      </c>
      <c r="G16" s="84" t="s">
        <v>337</v>
      </c>
      <c r="H16" s="84" t="s">
        <v>166</v>
      </c>
      <c r="I16" s="107">
        <v>42796</v>
      </c>
      <c r="J16" s="96">
        <v>8.7899999999999991</v>
      </c>
      <c r="K16" s="97" t="s">
        <v>168</v>
      </c>
      <c r="L16" s="98">
        <v>2.1400000000000002E-2</v>
      </c>
      <c r="M16" s="95">
        <v>1.26E-2</v>
      </c>
      <c r="N16" s="94">
        <v>398000</v>
      </c>
      <c r="O16" s="96">
        <v>109.13</v>
      </c>
      <c r="P16" s="94">
        <v>434.33738</v>
      </c>
      <c r="Q16" s="95">
        <v>1.5328562735416682E-3</v>
      </c>
      <c r="R16" s="95">
        <v>6.862497668128692E-2</v>
      </c>
      <c r="S16" s="95">
        <f>P16/'סכום נכסי הקרן'!$C$42</f>
        <v>6.6320436888064372E-4</v>
      </c>
    </row>
    <row r="17" spans="2:19">
      <c r="B17" s="110" t="s">
        <v>1352</v>
      </c>
      <c r="C17" s="84" t="s">
        <v>1353</v>
      </c>
      <c r="D17" s="97" t="s">
        <v>1345</v>
      </c>
      <c r="E17" s="84" t="s">
        <v>414</v>
      </c>
      <c r="F17" s="97" t="s">
        <v>415</v>
      </c>
      <c r="G17" s="84" t="s">
        <v>364</v>
      </c>
      <c r="H17" s="84" t="s">
        <v>338</v>
      </c>
      <c r="I17" s="107">
        <v>42768</v>
      </c>
      <c r="J17" s="96">
        <v>1.9700000000000002</v>
      </c>
      <c r="K17" s="97" t="s">
        <v>168</v>
      </c>
      <c r="L17" s="98">
        <v>6.8499999999999991E-2</v>
      </c>
      <c r="M17" s="95">
        <v>8.4000000000000012E-3</v>
      </c>
      <c r="N17" s="94">
        <v>32800</v>
      </c>
      <c r="O17" s="96">
        <v>128.51</v>
      </c>
      <c r="P17" s="94">
        <v>42.151269999999997</v>
      </c>
      <c r="Q17" s="95">
        <v>6.4943936354942372E-5</v>
      </c>
      <c r="R17" s="95">
        <v>6.6598686966261771E-3</v>
      </c>
      <c r="S17" s="95">
        <f>P17/'סכום נכסי הקרן'!$C$42</f>
        <v>6.4362193320472699E-5</v>
      </c>
    </row>
    <row r="18" spans="2:19">
      <c r="B18" s="110" t="s">
        <v>1354</v>
      </c>
      <c r="C18" s="84" t="s">
        <v>1355</v>
      </c>
      <c r="D18" s="97" t="s">
        <v>1345</v>
      </c>
      <c r="E18" s="84" t="s">
        <v>414</v>
      </c>
      <c r="F18" s="97" t="s">
        <v>415</v>
      </c>
      <c r="G18" s="84" t="s">
        <v>382</v>
      </c>
      <c r="H18" s="84" t="s">
        <v>166</v>
      </c>
      <c r="I18" s="107">
        <v>42935</v>
      </c>
      <c r="J18" s="96">
        <v>3.4200000000000004</v>
      </c>
      <c r="K18" s="97" t="s">
        <v>168</v>
      </c>
      <c r="L18" s="98">
        <v>0.06</v>
      </c>
      <c r="M18" s="95">
        <v>6.6E-3</v>
      </c>
      <c r="N18" s="94">
        <v>1206048</v>
      </c>
      <c r="O18" s="96">
        <v>128.30000000000001</v>
      </c>
      <c r="P18" s="94">
        <v>1547.3596399999999</v>
      </c>
      <c r="Q18" s="95">
        <v>3.2589296628582722E-4</v>
      </c>
      <c r="R18" s="95">
        <v>0.24448164975477016</v>
      </c>
      <c r="S18" s="95">
        <f>P18/'סכום נכסי הקרן'!$C$42</f>
        <v>2.3627155311329181E-3</v>
      </c>
    </row>
    <row r="19" spans="2:19">
      <c r="B19" s="110" t="s">
        <v>1356</v>
      </c>
      <c r="C19" s="84" t="s">
        <v>1357</v>
      </c>
      <c r="D19" s="97" t="s">
        <v>1345</v>
      </c>
      <c r="E19" s="84" t="s">
        <v>1358</v>
      </c>
      <c r="F19" s="97" t="s">
        <v>415</v>
      </c>
      <c r="G19" s="84" t="s">
        <v>382</v>
      </c>
      <c r="H19" s="84" t="s">
        <v>338</v>
      </c>
      <c r="I19" s="107">
        <v>42835</v>
      </c>
      <c r="J19" s="96">
        <v>4.8599999999999994</v>
      </c>
      <c r="K19" s="97" t="s">
        <v>168</v>
      </c>
      <c r="L19" s="98">
        <v>5.5999999999999994E-2</v>
      </c>
      <c r="M19" s="95">
        <v>5.4000000000000003E-3</v>
      </c>
      <c r="N19" s="94">
        <v>105724.77</v>
      </c>
      <c r="O19" s="96">
        <v>151.31</v>
      </c>
      <c r="P19" s="94">
        <v>159.97216</v>
      </c>
      <c r="Q19" s="95">
        <v>1.194692176040364E-4</v>
      </c>
      <c r="R19" s="95">
        <v>2.527547997286142E-2</v>
      </c>
      <c r="S19" s="95">
        <f>P19/'סכום נכסי הקרן'!$C$42</f>
        <v>2.4426687707899644E-4</v>
      </c>
    </row>
    <row r="20" spans="2:19">
      <c r="B20" s="111"/>
      <c r="C20" s="84"/>
      <c r="D20" s="84"/>
      <c r="E20" s="84"/>
      <c r="F20" s="84"/>
      <c r="G20" s="84"/>
      <c r="H20" s="84"/>
      <c r="I20" s="84"/>
      <c r="J20" s="96"/>
      <c r="K20" s="84"/>
      <c r="L20" s="84"/>
      <c r="M20" s="95"/>
      <c r="N20" s="94"/>
      <c r="O20" s="96"/>
      <c r="P20" s="84"/>
      <c r="Q20" s="84"/>
      <c r="R20" s="95"/>
      <c r="S20" s="84"/>
    </row>
    <row r="21" spans="2:19">
      <c r="B21" s="109" t="s">
        <v>62</v>
      </c>
      <c r="C21" s="82"/>
      <c r="D21" s="82"/>
      <c r="E21" s="82"/>
      <c r="F21" s="82"/>
      <c r="G21" s="82"/>
      <c r="H21" s="82"/>
      <c r="I21" s="82"/>
      <c r="J21" s="93">
        <v>6.1982872906728739</v>
      </c>
      <c r="K21" s="82"/>
      <c r="L21" s="82"/>
      <c r="M21" s="92">
        <v>2.3224920820970784E-2</v>
      </c>
      <c r="N21" s="91"/>
      <c r="O21" s="93"/>
      <c r="P21" s="91">
        <v>1482.7031999999999</v>
      </c>
      <c r="Q21" s="82"/>
      <c r="R21" s="92">
        <v>0.23426598126384951</v>
      </c>
      <c r="S21" s="92">
        <f>P21/'סכום נכסי הקרן'!$C$42</f>
        <v>2.2639894360308357E-3</v>
      </c>
    </row>
    <row r="22" spans="2:19">
      <c r="B22" s="110" t="s">
        <v>1359</v>
      </c>
      <c r="C22" s="84" t="s">
        <v>1360</v>
      </c>
      <c r="D22" s="97" t="s">
        <v>1345</v>
      </c>
      <c r="E22" s="84" t="s">
        <v>1351</v>
      </c>
      <c r="F22" s="97" t="s">
        <v>415</v>
      </c>
      <c r="G22" s="84" t="s">
        <v>337</v>
      </c>
      <c r="H22" s="84" t="s">
        <v>166</v>
      </c>
      <c r="I22" s="107">
        <v>42796</v>
      </c>
      <c r="J22" s="96">
        <v>8.11</v>
      </c>
      <c r="K22" s="97" t="s">
        <v>168</v>
      </c>
      <c r="L22" s="98">
        <v>3.7400000000000003E-2</v>
      </c>
      <c r="M22" s="95">
        <v>2.76E-2</v>
      </c>
      <c r="N22" s="94">
        <v>398000</v>
      </c>
      <c r="O22" s="96">
        <v>109.31</v>
      </c>
      <c r="P22" s="94">
        <v>435.05379999999997</v>
      </c>
      <c r="Q22" s="95">
        <v>7.7272850824567328E-4</v>
      </c>
      <c r="R22" s="95">
        <v>6.8738170498024512E-2</v>
      </c>
      <c r="S22" s="95">
        <f>P22/'סכום נכסי הקרן'!$C$42</f>
        <v>6.6429829469921698E-4</v>
      </c>
    </row>
    <row r="23" spans="2:19">
      <c r="B23" s="110" t="s">
        <v>1361</v>
      </c>
      <c r="C23" s="84" t="s">
        <v>1362</v>
      </c>
      <c r="D23" s="97" t="s">
        <v>1345</v>
      </c>
      <c r="E23" s="84" t="s">
        <v>1351</v>
      </c>
      <c r="F23" s="97" t="s">
        <v>415</v>
      </c>
      <c r="G23" s="84" t="s">
        <v>337</v>
      </c>
      <c r="H23" s="84" t="s">
        <v>166</v>
      </c>
      <c r="I23" s="107">
        <v>42796</v>
      </c>
      <c r="J23" s="96">
        <v>4.8499999999999996</v>
      </c>
      <c r="K23" s="97" t="s">
        <v>168</v>
      </c>
      <c r="L23" s="98">
        <v>2.5000000000000001E-2</v>
      </c>
      <c r="M23" s="95">
        <v>2.0500000000000004E-2</v>
      </c>
      <c r="N23" s="94">
        <v>531000</v>
      </c>
      <c r="O23" s="96">
        <v>103</v>
      </c>
      <c r="P23" s="94">
        <v>546.93001000000004</v>
      </c>
      <c r="Q23" s="95">
        <v>7.321148882663078E-4</v>
      </c>
      <c r="R23" s="95">
        <v>8.6414526842119879E-2</v>
      </c>
      <c r="S23" s="95">
        <f>P23/'סכום נכסי הקרן'!$C$42</f>
        <v>8.3512584641905381E-4</v>
      </c>
    </row>
    <row r="24" spans="2:19">
      <c r="B24" s="110" t="s">
        <v>1363</v>
      </c>
      <c r="C24" s="84" t="s">
        <v>1364</v>
      </c>
      <c r="D24" s="97" t="s">
        <v>1345</v>
      </c>
      <c r="E24" s="84" t="s">
        <v>1365</v>
      </c>
      <c r="F24" s="97" t="s">
        <v>372</v>
      </c>
      <c r="G24" s="84" t="s">
        <v>382</v>
      </c>
      <c r="H24" s="84" t="s">
        <v>166</v>
      </c>
      <c r="I24" s="107">
        <v>42598</v>
      </c>
      <c r="J24" s="96">
        <v>6.0099999999999989</v>
      </c>
      <c r="K24" s="97" t="s">
        <v>168</v>
      </c>
      <c r="L24" s="98">
        <v>3.1E-2</v>
      </c>
      <c r="M24" s="95">
        <v>2.2400000000000003E-2</v>
      </c>
      <c r="N24" s="94">
        <v>475156</v>
      </c>
      <c r="O24" s="96">
        <v>105.38</v>
      </c>
      <c r="P24" s="94">
        <v>500.71939000000003</v>
      </c>
      <c r="Q24" s="95">
        <v>1.2504105263157895E-3</v>
      </c>
      <c r="R24" s="95">
        <v>7.9113283923705147E-2</v>
      </c>
      <c r="S24" s="95">
        <f>P24/'סכום נכסי הקרן'!$C$42</f>
        <v>7.6456529491256532E-4</v>
      </c>
    </row>
    <row r="25" spans="2:19">
      <c r="B25" s="111"/>
      <c r="C25" s="84"/>
      <c r="D25" s="84"/>
      <c r="E25" s="84"/>
      <c r="F25" s="84"/>
      <c r="G25" s="84"/>
      <c r="H25" s="84"/>
      <c r="I25" s="84"/>
      <c r="J25" s="96"/>
      <c r="K25" s="84"/>
      <c r="L25" s="84"/>
      <c r="M25" s="95"/>
      <c r="N25" s="94"/>
      <c r="O25" s="96"/>
      <c r="P25" s="84"/>
      <c r="Q25" s="84"/>
      <c r="R25" s="95"/>
      <c r="S25" s="84"/>
    </row>
    <row r="26" spans="2:19">
      <c r="B26" s="109" t="s">
        <v>48</v>
      </c>
      <c r="C26" s="82"/>
      <c r="D26" s="82"/>
      <c r="E26" s="82"/>
      <c r="F26" s="82"/>
      <c r="G26" s="82"/>
      <c r="H26" s="82"/>
      <c r="I26" s="82"/>
      <c r="J26" s="93">
        <v>3.878095582937291</v>
      </c>
      <c r="K26" s="82"/>
      <c r="L26" s="82"/>
      <c r="M26" s="92">
        <v>3.9684803600754909E-2</v>
      </c>
      <c r="N26" s="91"/>
      <c r="O26" s="93"/>
      <c r="P26" s="91">
        <v>398.37423999999999</v>
      </c>
      <c r="Q26" s="82"/>
      <c r="R26" s="92">
        <v>6.29428278321921E-2</v>
      </c>
      <c r="S26" s="92">
        <f>P26/'סכום נכסי הקרן'!$C$42</f>
        <v>6.0829103960038185E-4</v>
      </c>
    </row>
    <row r="27" spans="2:19">
      <c r="B27" s="110" t="s">
        <v>1366</v>
      </c>
      <c r="C27" s="84" t="s">
        <v>1367</v>
      </c>
      <c r="D27" s="97" t="s">
        <v>1345</v>
      </c>
      <c r="E27" s="84" t="s">
        <v>635</v>
      </c>
      <c r="F27" s="97" t="s">
        <v>636</v>
      </c>
      <c r="G27" s="84" t="s">
        <v>431</v>
      </c>
      <c r="H27" s="84" t="s">
        <v>338</v>
      </c>
      <c r="I27" s="107">
        <v>42954</v>
      </c>
      <c r="J27" s="96">
        <v>2.5799999999999996</v>
      </c>
      <c r="K27" s="97" t="s">
        <v>167</v>
      </c>
      <c r="L27" s="98">
        <v>3.7000000000000005E-2</v>
      </c>
      <c r="M27" s="95">
        <v>3.2999999999999995E-2</v>
      </c>
      <c r="N27" s="94">
        <v>25043</v>
      </c>
      <c r="O27" s="96">
        <v>102.18</v>
      </c>
      <c r="P27" s="94">
        <v>88.716850000000008</v>
      </c>
      <c r="Q27" s="95">
        <v>3.7264150943396224E-4</v>
      </c>
      <c r="R27" s="95">
        <v>1.4017195025874195E-2</v>
      </c>
      <c r="S27" s="95">
        <f>P27/'סכום נכסי הקרן'!$C$42</f>
        <v>1.3546474520182615E-4</v>
      </c>
    </row>
    <row r="28" spans="2:19">
      <c r="B28" s="110" t="s">
        <v>1368</v>
      </c>
      <c r="C28" s="84" t="s">
        <v>1369</v>
      </c>
      <c r="D28" s="97" t="s">
        <v>1345</v>
      </c>
      <c r="E28" s="84" t="s">
        <v>635</v>
      </c>
      <c r="F28" s="97" t="s">
        <v>636</v>
      </c>
      <c r="G28" s="84" t="s">
        <v>431</v>
      </c>
      <c r="H28" s="84" t="s">
        <v>338</v>
      </c>
      <c r="I28" s="107">
        <v>42625</v>
      </c>
      <c r="J28" s="96">
        <v>4.25</v>
      </c>
      <c r="K28" s="97" t="s">
        <v>167</v>
      </c>
      <c r="L28" s="98">
        <v>4.4500000000000005E-2</v>
      </c>
      <c r="M28" s="95">
        <v>4.1599999999999998E-2</v>
      </c>
      <c r="N28" s="94">
        <v>86976</v>
      </c>
      <c r="O28" s="96">
        <v>102.69</v>
      </c>
      <c r="P28" s="94">
        <v>309.65739000000002</v>
      </c>
      <c r="Q28" s="95">
        <v>6.3426782899805043E-4</v>
      </c>
      <c r="R28" s="95">
        <v>4.8925632806317912E-2</v>
      </c>
      <c r="S28" s="95">
        <f>P28/'סכום נכסי הקרן'!$C$42</f>
        <v>4.7282629439855575E-4</v>
      </c>
    </row>
    <row r="29" spans="2:19">
      <c r="B29" s="112"/>
      <c r="C29" s="113"/>
      <c r="D29" s="113"/>
      <c r="E29" s="113"/>
      <c r="F29" s="113"/>
      <c r="G29" s="113"/>
      <c r="H29" s="113"/>
      <c r="I29" s="113"/>
      <c r="J29" s="114"/>
      <c r="K29" s="113"/>
      <c r="L29" s="113"/>
      <c r="M29" s="115"/>
      <c r="N29" s="116"/>
      <c r="O29" s="114"/>
      <c r="P29" s="113"/>
      <c r="Q29" s="113"/>
      <c r="R29" s="115"/>
      <c r="S29" s="113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99" t="s">
        <v>257</v>
      </c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99" t="s">
        <v>118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99" t="s">
        <v>240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99" t="s">
        <v>248</v>
      </c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2:19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</row>
    <row r="113" spans="2:19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</row>
    <row r="114" spans="2:19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</row>
    <row r="115" spans="2:19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</row>
    <row r="116" spans="2:19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</row>
    <row r="117" spans="2:19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</row>
    <row r="118" spans="2:19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</row>
    <row r="119" spans="2:19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</row>
    <row r="120" spans="2:19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</row>
    <row r="121" spans="2:19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</row>
    <row r="122" spans="2:19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</row>
    <row r="123" spans="2:19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</row>
    <row r="124" spans="2:19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</row>
    <row r="125" spans="2:19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</row>
    <row r="126" spans="2:19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</row>
    <row r="127" spans="2:19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</row>
    <row r="128" spans="2:19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2:B31 B36:B128">
    <cfRule type="cellIs" dxfId="40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1.28515625" style="1" bestFit="1" customWidth="1"/>
    <col min="9" max="9" width="7.28515625" style="1" bestFit="1" customWidth="1"/>
    <col min="10" max="10" width="9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183</v>
      </c>
      <c r="C1" s="78" t="s" vm="1">
        <v>258</v>
      </c>
    </row>
    <row r="2" spans="2:98">
      <c r="B2" s="57" t="s">
        <v>182</v>
      </c>
      <c r="C2" s="78" t="s">
        <v>259</v>
      </c>
    </row>
    <row r="3" spans="2:98">
      <c r="B3" s="57" t="s">
        <v>184</v>
      </c>
      <c r="C3" s="78" t="s">
        <v>260</v>
      </c>
    </row>
    <row r="4" spans="2:98">
      <c r="B4" s="57" t="s">
        <v>185</v>
      </c>
      <c r="C4" s="78">
        <v>8802</v>
      </c>
    </row>
    <row r="6" spans="2:98" ht="26.25" customHeight="1">
      <c r="B6" s="177" t="s">
        <v>214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9"/>
    </row>
    <row r="7" spans="2:98" ht="26.25" customHeight="1">
      <c r="B7" s="177" t="s">
        <v>95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9"/>
    </row>
    <row r="8" spans="2:98" s="3" customFormat="1" ht="63">
      <c r="B8" s="23" t="s">
        <v>122</v>
      </c>
      <c r="C8" s="31" t="s">
        <v>46</v>
      </c>
      <c r="D8" s="31" t="s">
        <v>124</v>
      </c>
      <c r="E8" s="31" t="s">
        <v>123</v>
      </c>
      <c r="F8" s="31" t="s">
        <v>66</v>
      </c>
      <c r="G8" s="31" t="s">
        <v>107</v>
      </c>
      <c r="H8" s="31" t="s">
        <v>242</v>
      </c>
      <c r="I8" s="31" t="s">
        <v>241</v>
      </c>
      <c r="J8" s="31" t="s">
        <v>116</v>
      </c>
      <c r="K8" s="31" t="s">
        <v>60</v>
      </c>
      <c r="L8" s="31" t="s">
        <v>186</v>
      </c>
      <c r="M8" s="32" t="s">
        <v>188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249</v>
      </c>
      <c r="I9" s="33"/>
      <c r="J9" s="33" t="s">
        <v>245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135" customFormat="1" ht="18" customHeight="1">
      <c r="B11" s="122" t="s">
        <v>31</v>
      </c>
      <c r="C11" s="123"/>
      <c r="D11" s="123"/>
      <c r="E11" s="123"/>
      <c r="F11" s="123"/>
      <c r="G11" s="123"/>
      <c r="H11" s="124"/>
      <c r="I11" s="124"/>
      <c r="J11" s="124">
        <f>J12</f>
        <v>1933.87258</v>
      </c>
      <c r="K11" s="123"/>
      <c r="L11" s="125">
        <v>1</v>
      </c>
      <c r="M11" s="125">
        <f>J11/'סכום נכסי הקרן'!$C$42</f>
        <v>2.9528951524146556E-3</v>
      </c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  <c r="BJ11" s="141"/>
      <c r="BK11" s="141"/>
      <c r="BL11" s="141"/>
      <c r="BM11" s="141"/>
      <c r="BN11" s="141"/>
      <c r="BO11" s="141"/>
      <c r="BP11" s="141"/>
      <c r="BQ11" s="141"/>
      <c r="BR11" s="141"/>
      <c r="BS11" s="141"/>
      <c r="BT11" s="141"/>
      <c r="BU11" s="141"/>
      <c r="BV11" s="141"/>
      <c r="BW11" s="141"/>
      <c r="BX11" s="141"/>
      <c r="BY11" s="141"/>
      <c r="CT11" s="141"/>
    </row>
    <row r="12" spans="2:98" s="141" customFormat="1">
      <c r="B12" s="126" t="s">
        <v>236</v>
      </c>
      <c r="C12" s="123"/>
      <c r="D12" s="123"/>
      <c r="E12" s="123"/>
      <c r="F12" s="123"/>
      <c r="G12" s="123"/>
      <c r="H12" s="124"/>
      <c r="I12" s="124"/>
      <c r="J12" s="124">
        <f>J13</f>
        <v>1933.87258</v>
      </c>
      <c r="K12" s="123"/>
      <c r="L12" s="125">
        <v>0.99999948290311702</v>
      </c>
      <c r="M12" s="125">
        <f>J12/'סכום נכסי הקרן'!$C$42</f>
        <v>2.9528951524146556E-3</v>
      </c>
    </row>
    <row r="13" spans="2:98" s="136" customFormat="1">
      <c r="B13" s="102" t="s">
        <v>64</v>
      </c>
      <c r="C13" s="82"/>
      <c r="D13" s="82"/>
      <c r="E13" s="82"/>
      <c r="F13" s="82"/>
      <c r="G13" s="82"/>
      <c r="H13" s="91"/>
      <c r="I13" s="91"/>
      <c r="J13" s="91">
        <f>SUM(J14:J18)</f>
        <v>1933.87258</v>
      </c>
      <c r="K13" s="82"/>
      <c r="L13" s="92">
        <v>0.99999948290311702</v>
      </c>
      <c r="M13" s="92">
        <f>J13/'סכום נכסי הקרן'!$C$42</f>
        <v>2.9528951524146556E-3</v>
      </c>
    </row>
    <row r="14" spans="2:98" s="136" customFormat="1">
      <c r="B14" s="87" t="s">
        <v>1370</v>
      </c>
      <c r="C14" s="84" t="s">
        <v>1371</v>
      </c>
      <c r="D14" s="97" t="s">
        <v>29</v>
      </c>
      <c r="E14" s="84"/>
      <c r="F14" s="97" t="s">
        <v>372</v>
      </c>
      <c r="G14" s="97" t="s">
        <v>167</v>
      </c>
      <c r="H14" s="94">
        <v>59525.52</v>
      </c>
      <c r="I14" s="94">
        <v>105.38249999999999</v>
      </c>
      <c r="J14" s="94">
        <v>217.48310999999998</v>
      </c>
      <c r="K14" s="95">
        <v>1.4E-3</v>
      </c>
      <c r="L14" s="95">
        <v>0.1124598382485788</v>
      </c>
      <c r="M14" s="95">
        <f>J14/'סכום נכסי הקרן'!$C$42</f>
        <v>3.320822829242779E-4</v>
      </c>
    </row>
    <row r="15" spans="2:98" s="136" customFormat="1">
      <c r="B15" s="87" t="s">
        <v>1372</v>
      </c>
      <c r="C15" s="84">
        <v>5771</v>
      </c>
      <c r="D15" s="97" t="s">
        <v>29</v>
      </c>
      <c r="E15" s="84"/>
      <c r="F15" s="97" t="s">
        <v>595</v>
      </c>
      <c r="G15" s="97" t="s">
        <v>169</v>
      </c>
      <c r="H15" s="94">
        <v>160764.67000000001</v>
      </c>
      <c r="I15" s="94">
        <v>111.91589999999999</v>
      </c>
      <c r="J15" s="94">
        <v>747.14089999999999</v>
      </c>
      <c r="K15" s="95">
        <v>1.5468607670855118E-3</v>
      </c>
      <c r="L15" s="95">
        <v>0.38634423042275601</v>
      </c>
      <c r="M15" s="95">
        <f>J15/'סכום נכסי הקרן'!$C$42</f>
        <v>1.1408345951007398E-3</v>
      </c>
    </row>
    <row r="16" spans="2:98" s="136" customFormat="1">
      <c r="B16" s="87" t="s">
        <v>1373</v>
      </c>
      <c r="C16" s="84">
        <v>5691</v>
      </c>
      <c r="D16" s="97" t="s">
        <v>29</v>
      </c>
      <c r="E16" s="84"/>
      <c r="F16" s="97" t="s">
        <v>595</v>
      </c>
      <c r="G16" s="97" t="s">
        <v>167</v>
      </c>
      <c r="H16" s="94">
        <v>102691</v>
      </c>
      <c r="I16" s="94">
        <v>103.56270000000001</v>
      </c>
      <c r="J16" s="94">
        <v>368.71396000000004</v>
      </c>
      <c r="K16" s="95">
        <v>1.1689903614434402E-3</v>
      </c>
      <c r="L16" s="95">
        <v>0.19066083937089626</v>
      </c>
      <c r="M16" s="95">
        <f>J16/'סכום נכסי הקרן'!$C$42</f>
        <v>5.6300175946008362E-4</v>
      </c>
    </row>
    <row r="17" spans="2:13" s="136" customFormat="1">
      <c r="B17" s="87" t="s">
        <v>1374</v>
      </c>
      <c r="C17" s="84">
        <v>5356</v>
      </c>
      <c r="D17" s="97" t="s">
        <v>29</v>
      </c>
      <c r="E17" s="84"/>
      <c r="F17" s="97" t="s">
        <v>595</v>
      </c>
      <c r="G17" s="97" t="s">
        <v>167</v>
      </c>
      <c r="H17" s="94">
        <v>30165</v>
      </c>
      <c r="I17" s="94">
        <v>278.10739999999998</v>
      </c>
      <c r="J17" s="94">
        <v>290.85045000000002</v>
      </c>
      <c r="K17" s="95">
        <v>1.2728947484884588E-3</v>
      </c>
      <c r="L17" s="95">
        <v>0.15039786106390682</v>
      </c>
      <c r="M17" s="95">
        <f>J17/'סכום נכסי הקרן'!$C$42</f>
        <v>4.4410934451670091E-4</v>
      </c>
    </row>
    <row r="18" spans="2:13" s="136" customFormat="1">
      <c r="B18" s="87" t="s">
        <v>1375</v>
      </c>
      <c r="C18" s="84" t="s">
        <v>1376</v>
      </c>
      <c r="D18" s="97" t="s">
        <v>29</v>
      </c>
      <c r="E18" s="84"/>
      <c r="F18" s="97" t="s">
        <v>595</v>
      </c>
      <c r="G18" s="97" t="s">
        <v>167</v>
      </c>
      <c r="H18" s="94">
        <v>94610</v>
      </c>
      <c r="I18" s="94">
        <v>94.412199999999999</v>
      </c>
      <c r="J18" s="94">
        <v>309.68415999999996</v>
      </c>
      <c r="K18" s="95">
        <v>2.5999999999999999E-3</v>
      </c>
      <c r="L18" s="95">
        <v>0.16013671379697944</v>
      </c>
      <c r="M18" s="95">
        <f>J18/'סכום נכסי הקרן'!$C$42</f>
        <v>4.7286717041285345E-4</v>
      </c>
    </row>
    <row r="19" spans="2:13">
      <c r="B19" s="83"/>
      <c r="C19" s="84"/>
      <c r="D19" s="84"/>
      <c r="E19" s="84"/>
      <c r="F19" s="84"/>
      <c r="G19" s="84"/>
      <c r="H19" s="94"/>
      <c r="I19" s="94"/>
      <c r="J19" s="84"/>
      <c r="K19" s="84"/>
      <c r="L19" s="95"/>
      <c r="M19" s="84"/>
    </row>
    <row r="20" spans="2:1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2:1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3">
      <c r="B22" s="99" t="s">
        <v>257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2:13">
      <c r="B23" s="99" t="s">
        <v>118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3">
      <c r="B24" s="99" t="s">
        <v>240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3">
      <c r="B25" s="99" t="s">
        <v>248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2:13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2:13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2:13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2:13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2:1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2:13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2:1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2:13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2:13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2:13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2:13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2:1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2:1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2:13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2:1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2:1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2:13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2:13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2:13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2:1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2:13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2:13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2:13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2:1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2:13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2:13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2:13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2:13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2:1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2:13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2:13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2:13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2:13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2:13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2:13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2:13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2:13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2:1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2:13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2:13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2:13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2:1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2:13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2:13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2:13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2:1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2:13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2:13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2:13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</row>
    <row r="112" spans="2:13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</row>
    <row r="113" spans="2:13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</row>
    <row r="114" spans="2:13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</row>
    <row r="115" spans="2:13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</row>
    <row r="116" spans="2:13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</row>
    <row r="117" spans="2:13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</row>
    <row r="118" spans="2:13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44"/>
      <c r="C401" s="1"/>
      <c r="D401" s="1"/>
      <c r="E401" s="1"/>
    </row>
    <row r="402" spans="2:5">
      <c r="B402" s="3"/>
      <c r="C402" s="1"/>
      <c r="D402" s="1"/>
      <c r="E402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D22:XFD1048576 D18:AF21 AH18:XFD21 C5:C1048576 A1:B1048576 D1:XFD17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>
      <pane ySplit="10" topLeftCell="A11" activePane="bottomLeft" state="frozen"/>
      <selection pane="bottomLeft" activeCell="C16" sqref="C16"/>
    </sheetView>
  </sheetViews>
  <sheetFormatPr defaultColWidth="9.140625" defaultRowHeight="18"/>
  <cols>
    <col min="1" max="1" width="6.28515625" style="1" customWidth="1"/>
    <col min="2" max="2" width="41.28515625" style="2" bestFit="1" customWidth="1"/>
    <col min="3" max="3" width="41.7109375" style="2" bestFit="1" customWidth="1"/>
    <col min="4" max="4" width="12.28515625" style="1" bestFit="1" customWidth="1"/>
    <col min="5" max="5" width="11.28515625" style="1" bestFit="1" customWidth="1"/>
    <col min="6" max="6" width="10.140625" style="1" bestFit="1" customWidth="1"/>
    <col min="7" max="7" width="7.28515625" style="1" bestFit="1" customWidth="1"/>
    <col min="8" max="8" width="8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183</v>
      </c>
      <c r="C1" s="78" t="s" vm="1">
        <v>258</v>
      </c>
    </row>
    <row r="2" spans="2:55">
      <c r="B2" s="57" t="s">
        <v>182</v>
      </c>
      <c r="C2" s="78" t="s">
        <v>259</v>
      </c>
    </row>
    <row r="3" spans="2:55">
      <c r="B3" s="57" t="s">
        <v>184</v>
      </c>
      <c r="C3" s="78" t="s">
        <v>260</v>
      </c>
    </row>
    <row r="4" spans="2:55">
      <c r="B4" s="57" t="s">
        <v>185</v>
      </c>
      <c r="C4" s="78">
        <v>8802</v>
      </c>
    </row>
    <row r="6" spans="2:55" ht="26.25" customHeight="1">
      <c r="B6" s="177" t="s">
        <v>214</v>
      </c>
      <c r="C6" s="178"/>
      <c r="D6" s="178"/>
      <c r="E6" s="178"/>
      <c r="F6" s="178"/>
      <c r="G6" s="178"/>
      <c r="H6" s="178"/>
      <c r="I6" s="178"/>
      <c r="J6" s="178"/>
      <c r="K6" s="179"/>
    </row>
    <row r="7" spans="2:55" ht="26.25" customHeight="1">
      <c r="B7" s="177" t="s">
        <v>102</v>
      </c>
      <c r="C7" s="178"/>
      <c r="D7" s="178"/>
      <c r="E7" s="178"/>
      <c r="F7" s="178"/>
      <c r="G7" s="178"/>
      <c r="H7" s="178"/>
      <c r="I7" s="178"/>
      <c r="J7" s="178"/>
      <c r="K7" s="179"/>
    </row>
    <row r="8" spans="2:55" s="3" customFormat="1" ht="78.75">
      <c r="B8" s="23" t="s">
        <v>122</v>
      </c>
      <c r="C8" s="31" t="s">
        <v>46</v>
      </c>
      <c r="D8" s="31" t="s">
        <v>107</v>
      </c>
      <c r="E8" s="31" t="s">
        <v>108</v>
      </c>
      <c r="F8" s="31" t="s">
        <v>242</v>
      </c>
      <c r="G8" s="31" t="s">
        <v>241</v>
      </c>
      <c r="H8" s="31" t="s">
        <v>116</v>
      </c>
      <c r="I8" s="31" t="s">
        <v>60</v>
      </c>
      <c r="J8" s="31" t="s">
        <v>186</v>
      </c>
      <c r="K8" s="32" t="s">
        <v>188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249</v>
      </c>
      <c r="G9" s="33"/>
      <c r="H9" s="33" t="s">
        <v>245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135" customFormat="1" ht="18" customHeight="1">
      <c r="B11" s="122" t="s">
        <v>1377</v>
      </c>
      <c r="C11" s="123"/>
      <c r="D11" s="123"/>
      <c r="E11" s="123"/>
      <c r="F11" s="124"/>
      <c r="G11" s="128"/>
      <c r="H11" s="124">
        <v>723.76869999999997</v>
      </c>
      <c r="I11" s="123"/>
      <c r="J11" s="125">
        <v>1</v>
      </c>
      <c r="K11" s="125">
        <f>H11/'סכום נכסי הקרן'!$C$42</f>
        <v>1.105146796020789E-3</v>
      </c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BC11" s="141"/>
    </row>
    <row r="12" spans="2:55" s="141" customFormat="1" ht="21" customHeight="1">
      <c r="B12" s="126" t="s">
        <v>1378</v>
      </c>
      <c r="C12" s="123"/>
      <c r="D12" s="123"/>
      <c r="E12" s="123"/>
      <c r="F12" s="124"/>
      <c r="G12" s="128"/>
      <c r="H12" s="124">
        <v>723.76869999999997</v>
      </c>
      <c r="I12" s="123"/>
      <c r="J12" s="125">
        <v>1</v>
      </c>
      <c r="K12" s="125">
        <f>H12/'סכום נכסי הקרן'!$C$42</f>
        <v>1.105146796020789E-3</v>
      </c>
      <c r="L12" s="142"/>
      <c r="M12" s="142"/>
      <c r="N12" s="142"/>
      <c r="O12" s="142"/>
      <c r="P12" s="142"/>
      <c r="Q12" s="142"/>
      <c r="R12" s="142"/>
      <c r="S12" s="142"/>
      <c r="T12" s="142"/>
      <c r="U12" s="142"/>
    </row>
    <row r="13" spans="2:55" s="136" customFormat="1">
      <c r="B13" s="102" t="s">
        <v>232</v>
      </c>
      <c r="C13" s="82"/>
      <c r="D13" s="82"/>
      <c r="E13" s="82"/>
      <c r="F13" s="91"/>
      <c r="G13" s="93"/>
      <c r="H13" s="91">
        <v>32.519109999999998</v>
      </c>
      <c r="I13" s="82"/>
      <c r="J13" s="92">
        <v>4.4930251888483159E-2</v>
      </c>
      <c r="K13" s="92">
        <f>H13/'סכום נכסי הקרן'!$C$42</f>
        <v>4.9654523918964171E-5</v>
      </c>
      <c r="L13" s="142"/>
      <c r="M13" s="142"/>
      <c r="N13" s="142"/>
      <c r="O13" s="142"/>
      <c r="P13" s="142"/>
      <c r="Q13" s="142"/>
      <c r="R13" s="142"/>
      <c r="S13" s="142"/>
      <c r="T13" s="142"/>
      <c r="U13" s="142"/>
    </row>
    <row r="14" spans="2:55" s="136" customFormat="1">
      <c r="B14" s="87" t="s">
        <v>1379</v>
      </c>
      <c r="C14" s="84">
        <v>5295</v>
      </c>
      <c r="D14" s="97" t="s">
        <v>167</v>
      </c>
      <c r="E14" s="107">
        <v>43003</v>
      </c>
      <c r="F14" s="94">
        <v>5504.26</v>
      </c>
      <c r="G14" s="96">
        <v>100</v>
      </c>
      <c r="H14" s="94">
        <v>19.083269999999999</v>
      </c>
      <c r="I14" s="95">
        <v>9.6289611530461713E-3</v>
      </c>
      <c r="J14" s="95">
        <v>2.6366531185999062E-2</v>
      </c>
      <c r="K14" s="95">
        <f>H14/'סכום נכסי הקרן'!$C$42</f>
        <v>2.913888746238908E-5</v>
      </c>
      <c r="L14" s="142"/>
      <c r="M14" s="142"/>
      <c r="N14" s="142"/>
      <c r="O14" s="142"/>
      <c r="P14" s="142"/>
      <c r="Q14" s="142"/>
      <c r="R14" s="142"/>
      <c r="S14" s="142"/>
      <c r="T14" s="142"/>
      <c r="U14" s="142"/>
    </row>
    <row r="15" spans="2:55" s="136" customFormat="1">
      <c r="B15" s="87" t="s">
        <v>1380</v>
      </c>
      <c r="C15" s="84">
        <v>5301</v>
      </c>
      <c r="D15" s="97" t="s">
        <v>167</v>
      </c>
      <c r="E15" s="107">
        <v>42983</v>
      </c>
      <c r="F15" s="94">
        <v>4407.82</v>
      </c>
      <c r="G15" s="96">
        <v>87.919799999999995</v>
      </c>
      <c r="H15" s="94">
        <v>13.435840000000001</v>
      </c>
      <c r="I15" s="95">
        <v>6.1043024968734448E-2</v>
      </c>
      <c r="J15" s="95">
        <v>1.8563720702484098E-2</v>
      </c>
      <c r="K15" s="95">
        <f>H15/'סכום נכסי הקרן'!$C$42</f>
        <v>2.0515636456575091E-5</v>
      </c>
      <c r="L15" s="142"/>
      <c r="M15" s="142"/>
      <c r="N15" s="142"/>
      <c r="O15" s="142"/>
      <c r="P15" s="142"/>
      <c r="Q15" s="142"/>
      <c r="R15" s="142"/>
      <c r="S15" s="142"/>
      <c r="T15" s="142"/>
      <c r="U15" s="142"/>
    </row>
    <row r="16" spans="2:55" s="136" customFormat="1">
      <c r="B16" s="83"/>
      <c r="C16" s="84"/>
      <c r="D16" s="84"/>
      <c r="E16" s="84"/>
      <c r="F16" s="94"/>
      <c r="G16" s="96"/>
      <c r="H16" s="84"/>
      <c r="I16" s="84"/>
      <c r="J16" s="95"/>
      <c r="K16" s="84"/>
      <c r="L16" s="142"/>
      <c r="M16" s="142"/>
      <c r="N16" s="142"/>
      <c r="O16" s="142"/>
      <c r="P16" s="142"/>
      <c r="Q16" s="142"/>
      <c r="R16" s="142"/>
      <c r="S16" s="142"/>
      <c r="T16" s="142"/>
      <c r="U16" s="142"/>
    </row>
    <row r="17" spans="2:22" s="136" customFormat="1">
      <c r="B17" s="102" t="s">
        <v>234</v>
      </c>
      <c r="C17" s="82"/>
      <c r="D17" s="82"/>
      <c r="E17" s="82"/>
      <c r="F17" s="91"/>
      <c r="G17" s="93"/>
      <c r="H17" s="91">
        <v>16.770150000000001</v>
      </c>
      <c r="I17" s="82"/>
      <c r="J17" s="92">
        <v>2.3170593036145389E-2</v>
      </c>
      <c r="K17" s="92">
        <f>H17/'סכום נכסי הקרן'!$C$42</f>
        <v>2.5606906655797685E-5</v>
      </c>
      <c r="L17" s="142"/>
      <c r="M17" s="142"/>
      <c r="N17" s="142"/>
      <c r="O17" s="142"/>
      <c r="P17" s="142"/>
      <c r="Q17" s="142"/>
      <c r="R17" s="142"/>
      <c r="S17" s="142"/>
      <c r="T17" s="142"/>
      <c r="U17" s="142"/>
    </row>
    <row r="18" spans="2:22" s="136" customFormat="1">
      <c r="B18" s="87" t="s">
        <v>1381</v>
      </c>
      <c r="C18" s="84">
        <v>5299</v>
      </c>
      <c r="D18" s="97" t="s">
        <v>167</v>
      </c>
      <c r="E18" s="107">
        <v>43002</v>
      </c>
      <c r="F18" s="94">
        <v>4837.08</v>
      </c>
      <c r="G18" s="96">
        <v>100</v>
      </c>
      <c r="H18" s="94">
        <v>16.770150000000001</v>
      </c>
      <c r="I18" s="95">
        <v>2.2723119999999999E-2</v>
      </c>
      <c r="J18" s="95">
        <v>2.3170593036145389E-2</v>
      </c>
      <c r="K18" s="95">
        <f>H18/'סכום נכסי הקרן'!$C$42</f>
        <v>2.5606906655797685E-5</v>
      </c>
      <c r="L18" s="142"/>
      <c r="M18" s="142"/>
      <c r="N18" s="142"/>
      <c r="O18" s="142"/>
      <c r="P18" s="142"/>
      <c r="Q18" s="142"/>
      <c r="R18" s="142"/>
      <c r="S18" s="142"/>
      <c r="T18" s="142"/>
      <c r="U18" s="142"/>
    </row>
    <row r="19" spans="2:22" s="136" customFormat="1">
      <c r="B19" s="83"/>
      <c r="C19" s="84"/>
      <c r="D19" s="84"/>
      <c r="E19" s="84"/>
      <c r="F19" s="94"/>
      <c r="G19" s="96"/>
      <c r="H19" s="84"/>
      <c r="I19" s="84"/>
      <c r="J19" s="95"/>
      <c r="K19" s="84"/>
      <c r="L19" s="142"/>
      <c r="M19" s="142"/>
      <c r="N19" s="142"/>
      <c r="O19" s="142"/>
      <c r="P19" s="142"/>
      <c r="Q19" s="142"/>
      <c r="R19" s="142"/>
      <c r="S19" s="142"/>
      <c r="T19" s="142"/>
      <c r="U19" s="142"/>
    </row>
    <row r="20" spans="2:22" s="136" customFormat="1">
      <c r="B20" s="102" t="s">
        <v>235</v>
      </c>
      <c r="C20" s="82"/>
      <c r="D20" s="82"/>
      <c r="E20" s="82"/>
      <c r="F20" s="91"/>
      <c r="G20" s="93"/>
      <c r="H20" s="91">
        <v>674.47943999999995</v>
      </c>
      <c r="I20" s="82"/>
      <c r="J20" s="92">
        <v>0.93189915507537147</v>
      </c>
      <c r="K20" s="92">
        <f>H20/'סכום נכסי הקרן'!$C$42</f>
        <v>1.0298853654460273E-3</v>
      </c>
      <c r="L20" s="142"/>
      <c r="M20" s="142"/>
      <c r="N20" s="142"/>
      <c r="O20" s="142"/>
      <c r="P20" s="142"/>
      <c r="Q20" s="142"/>
      <c r="R20" s="142"/>
      <c r="S20" s="142"/>
      <c r="T20" s="142"/>
      <c r="U20" s="142"/>
    </row>
    <row r="21" spans="2:22" s="136" customFormat="1">
      <c r="B21" s="87" t="s">
        <v>1382</v>
      </c>
      <c r="C21" s="84">
        <v>5291</v>
      </c>
      <c r="D21" s="97" t="s">
        <v>167</v>
      </c>
      <c r="E21" s="107">
        <v>42908</v>
      </c>
      <c r="F21" s="94">
        <v>36094.46</v>
      </c>
      <c r="G21" s="96">
        <v>102.1451</v>
      </c>
      <c r="H21" s="94">
        <v>127.82389000000001</v>
      </c>
      <c r="I21" s="95">
        <v>1.2025129484341099E-2</v>
      </c>
      <c r="J21" s="95">
        <v>0.17660875636097556</v>
      </c>
      <c r="K21" s="95">
        <f>H21/'סכום נכסי הקרן'!$C$42</f>
        <v>1.9517860124154831E-4</v>
      </c>
      <c r="L21" s="142"/>
      <c r="M21" s="142"/>
      <c r="N21" s="142"/>
      <c r="O21" s="142"/>
      <c r="P21" s="142"/>
      <c r="Q21" s="142"/>
      <c r="R21" s="142"/>
      <c r="S21" s="142"/>
      <c r="T21" s="142"/>
      <c r="U21" s="142"/>
    </row>
    <row r="22" spans="2:22" s="136" customFormat="1" ht="16.5" customHeight="1">
      <c r="B22" s="87" t="s">
        <v>1383</v>
      </c>
      <c r="C22" s="84">
        <v>5294</v>
      </c>
      <c r="D22" s="97" t="s">
        <v>170</v>
      </c>
      <c r="E22" s="107">
        <v>43002</v>
      </c>
      <c r="F22" s="94">
        <v>6288.36</v>
      </c>
      <c r="G22" s="96">
        <v>100</v>
      </c>
      <c r="H22" s="94">
        <v>29.441470000000002</v>
      </c>
      <c r="I22" s="95">
        <v>6.2846333627311138E-2</v>
      </c>
      <c r="J22" s="95">
        <v>4.0678009424834211E-2</v>
      </c>
      <c r="K22" s="95">
        <f>H22/'סכום נכסי הקרן'!$C$42</f>
        <v>4.4955171784358987E-5</v>
      </c>
      <c r="L22" s="142"/>
      <c r="M22" s="142"/>
      <c r="N22" s="142"/>
      <c r="O22" s="142"/>
      <c r="P22" s="142"/>
      <c r="Q22" s="142"/>
      <c r="R22" s="142"/>
      <c r="S22" s="142"/>
      <c r="T22" s="142"/>
      <c r="U22" s="142"/>
    </row>
    <row r="23" spans="2:22" s="136" customFormat="1" ht="16.5" customHeight="1">
      <c r="B23" s="87" t="s">
        <v>1384</v>
      </c>
      <c r="C23" s="84">
        <v>5290</v>
      </c>
      <c r="D23" s="97" t="s">
        <v>167</v>
      </c>
      <c r="E23" s="107">
        <v>42779</v>
      </c>
      <c r="F23" s="94">
        <v>49711.87</v>
      </c>
      <c r="G23" s="96">
        <v>94.412999999999997</v>
      </c>
      <c r="H23" s="94">
        <v>162.72176999999999</v>
      </c>
      <c r="I23" s="95">
        <v>5.1480744931631803E-3</v>
      </c>
      <c r="J23" s="95">
        <v>0.22482565217313211</v>
      </c>
      <c r="K23" s="95">
        <f>H23/'סכום נכסי הקרן'!$C$42</f>
        <v>2.4846534916242132E-4</v>
      </c>
      <c r="L23" s="142"/>
      <c r="M23" s="142"/>
      <c r="N23" s="142"/>
      <c r="O23" s="142"/>
      <c r="P23" s="142"/>
      <c r="Q23" s="142"/>
      <c r="R23" s="142"/>
      <c r="S23" s="142"/>
      <c r="T23" s="142"/>
      <c r="U23" s="142"/>
    </row>
    <row r="24" spans="2:22" s="136" customFormat="1" ht="16.5" customHeight="1">
      <c r="B24" s="87" t="s">
        <v>1385</v>
      </c>
      <c r="C24" s="84">
        <v>5297</v>
      </c>
      <c r="D24" s="97" t="s">
        <v>167</v>
      </c>
      <c r="E24" s="107">
        <v>42916</v>
      </c>
      <c r="F24" s="94">
        <v>61116.63</v>
      </c>
      <c r="G24" s="96">
        <v>91.649699999999996</v>
      </c>
      <c r="H24" s="94">
        <v>194.19776000000002</v>
      </c>
      <c r="I24" s="95">
        <v>7.3672381679708845E-3</v>
      </c>
      <c r="J24" s="95">
        <v>0.26831467014254695</v>
      </c>
      <c r="K24" s="95">
        <f>H24/'סכום נכסי הקרן'!$C$42</f>
        <v>2.9652709803341064E-4</v>
      </c>
      <c r="L24" s="142"/>
      <c r="M24" s="142"/>
      <c r="N24" s="142"/>
      <c r="O24" s="142"/>
      <c r="P24" s="142"/>
      <c r="Q24" s="142"/>
      <c r="R24" s="142"/>
      <c r="S24" s="142"/>
      <c r="T24" s="142"/>
      <c r="U24" s="142"/>
    </row>
    <row r="25" spans="2:22" s="136" customFormat="1">
      <c r="B25" s="87" t="s">
        <v>1386</v>
      </c>
      <c r="C25" s="84">
        <v>5313</v>
      </c>
      <c r="D25" s="97" t="s">
        <v>167</v>
      </c>
      <c r="E25" s="107">
        <v>43098</v>
      </c>
      <c r="F25" s="94">
        <v>226.09</v>
      </c>
      <c r="G25" s="96">
        <v>1E-4</v>
      </c>
      <c r="H25" s="94">
        <v>7.0000000000000007E-5</v>
      </c>
      <c r="I25" s="95">
        <v>1.9100247102146737E-3</v>
      </c>
      <c r="J25" s="95">
        <v>0</v>
      </c>
      <c r="K25" s="95">
        <f>H25/'סכום נכסי הקרן'!$C$42</f>
        <v>1.0688535677413965E-10</v>
      </c>
      <c r="L25" s="142"/>
      <c r="M25" s="142"/>
      <c r="N25" s="142"/>
      <c r="O25" s="142"/>
      <c r="P25" s="142"/>
      <c r="Q25" s="142"/>
      <c r="R25" s="142"/>
      <c r="S25" s="142"/>
      <c r="T25" s="142"/>
      <c r="U25" s="142"/>
    </row>
    <row r="26" spans="2:22" s="136" customFormat="1">
      <c r="B26" s="87" t="s">
        <v>1387</v>
      </c>
      <c r="C26" s="84">
        <v>5303</v>
      </c>
      <c r="D26" s="97" t="s">
        <v>169</v>
      </c>
      <c r="E26" s="107">
        <v>43034</v>
      </c>
      <c r="F26" s="94">
        <v>38601.01</v>
      </c>
      <c r="G26" s="96">
        <v>100</v>
      </c>
      <c r="H26" s="94">
        <v>160.29454999999999</v>
      </c>
      <c r="I26" s="95">
        <v>2.6200695953757226E-2</v>
      </c>
      <c r="J26" s="95">
        <v>0.22147206697388266</v>
      </c>
      <c r="K26" s="95">
        <f>H26/'סכום נכסי הקרן'!$C$42</f>
        <v>2.4475914522428805E-4</v>
      </c>
      <c r="L26" s="142"/>
      <c r="M26" s="142"/>
      <c r="N26" s="142"/>
      <c r="O26" s="142"/>
      <c r="P26" s="142"/>
      <c r="Q26" s="142"/>
      <c r="R26" s="142"/>
      <c r="S26" s="142"/>
      <c r="T26" s="142"/>
      <c r="U26" s="142"/>
    </row>
    <row r="27" spans="2:22">
      <c r="B27" s="83"/>
      <c r="C27" s="84"/>
      <c r="D27" s="84"/>
      <c r="E27" s="84"/>
      <c r="F27" s="94"/>
      <c r="G27" s="96"/>
      <c r="H27" s="84"/>
      <c r="I27" s="84"/>
      <c r="J27" s="95"/>
      <c r="K27" s="84"/>
      <c r="V27" s="1"/>
    </row>
    <row r="28" spans="2:2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V28" s="1"/>
    </row>
    <row r="29" spans="2:2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V29" s="1"/>
    </row>
    <row r="30" spans="2:22">
      <c r="B30" s="99" t="s">
        <v>118</v>
      </c>
      <c r="C30" s="101"/>
      <c r="D30" s="101"/>
      <c r="E30" s="101"/>
      <c r="F30" s="101"/>
      <c r="G30" s="101"/>
      <c r="H30" s="101"/>
      <c r="I30" s="101"/>
      <c r="J30" s="101"/>
      <c r="K30" s="101"/>
      <c r="V30" s="1"/>
    </row>
    <row r="31" spans="2:22">
      <c r="B31" s="99" t="s">
        <v>240</v>
      </c>
      <c r="C31" s="101"/>
      <c r="D31" s="101"/>
      <c r="E31" s="101"/>
      <c r="F31" s="101"/>
      <c r="G31" s="101"/>
      <c r="H31" s="101"/>
      <c r="I31" s="101"/>
      <c r="J31" s="101"/>
      <c r="K31" s="101"/>
      <c r="V31" s="1"/>
    </row>
    <row r="32" spans="2:22">
      <c r="B32" s="99" t="s">
        <v>248</v>
      </c>
      <c r="C32" s="101"/>
      <c r="D32" s="101"/>
      <c r="E32" s="101"/>
      <c r="F32" s="101"/>
      <c r="G32" s="101"/>
      <c r="H32" s="101"/>
      <c r="I32" s="101"/>
      <c r="J32" s="101"/>
      <c r="K32" s="101"/>
      <c r="V32" s="1"/>
    </row>
    <row r="33" spans="2:2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V33" s="1"/>
    </row>
    <row r="34" spans="2:2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V34" s="1"/>
    </row>
    <row r="35" spans="2:2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V35" s="1"/>
    </row>
    <row r="36" spans="2:2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V36" s="1"/>
    </row>
    <row r="37" spans="2:2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V37" s="1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22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22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22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22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22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22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22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22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22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22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</row>
    <row r="121" spans="2:11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</row>
    <row r="122" spans="2:11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</row>
    <row r="123" spans="2:11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</row>
    <row r="124" spans="2:11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</row>
    <row r="125" spans="2:11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</row>
    <row r="126" spans="2:11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F18" sqref="F18"/>
    </sheetView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41.710937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7.28515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183</v>
      </c>
      <c r="C1" s="78" t="s" vm="1">
        <v>258</v>
      </c>
    </row>
    <row r="2" spans="2:59">
      <c r="B2" s="57" t="s">
        <v>182</v>
      </c>
      <c r="C2" s="78" t="s">
        <v>259</v>
      </c>
    </row>
    <row r="3" spans="2:59">
      <c r="B3" s="57" t="s">
        <v>184</v>
      </c>
      <c r="C3" s="78" t="s">
        <v>260</v>
      </c>
    </row>
    <row r="4" spans="2:59">
      <c r="B4" s="57" t="s">
        <v>185</v>
      </c>
      <c r="C4" s="78">
        <v>8802</v>
      </c>
    </row>
    <row r="6" spans="2:59" ht="26.25" customHeight="1">
      <c r="B6" s="177" t="s">
        <v>214</v>
      </c>
      <c r="C6" s="178"/>
      <c r="D6" s="178"/>
      <c r="E6" s="178"/>
      <c r="F6" s="178"/>
      <c r="G6" s="178"/>
      <c r="H6" s="178"/>
      <c r="I6" s="178"/>
      <c r="J6" s="178"/>
      <c r="K6" s="178"/>
      <c r="L6" s="179"/>
    </row>
    <row r="7" spans="2:59" ht="26.25" customHeight="1">
      <c r="B7" s="177" t="s">
        <v>103</v>
      </c>
      <c r="C7" s="178"/>
      <c r="D7" s="178"/>
      <c r="E7" s="178"/>
      <c r="F7" s="178"/>
      <c r="G7" s="178"/>
      <c r="H7" s="178"/>
      <c r="I7" s="178"/>
      <c r="J7" s="178"/>
      <c r="K7" s="178"/>
      <c r="L7" s="179"/>
    </row>
    <row r="8" spans="2:59" s="3" customFormat="1" ht="78.75">
      <c r="B8" s="23" t="s">
        <v>122</v>
      </c>
      <c r="C8" s="31" t="s">
        <v>46</v>
      </c>
      <c r="D8" s="31" t="s">
        <v>66</v>
      </c>
      <c r="E8" s="31" t="s">
        <v>107</v>
      </c>
      <c r="F8" s="31" t="s">
        <v>108</v>
      </c>
      <c r="G8" s="31" t="s">
        <v>242</v>
      </c>
      <c r="H8" s="31" t="s">
        <v>241</v>
      </c>
      <c r="I8" s="31" t="s">
        <v>116</v>
      </c>
      <c r="J8" s="31" t="s">
        <v>60</v>
      </c>
      <c r="K8" s="31" t="s">
        <v>186</v>
      </c>
      <c r="L8" s="32" t="s">
        <v>188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249</v>
      </c>
      <c r="H9" s="17"/>
      <c r="I9" s="17" t="s">
        <v>245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135" customFormat="1" ht="18" customHeight="1">
      <c r="B11" s="122" t="s">
        <v>49</v>
      </c>
      <c r="C11" s="123"/>
      <c r="D11" s="123"/>
      <c r="E11" s="123"/>
      <c r="F11" s="123"/>
      <c r="G11" s="124"/>
      <c r="H11" s="128"/>
      <c r="I11" s="124">
        <v>0.56158000000000008</v>
      </c>
      <c r="J11" s="123"/>
      <c r="K11" s="125">
        <v>1</v>
      </c>
      <c r="L11" s="125">
        <f>I11/'סכום נכסי הקרן'!$C$42</f>
        <v>8.5749540938887634E-7</v>
      </c>
      <c r="M11" s="141"/>
      <c r="N11" s="141"/>
      <c r="O11" s="141"/>
      <c r="P11" s="141"/>
      <c r="BG11" s="141"/>
    </row>
    <row r="12" spans="2:59" s="100" customFormat="1" ht="21" customHeight="1">
      <c r="B12" s="126" t="s">
        <v>238</v>
      </c>
      <c r="C12" s="123"/>
      <c r="D12" s="123"/>
      <c r="E12" s="123"/>
      <c r="F12" s="123"/>
      <c r="G12" s="124"/>
      <c r="H12" s="128"/>
      <c r="I12" s="124">
        <v>0.56158000000000008</v>
      </c>
      <c r="J12" s="123"/>
      <c r="K12" s="125">
        <v>1</v>
      </c>
      <c r="L12" s="125">
        <f>I12/'סכום נכסי הקרן'!$C$42</f>
        <v>8.5749540938887634E-7</v>
      </c>
    </row>
    <row r="13" spans="2:59">
      <c r="B13" s="83" t="s">
        <v>1388</v>
      </c>
      <c r="C13" s="84" t="s">
        <v>1389</v>
      </c>
      <c r="D13" s="97" t="s">
        <v>817</v>
      </c>
      <c r="E13" s="97" t="s">
        <v>167</v>
      </c>
      <c r="F13" s="107">
        <v>42731</v>
      </c>
      <c r="G13" s="94">
        <v>521</v>
      </c>
      <c r="H13" s="96">
        <v>31.090299999999999</v>
      </c>
      <c r="I13" s="94">
        <v>0.56158000000000008</v>
      </c>
      <c r="J13" s="95">
        <v>2.572257731337801E-5</v>
      </c>
      <c r="K13" s="95">
        <v>1</v>
      </c>
      <c r="L13" s="95">
        <f>I13/'סכום נכסי הקרן'!$C$42</f>
        <v>8.5749540938887634E-7</v>
      </c>
    </row>
    <row r="14" spans="2:59">
      <c r="B14" s="101"/>
      <c r="C14" s="84"/>
      <c r="D14" s="84"/>
      <c r="E14" s="84"/>
      <c r="F14" s="84"/>
      <c r="G14" s="94"/>
      <c r="H14" s="96"/>
      <c r="I14" s="84"/>
      <c r="J14" s="84"/>
      <c r="K14" s="95"/>
      <c r="L14" s="84"/>
    </row>
    <row r="15" spans="2:59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12">
      <c r="B17" s="117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17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17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90</v>
      </c>
      <c r="C6" s="14" t="s">
        <v>46</v>
      </c>
      <c r="E6" s="14" t="s">
        <v>123</v>
      </c>
      <c r="I6" s="14" t="s">
        <v>15</v>
      </c>
      <c r="J6" s="14" t="s">
        <v>67</v>
      </c>
      <c r="M6" s="14" t="s">
        <v>107</v>
      </c>
      <c r="Q6" s="14" t="s">
        <v>17</v>
      </c>
      <c r="R6" s="14" t="s">
        <v>19</v>
      </c>
      <c r="U6" s="14" t="s">
        <v>63</v>
      </c>
      <c r="W6" s="15" t="s">
        <v>59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92</v>
      </c>
      <c r="C8" s="31" t="s">
        <v>46</v>
      </c>
      <c r="D8" s="31" t="s">
        <v>125</v>
      </c>
      <c r="I8" s="31" t="s">
        <v>15</v>
      </c>
      <c r="J8" s="31" t="s">
        <v>67</v>
      </c>
      <c r="K8" s="31" t="s">
        <v>108</v>
      </c>
      <c r="L8" s="31" t="s">
        <v>18</v>
      </c>
      <c r="M8" s="31" t="s">
        <v>107</v>
      </c>
      <c r="Q8" s="31" t="s">
        <v>17</v>
      </c>
      <c r="R8" s="31" t="s">
        <v>19</v>
      </c>
      <c r="S8" s="31" t="s">
        <v>0</v>
      </c>
      <c r="T8" s="31" t="s">
        <v>111</v>
      </c>
      <c r="U8" s="31" t="s">
        <v>63</v>
      </c>
      <c r="V8" s="31" t="s">
        <v>60</v>
      </c>
      <c r="W8" s="32" t="s">
        <v>117</v>
      </c>
    </row>
    <row r="9" spans="2:25" ht="31.5">
      <c r="B9" s="49" t="str">
        <f>'תעודות חוב מסחריות '!B7:T7</f>
        <v>2. תעודות חוב מסחריות</v>
      </c>
      <c r="C9" s="14" t="s">
        <v>46</v>
      </c>
      <c r="D9" s="14" t="s">
        <v>125</v>
      </c>
      <c r="E9" s="42" t="s">
        <v>123</v>
      </c>
      <c r="G9" s="14" t="s">
        <v>66</v>
      </c>
      <c r="I9" s="14" t="s">
        <v>15</v>
      </c>
      <c r="J9" s="14" t="s">
        <v>67</v>
      </c>
      <c r="K9" s="14" t="s">
        <v>108</v>
      </c>
      <c r="L9" s="14" t="s">
        <v>18</v>
      </c>
      <c r="M9" s="14" t="s">
        <v>107</v>
      </c>
      <c r="Q9" s="14" t="s">
        <v>17</v>
      </c>
      <c r="R9" s="14" t="s">
        <v>19</v>
      </c>
      <c r="S9" s="14" t="s">
        <v>0</v>
      </c>
      <c r="T9" s="14" t="s">
        <v>111</v>
      </c>
      <c r="U9" s="14" t="s">
        <v>63</v>
      </c>
      <c r="V9" s="14" t="s">
        <v>60</v>
      </c>
      <c r="W9" s="39" t="s">
        <v>117</v>
      </c>
    </row>
    <row r="10" spans="2:25" ht="31.5">
      <c r="B10" s="49" t="str">
        <f>'אג"ח קונצרני'!B7:U7</f>
        <v>3. אג"ח קונצרני</v>
      </c>
      <c r="C10" s="31" t="s">
        <v>46</v>
      </c>
      <c r="D10" s="14" t="s">
        <v>125</v>
      </c>
      <c r="E10" s="42" t="s">
        <v>123</v>
      </c>
      <c r="G10" s="31" t="s">
        <v>66</v>
      </c>
      <c r="I10" s="31" t="s">
        <v>15</v>
      </c>
      <c r="J10" s="31" t="s">
        <v>67</v>
      </c>
      <c r="K10" s="31" t="s">
        <v>108</v>
      </c>
      <c r="L10" s="31" t="s">
        <v>18</v>
      </c>
      <c r="M10" s="31" t="s">
        <v>107</v>
      </c>
      <c r="Q10" s="31" t="s">
        <v>17</v>
      </c>
      <c r="R10" s="31" t="s">
        <v>19</v>
      </c>
      <c r="S10" s="31" t="s">
        <v>0</v>
      </c>
      <c r="T10" s="31" t="s">
        <v>111</v>
      </c>
      <c r="U10" s="31" t="s">
        <v>63</v>
      </c>
      <c r="V10" s="14" t="s">
        <v>60</v>
      </c>
      <c r="W10" s="32" t="s">
        <v>117</v>
      </c>
    </row>
    <row r="11" spans="2:25" ht="31.5">
      <c r="B11" s="49" t="str">
        <f>מניות!B7</f>
        <v>4. מניות</v>
      </c>
      <c r="C11" s="31" t="s">
        <v>46</v>
      </c>
      <c r="D11" s="14" t="s">
        <v>125</v>
      </c>
      <c r="E11" s="42" t="s">
        <v>123</v>
      </c>
      <c r="H11" s="31" t="s">
        <v>107</v>
      </c>
      <c r="S11" s="31" t="s">
        <v>0</v>
      </c>
      <c r="T11" s="14" t="s">
        <v>111</v>
      </c>
      <c r="U11" s="14" t="s">
        <v>63</v>
      </c>
      <c r="V11" s="14" t="s">
        <v>60</v>
      </c>
      <c r="W11" s="15" t="s">
        <v>117</v>
      </c>
    </row>
    <row r="12" spans="2:25" ht="31.5">
      <c r="B12" s="49" t="str">
        <f>'תעודות סל'!B7:N7</f>
        <v>5. תעודות סל</v>
      </c>
      <c r="C12" s="31" t="s">
        <v>46</v>
      </c>
      <c r="D12" s="14" t="s">
        <v>125</v>
      </c>
      <c r="E12" s="42" t="s">
        <v>123</v>
      </c>
      <c r="H12" s="31" t="s">
        <v>107</v>
      </c>
      <c r="S12" s="31" t="s">
        <v>0</v>
      </c>
      <c r="T12" s="31" t="s">
        <v>111</v>
      </c>
      <c r="U12" s="31" t="s">
        <v>63</v>
      </c>
      <c r="V12" s="31" t="s">
        <v>60</v>
      </c>
      <c r="W12" s="32" t="s">
        <v>117</v>
      </c>
    </row>
    <row r="13" spans="2:25" ht="31.5">
      <c r="B13" s="49" t="str">
        <f>'קרנות נאמנות'!B7:O7</f>
        <v>6. קרנות נאמנות</v>
      </c>
      <c r="C13" s="31" t="s">
        <v>46</v>
      </c>
      <c r="D13" s="31" t="s">
        <v>125</v>
      </c>
      <c r="G13" s="31" t="s">
        <v>66</v>
      </c>
      <c r="H13" s="31" t="s">
        <v>107</v>
      </c>
      <c r="S13" s="31" t="s">
        <v>0</v>
      </c>
      <c r="T13" s="31" t="s">
        <v>111</v>
      </c>
      <c r="U13" s="31" t="s">
        <v>63</v>
      </c>
      <c r="V13" s="31" t="s">
        <v>60</v>
      </c>
      <c r="W13" s="32" t="s">
        <v>117</v>
      </c>
    </row>
    <row r="14" spans="2:25" ht="31.5">
      <c r="B14" s="49" t="str">
        <f>'כתבי אופציה'!B7:L7</f>
        <v>7. כתבי אופציה</v>
      </c>
      <c r="C14" s="31" t="s">
        <v>46</v>
      </c>
      <c r="D14" s="31" t="s">
        <v>125</v>
      </c>
      <c r="G14" s="31" t="s">
        <v>66</v>
      </c>
      <c r="H14" s="31" t="s">
        <v>107</v>
      </c>
      <c r="S14" s="31" t="s">
        <v>0</v>
      </c>
      <c r="T14" s="31" t="s">
        <v>111</v>
      </c>
      <c r="U14" s="31" t="s">
        <v>63</v>
      </c>
      <c r="V14" s="31" t="s">
        <v>60</v>
      </c>
      <c r="W14" s="32" t="s">
        <v>117</v>
      </c>
    </row>
    <row r="15" spans="2:25" ht="31.5">
      <c r="B15" s="49" t="str">
        <f>אופציות!B7</f>
        <v>8. אופציות</v>
      </c>
      <c r="C15" s="31" t="s">
        <v>46</v>
      </c>
      <c r="D15" s="31" t="s">
        <v>125</v>
      </c>
      <c r="G15" s="31" t="s">
        <v>66</v>
      </c>
      <c r="H15" s="31" t="s">
        <v>107</v>
      </c>
      <c r="S15" s="31" t="s">
        <v>0</v>
      </c>
      <c r="T15" s="31" t="s">
        <v>111</v>
      </c>
      <c r="U15" s="31" t="s">
        <v>63</v>
      </c>
      <c r="V15" s="31" t="s">
        <v>60</v>
      </c>
      <c r="W15" s="32" t="s">
        <v>117</v>
      </c>
    </row>
    <row r="16" spans="2:25" ht="31.5">
      <c r="B16" s="49" t="str">
        <f>'חוזים עתידיים'!B7:I7</f>
        <v>9. חוזים עתידיים</v>
      </c>
      <c r="C16" s="31" t="s">
        <v>46</v>
      </c>
      <c r="D16" s="31" t="s">
        <v>125</v>
      </c>
      <c r="G16" s="31" t="s">
        <v>66</v>
      </c>
      <c r="H16" s="31" t="s">
        <v>107</v>
      </c>
      <c r="S16" s="31" t="s">
        <v>0</v>
      </c>
      <c r="T16" s="32" t="s">
        <v>111</v>
      </c>
    </row>
    <row r="17" spans="2:25" ht="31.5">
      <c r="B17" s="49" t="str">
        <f>'מוצרים מובנים'!B7:Q7</f>
        <v>10. מוצרים מובנים</v>
      </c>
      <c r="C17" s="31" t="s">
        <v>46</v>
      </c>
      <c r="F17" s="14" t="s">
        <v>52</v>
      </c>
      <c r="I17" s="31" t="s">
        <v>15</v>
      </c>
      <c r="J17" s="31" t="s">
        <v>67</v>
      </c>
      <c r="K17" s="31" t="s">
        <v>108</v>
      </c>
      <c r="L17" s="31" t="s">
        <v>18</v>
      </c>
      <c r="M17" s="31" t="s">
        <v>107</v>
      </c>
      <c r="Q17" s="31" t="s">
        <v>17</v>
      </c>
      <c r="R17" s="31" t="s">
        <v>19</v>
      </c>
      <c r="S17" s="31" t="s">
        <v>0</v>
      </c>
      <c r="T17" s="31" t="s">
        <v>111</v>
      </c>
      <c r="U17" s="31" t="s">
        <v>63</v>
      </c>
      <c r="V17" s="31" t="s">
        <v>60</v>
      </c>
      <c r="W17" s="32" t="s">
        <v>117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46</v>
      </c>
      <c r="I19" s="31" t="s">
        <v>15</v>
      </c>
      <c r="J19" s="31" t="s">
        <v>67</v>
      </c>
      <c r="K19" s="31" t="s">
        <v>108</v>
      </c>
      <c r="L19" s="31" t="s">
        <v>18</v>
      </c>
      <c r="M19" s="31" t="s">
        <v>107</v>
      </c>
      <c r="Q19" s="31" t="s">
        <v>17</v>
      </c>
      <c r="R19" s="31" t="s">
        <v>19</v>
      </c>
      <c r="S19" s="31" t="s">
        <v>0</v>
      </c>
      <c r="T19" s="31" t="s">
        <v>111</v>
      </c>
      <c r="U19" s="31" t="s">
        <v>116</v>
      </c>
      <c r="V19" s="31" t="s">
        <v>60</v>
      </c>
      <c r="W19" s="32" t="s">
        <v>117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46</v>
      </c>
      <c r="D20" s="42" t="s">
        <v>124</v>
      </c>
      <c r="E20" s="42" t="s">
        <v>123</v>
      </c>
      <c r="G20" s="31" t="s">
        <v>66</v>
      </c>
      <c r="I20" s="31" t="s">
        <v>15</v>
      </c>
      <c r="J20" s="31" t="s">
        <v>67</v>
      </c>
      <c r="K20" s="31" t="s">
        <v>108</v>
      </c>
      <c r="L20" s="31" t="s">
        <v>18</v>
      </c>
      <c r="M20" s="31" t="s">
        <v>107</v>
      </c>
      <c r="Q20" s="31" t="s">
        <v>17</v>
      </c>
      <c r="R20" s="31" t="s">
        <v>19</v>
      </c>
      <c r="S20" s="31" t="s">
        <v>0</v>
      </c>
      <c r="T20" s="31" t="s">
        <v>111</v>
      </c>
      <c r="U20" s="31" t="s">
        <v>116</v>
      </c>
      <c r="V20" s="31" t="s">
        <v>60</v>
      </c>
      <c r="W20" s="32" t="s">
        <v>117</v>
      </c>
    </row>
    <row r="21" spans="2:25" ht="31.5">
      <c r="B21" s="49" t="str">
        <f>'לא סחיר - אג"ח קונצרני'!B7:S7</f>
        <v>3. אג"ח קונצרני</v>
      </c>
      <c r="C21" s="31" t="s">
        <v>46</v>
      </c>
      <c r="D21" s="42" t="s">
        <v>124</v>
      </c>
      <c r="E21" s="42" t="s">
        <v>123</v>
      </c>
      <c r="G21" s="31" t="s">
        <v>66</v>
      </c>
      <c r="I21" s="31" t="s">
        <v>15</v>
      </c>
      <c r="J21" s="31" t="s">
        <v>67</v>
      </c>
      <c r="K21" s="31" t="s">
        <v>108</v>
      </c>
      <c r="L21" s="31" t="s">
        <v>18</v>
      </c>
      <c r="M21" s="31" t="s">
        <v>107</v>
      </c>
      <c r="Q21" s="31" t="s">
        <v>17</v>
      </c>
      <c r="R21" s="31" t="s">
        <v>19</v>
      </c>
      <c r="S21" s="31" t="s">
        <v>0</v>
      </c>
      <c r="T21" s="31" t="s">
        <v>111</v>
      </c>
      <c r="U21" s="31" t="s">
        <v>116</v>
      </c>
      <c r="V21" s="31" t="s">
        <v>60</v>
      </c>
      <c r="W21" s="32" t="s">
        <v>117</v>
      </c>
    </row>
    <row r="22" spans="2:25" ht="31.5">
      <c r="B22" s="49" t="str">
        <f>'לא סחיר - מניות'!B7:M7</f>
        <v>4. מניות</v>
      </c>
      <c r="C22" s="31" t="s">
        <v>46</v>
      </c>
      <c r="D22" s="42" t="s">
        <v>124</v>
      </c>
      <c r="E22" s="42" t="s">
        <v>123</v>
      </c>
      <c r="G22" s="31" t="s">
        <v>66</v>
      </c>
      <c r="H22" s="31" t="s">
        <v>107</v>
      </c>
      <c r="S22" s="31" t="s">
        <v>0</v>
      </c>
      <c r="T22" s="31" t="s">
        <v>111</v>
      </c>
      <c r="U22" s="31" t="s">
        <v>116</v>
      </c>
      <c r="V22" s="31" t="s">
        <v>60</v>
      </c>
      <c r="W22" s="32" t="s">
        <v>117</v>
      </c>
    </row>
    <row r="23" spans="2:25" ht="31.5">
      <c r="B23" s="49" t="str">
        <f>'לא סחיר - קרנות השקעה'!B7:K7</f>
        <v>5. קרנות השקעה</v>
      </c>
      <c r="C23" s="31" t="s">
        <v>46</v>
      </c>
      <c r="G23" s="31" t="s">
        <v>66</v>
      </c>
      <c r="H23" s="31" t="s">
        <v>107</v>
      </c>
      <c r="K23" s="31" t="s">
        <v>108</v>
      </c>
      <c r="S23" s="31" t="s">
        <v>0</v>
      </c>
      <c r="T23" s="31" t="s">
        <v>111</v>
      </c>
      <c r="U23" s="31" t="s">
        <v>116</v>
      </c>
      <c r="V23" s="31" t="s">
        <v>60</v>
      </c>
      <c r="W23" s="32" t="s">
        <v>117</v>
      </c>
    </row>
    <row r="24" spans="2:25" ht="31.5">
      <c r="B24" s="49" t="str">
        <f>'לא סחיר - כתבי אופציה'!B7:L7</f>
        <v>6. כתבי אופציה</v>
      </c>
      <c r="C24" s="31" t="s">
        <v>46</v>
      </c>
      <c r="G24" s="31" t="s">
        <v>66</v>
      </c>
      <c r="H24" s="31" t="s">
        <v>107</v>
      </c>
      <c r="K24" s="31" t="s">
        <v>108</v>
      </c>
      <c r="S24" s="31" t="s">
        <v>0</v>
      </c>
      <c r="T24" s="31" t="s">
        <v>111</v>
      </c>
      <c r="U24" s="31" t="s">
        <v>116</v>
      </c>
      <c r="V24" s="31" t="s">
        <v>60</v>
      </c>
      <c r="W24" s="32" t="s">
        <v>117</v>
      </c>
    </row>
    <row r="25" spans="2:25" ht="31.5">
      <c r="B25" s="49" t="str">
        <f>'לא סחיר - אופציות'!B7:L7</f>
        <v>7. אופציות</v>
      </c>
      <c r="C25" s="31" t="s">
        <v>46</v>
      </c>
      <c r="G25" s="31" t="s">
        <v>66</v>
      </c>
      <c r="H25" s="31" t="s">
        <v>107</v>
      </c>
      <c r="K25" s="31" t="s">
        <v>108</v>
      </c>
      <c r="S25" s="31" t="s">
        <v>0</v>
      </c>
      <c r="T25" s="31" t="s">
        <v>111</v>
      </c>
      <c r="U25" s="31" t="s">
        <v>116</v>
      </c>
      <c r="V25" s="31" t="s">
        <v>60</v>
      </c>
      <c r="W25" s="32" t="s">
        <v>117</v>
      </c>
    </row>
    <row r="26" spans="2:25" ht="31.5">
      <c r="B26" s="49" t="str">
        <f>'לא סחיר - חוזים עתידיים'!B7:K7</f>
        <v>8. חוזים עתידיים</v>
      </c>
      <c r="C26" s="31" t="s">
        <v>46</v>
      </c>
      <c r="G26" s="31" t="s">
        <v>66</v>
      </c>
      <c r="H26" s="31" t="s">
        <v>107</v>
      </c>
      <c r="K26" s="31" t="s">
        <v>108</v>
      </c>
      <c r="S26" s="31" t="s">
        <v>0</v>
      </c>
      <c r="T26" s="31" t="s">
        <v>111</v>
      </c>
      <c r="U26" s="31" t="s">
        <v>116</v>
      </c>
      <c r="V26" s="32" t="s">
        <v>117</v>
      </c>
    </row>
    <row r="27" spans="2:25" ht="31.5">
      <c r="B27" s="49" t="str">
        <f>'לא סחיר - מוצרים מובנים'!B7:Q7</f>
        <v>9. מוצרים מובנים</v>
      </c>
      <c r="C27" s="31" t="s">
        <v>46</v>
      </c>
      <c r="F27" s="31" t="s">
        <v>52</v>
      </c>
      <c r="I27" s="31" t="s">
        <v>15</v>
      </c>
      <c r="J27" s="31" t="s">
        <v>67</v>
      </c>
      <c r="K27" s="31" t="s">
        <v>108</v>
      </c>
      <c r="L27" s="31" t="s">
        <v>18</v>
      </c>
      <c r="M27" s="31" t="s">
        <v>107</v>
      </c>
      <c r="Q27" s="31" t="s">
        <v>17</v>
      </c>
      <c r="R27" s="31" t="s">
        <v>19</v>
      </c>
      <c r="S27" s="31" t="s">
        <v>0</v>
      </c>
      <c r="T27" s="31" t="s">
        <v>111</v>
      </c>
      <c r="U27" s="31" t="s">
        <v>116</v>
      </c>
      <c r="V27" s="31" t="s">
        <v>60</v>
      </c>
      <c r="W27" s="32" t="s">
        <v>117</v>
      </c>
    </row>
    <row r="28" spans="2:25" ht="31.5">
      <c r="B28" s="53" t="str">
        <f>הלוואות!B6</f>
        <v>1.ד. הלוואות:</v>
      </c>
      <c r="C28" s="31" t="s">
        <v>46</v>
      </c>
      <c r="I28" s="31" t="s">
        <v>15</v>
      </c>
      <c r="J28" s="31" t="s">
        <v>67</v>
      </c>
      <c r="L28" s="31" t="s">
        <v>18</v>
      </c>
      <c r="M28" s="31" t="s">
        <v>107</v>
      </c>
      <c r="Q28" s="14" t="s">
        <v>37</v>
      </c>
      <c r="R28" s="31" t="s">
        <v>19</v>
      </c>
      <c r="S28" s="31" t="s">
        <v>0</v>
      </c>
      <c r="T28" s="31" t="s">
        <v>111</v>
      </c>
      <c r="U28" s="31" t="s">
        <v>116</v>
      </c>
      <c r="V28" s="32" t="s">
        <v>117</v>
      </c>
    </row>
    <row r="29" spans="2:25" ht="47.25">
      <c r="B29" s="53" t="str">
        <f>'פקדונות מעל 3 חודשים'!B6:O6</f>
        <v>1.ה. פקדונות מעל 3 חודשים:</v>
      </c>
      <c r="C29" s="31" t="s">
        <v>46</v>
      </c>
      <c r="E29" s="31" t="s">
        <v>123</v>
      </c>
      <c r="I29" s="31" t="s">
        <v>15</v>
      </c>
      <c r="J29" s="31" t="s">
        <v>67</v>
      </c>
      <c r="L29" s="31" t="s">
        <v>18</v>
      </c>
      <c r="M29" s="31" t="s">
        <v>107</v>
      </c>
      <c r="O29" s="50" t="s">
        <v>54</v>
      </c>
      <c r="P29" s="51"/>
      <c r="R29" s="31" t="s">
        <v>19</v>
      </c>
      <c r="S29" s="31" t="s">
        <v>0</v>
      </c>
      <c r="T29" s="31" t="s">
        <v>111</v>
      </c>
      <c r="U29" s="31" t="s">
        <v>116</v>
      </c>
      <c r="V29" s="32" t="s">
        <v>117</v>
      </c>
    </row>
    <row r="30" spans="2:25" ht="63">
      <c r="B30" s="53" t="str">
        <f>'זכויות מקרקעין'!B6</f>
        <v>1. ו. זכויות במקרקעין:</v>
      </c>
      <c r="C30" s="14" t="s">
        <v>56</v>
      </c>
      <c r="N30" s="50" t="s">
        <v>91</v>
      </c>
      <c r="P30" s="51" t="s">
        <v>57</v>
      </c>
      <c r="U30" s="31" t="s">
        <v>116</v>
      </c>
      <c r="V30" s="15" t="s">
        <v>59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58</v>
      </c>
      <c r="R31" s="14" t="s">
        <v>55</v>
      </c>
      <c r="U31" s="31" t="s">
        <v>116</v>
      </c>
      <c r="V31" s="15" t="s">
        <v>59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113</v>
      </c>
      <c r="Y32" s="15" t="s">
        <v>112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183</v>
      </c>
      <c r="C1" s="78" t="s" vm="1">
        <v>258</v>
      </c>
    </row>
    <row r="2" spans="2:54">
      <c r="B2" s="57" t="s">
        <v>182</v>
      </c>
      <c r="C2" s="78" t="s">
        <v>259</v>
      </c>
    </row>
    <row r="3" spans="2:54">
      <c r="B3" s="57" t="s">
        <v>184</v>
      </c>
      <c r="C3" s="78" t="s">
        <v>260</v>
      </c>
    </row>
    <row r="4" spans="2:54">
      <c r="B4" s="57" t="s">
        <v>185</v>
      </c>
      <c r="C4" s="78">
        <v>8802</v>
      </c>
    </row>
    <row r="6" spans="2:54" ht="26.25" customHeight="1">
      <c r="B6" s="177" t="s">
        <v>214</v>
      </c>
      <c r="C6" s="178"/>
      <c r="D6" s="178"/>
      <c r="E6" s="178"/>
      <c r="F6" s="178"/>
      <c r="G6" s="178"/>
      <c r="H6" s="178"/>
      <c r="I6" s="178"/>
      <c r="J6" s="178"/>
      <c r="K6" s="178"/>
      <c r="L6" s="179"/>
    </row>
    <row r="7" spans="2:54" ht="26.25" customHeight="1">
      <c r="B7" s="177" t="s">
        <v>104</v>
      </c>
      <c r="C7" s="178"/>
      <c r="D7" s="178"/>
      <c r="E7" s="178"/>
      <c r="F7" s="178"/>
      <c r="G7" s="178"/>
      <c r="H7" s="178"/>
      <c r="I7" s="178"/>
      <c r="J7" s="178"/>
      <c r="K7" s="178"/>
      <c r="L7" s="179"/>
    </row>
    <row r="8" spans="2:54" s="3" customFormat="1" ht="78.75">
      <c r="B8" s="23" t="s">
        <v>122</v>
      </c>
      <c r="C8" s="31" t="s">
        <v>46</v>
      </c>
      <c r="D8" s="31" t="s">
        <v>66</v>
      </c>
      <c r="E8" s="31" t="s">
        <v>107</v>
      </c>
      <c r="F8" s="31" t="s">
        <v>108</v>
      </c>
      <c r="G8" s="31" t="s">
        <v>242</v>
      </c>
      <c r="H8" s="31" t="s">
        <v>241</v>
      </c>
      <c r="I8" s="31" t="s">
        <v>116</v>
      </c>
      <c r="J8" s="31" t="s">
        <v>60</v>
      </c>
      <c r="K8" s="31" t="s">
        <v>186</v>
      </c>
      <c r="L8" s="32" t="s">
        <v>188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249</v>
      </c>
      <c r="H9" s="17"/>
      <c r="I9" s="17" t="s">
        <v>245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257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118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240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248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pane ySplit="10" topLeftCell="A11" activePane="bottomLeft" state="frozen"/>
      <selection pane="bottomLeft" activeCell="C12" sqref="C12"/>
    </sheetView>
  </sheetViews>
  <sheetFormatPr defaultColWidth="9.140625" defaultRowHeight="18"/>
  <cols>
    <col min="1" max="1" width="6.28515625" style="1" customWidth="1"/>
    <col min="2" max="2" width="45.570312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4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183</v>
      </c>
      <c r="C1" s="78" t="s" vm="1">
        <v>258</v>
      </c>
    </row>
    <row r="2" spans="2:51">
      <c r="B2" s="57" t="s">
        <v>182</v>
      </c>
      <c r="C2" s="78" t="s">
        <v>259</v>
      </c>
    </row>
    <row r="3" spans="2:51">
      <c r="B3" s="57" t="s">
        <v>184</v>
      </c>
      <c r="C3" s="78" t="s">
        <v>260</v>
      </c>
    </row>
    <row r="4" spans="2:51">
      <c r="B4" s="57" t="s">
        <v>185</v>
      </c>
      <c r="C4" s="78">
        <v>8802</v>
      </c>
    </row>
    <row r="6" spans="2:51" ht="26.25" customHeight="1">
      <c r="B6" s="177" t="s">
        <v>214</v>
      </c>
      <c r="C6" s="178"/>
      <c r="D6" s="178"/>
      <c r="E6" s="178"/>
      <c r="F6" s="178"/>
      <c r="G6" s="178"/>
      <c r="H6" s="178"/>
      <c r="I6" s="178"/>
      <c r="J6" s="178"/>
      <c r="K6" s="179"/>
    </row>
    <row r="7" spans="2:51" ht="26.25" customHeight="1">
      <c r="B7" s="177" t="s">
        <v>105</v>
      </c>
      <c r="C7" s="178"/>
      <c r="D7" s="178"/>
      <c r="E7" s="178"/>
      <c r="F7" s="178"/>
      <c r="G7" s="178"/>
      <c r="H7" s="178"/>
      <c r="I7" s="178"/>
      <c r="J7" s="178"/>
      <c r="K7" s="179"/>
    </row>
    <row r="8" spans="2:51" s="3" customFormat="1" ht="63">
      <c r="B8" s="23" t="s">
        <v>122</v>
      </c>
      <c r="C8" s="31" t="s">
        <v>46</v>
      </c>
      <c r="D8" s="31" t="s">
        <v>66</v>
      </c>
      <c r="E8" s="31" t="s">
        <v>107</v>
      </c>
      <c r="F8" s="31" t="s">
        <v>108</v>
      </c>
      <c r="G8" s="31" t="s">
        <v>242</v>
      </c>
      <c r="H8" s="31" t="s">
        <v>241</v>
      </c>
      <c r="I8" s="31" t="s">
        <v>116</v>
      </c>
      <c r="J8" s="31" t="s">
        <v>186</v>
      </c>
      <c r="K8" s="32" t="s">
        <v>188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249</v>
      </c>
      <c r="H9" s="17"/>
      <c r="I9" s="17" t="s">
        <v>245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35" customFormat="1" ht="18" customHeight="1">
      <c r="B11" s="122" t="s">
        <v>50</v>
      </c>
      <c r="C11" s="123"/>
      <c r="D11" s="123"/>
      <c r="E11" s="123"/>
      <c r="F11" s="123"/>
      <c r="G11" s="124"/>
      <c r="H11" s="128"/>
      <c r="I11" s="124">
        <v>117.84670000000001</v>
      </c>
      <c r="J11" s="125">
        <v>1</v>
      </c>
      <c r="K11" s="125">
        <f>I11/'סכום נכסי הקרן'!$C$42</f>
        <v>1.7994409391650003E-4</v>
      </c>
      <c r="AW11" s="141"/>
    </row>
    <row r="12" spans="2:51" s="100" customFormat="1" ht="19.5" customHeight="1">
      <c r="B12" s="126" t="s">
        <v>36</v>
      </c>
      <c r="C12" s="123"/>
      <c r="D12" s="123"/>
      <c r="E12" s="123"/>
      <c r="F12" s="123"/>
      <c r="G12" s="124"/>
      <c r="H12" s="128"/>
      <c r="I12" s="124">
        <v>117.84669999999998</v>
      </c>
      <c r="J12" s="125">
        <v>0.99999999999999978</v>
      </c>
      <c r="K12" s="125">
        <f>I12/'סכום נכסי הקרן'!$C$42</f>
        <v>1.7994409391650001E-4</v>
      </c>
    </row>
    <row r="13" spans="2:51">
      <c r="B13" s="102" t="s">
        <v>1390</v>
      </c>
      <c r="C13" s="82"/>
      <c r="D13" s="82"/>
      <c r="E13" s="82"/>
      <c r="F13" s="82"/>
      <c r="G13" s="91"/>
      <c r="H13" s="93"/>
      <c r="I13" s="91">
        <v>214.83232999999998</v>
      </c>
      <c r="J13" s="92">
        <v>1.8229812968882451</v>
      </c>
      <c r="K13" s="92">
        <f>I13/'סכום נכסי הקרן'!$C$42</f>
        <v>3.2803471769528146E-4</v>
      </c>
    </row>
    <row r="14" spans="2:51">
      <c r="B14" s="87" t="s">
        <v>1391</v>
      </c>
      <c r="C14" s="84" t="s">
        <v>1392</v>
      </c>
      <c r="D14" s="97" t="s">
        <v>1271</v>
      </c>
      <c r="E14" s="97" t="s">
        <v>167</v>
      </c>
      <c r="F14" s="107">
        <v>43067</v>
      </c>
      <c r="G14" s="94">
        <v>21702824</v>
      </c>
      <c r="H14" s="96">
        <v>0.85670000000000002</v>
      </c>
      <c r="I14" s="94">
        <v>185.93576000000002</v>
      </c>
      <c r="J14" s="95">
        <v>1.5777765520799478</v>
      </c>
      <c r="K14" s="95">
        <f>I14/'סכום נכסי הקרן'!$C$42</f>
        <v>2.8391157206672578E-4</v>
      </c>
    </row>
    <row r="15" spans="2:51">
      <c r="B15" s="87" t="s">
        <v>1393</v>
      </c>
      <c r="C15" s="84" t="s">
        <v>1394</v>
      </c>
      <c r="D15" s="97" t="s">
        <v>1271</v>
      </c>
      <c r="E15" s="97" t="s">
        <v>167</v>
      </c>
      <c r="F15" s="107">
        <v>43083</v>
      </c>
      <c r="G15" s="94">
        <v>2327128.6</v>
      </c>
      <c r="H15" s="96">
        <v>1.7218</v>
      </c>
      <c r="I15" s="94">
        <v>40.068109999999997</v>
      </c>
      <c r="J15" s="95">
        <v>0.34000196865928356</v>
      </c>
      <c r="K15" s="95">
        <f>I15/'סכום נכסי הקרן'!$C$42</f>
        <v>6.1181346180221027E-5</v>
      </c>
    </row>
    <row r="16" spans="2:51" s="7" customFormat="1">
      <c r="B16" s="87" t="s">
        <v>1395</v>
      </c>
      <c r="C16" s="84" t="s">
        <v>1396</v>
      </c>
      <c r="D16" s="97" t="s">
        <v>1271</v>
      </c>
      <c r="E16" s="97" t="s">
        <v>167</v>
      </c>
      <c r="F16" s="107">
        <v>43096</v>
      </c>
      <c r="G16" s="94">
        <v>1386800</v>
      </c>
      <c r="H16" s="96">
        <v>-0.2681</v>
      </c>
      <c r="I16" s="94">
        <v>-3.71848</v>
      </c>
      <c r="J16" s="95">
        <v>-3.1553535228394172E-2</v>
      </c>
      <c r="K16" s="95">
        <f>I16/'סכום נכסי הקרן'!$C$42</f>
        <v>-5.6778723065357539E-6</v>
      </c>
      <c r="AW16" s="1"/>
      <c r="AY16" s="1"/>
    </row>
    <row r="17" spans="2:51" s="7" customFormat="1">
      <c r="B17" s="87" t="s">
        <v>1397</v>
      </c>
      <c r="C17" s="84" t="s">
        <v>1398</v>
      </c>
      <c r="D17" s="97" t="s">
        <v>1271</v>
      </c>
      <c r="E17" s="97" t="s">
        <v>167</v>
      </c>
      <c r="F17" s="107">
        <v>43095</v>
      </c>
      <c r="G17" s="94">
        <v>1213450</v>
      </c>
      <c r="H17" s="96">
        <v>-0.61419999999999997</v>
      </c>
      <c r="I17" s="94">
        <v>-7.4530600000000007</v>
      </c>
      <c r="J17" s="95">
        <v>-6.3243688622591887E-2</v>
      </c>
      <c r="K17" s="95">
        <f>I17/'סכום נכסי הקרן'!$C$42</f>
        <v>-1.1380328245129561E-5</v>
      </c>
      <c r="AW17" s="1"/>
      <c r="AY17" s="1"/>
    </row>
    <row r="18" spans="2:51" s="7" customFormat="1">
      <c r="B18" s="83"/>
      <c r="C18" s="84"/>
      <c r="D18" s="84"/>
      <c r="E18" s="84"/>
      <c r="F18" s="84"/>
      <c r="G18" s="94"/>
      <c r="H18" s="96"/>
      <c r="I18" s="84"/>
      <c r="J18" s="95"/>
      <c r="K18" s="84"/>
      <c r="AW18" s="1"/>
      <c r="AY18" s="1"/>
    </row>
    <row r="19" spans="2:51">
      <c r="B19" s="102" t="s">
        <v>233</v>
      </c>
      <c r="C19" s="82"/>
      <c r="D19" s="82"/>
      <c r="E19" s="82"/>
      <c r="F19" s="82"/>
      <c r="G19" s="91"/>
      <c r="H19" s="93"/>
      <c r="I19" s="91">
        <v>-96.98563</v>
      </c>
      <c r="J19" s="92">
        <v>-0.82298129688824539</v>
      </c>
      <c r="K19" s="92">
        <f>I19/'סכום נכסי הקרן'!$C$42</f>
        <v>-1.4809062377878145E-4</v>
      </c>
    </row>
    <row r="20" spans="2:51">
      <c r="B20" s="87" t="s">
        <v>1399</v>
      </c>
      <c r="C20" s="84" t="s">
        <v>1400</v>
      </c>
      <c r="D20" s="97" t="s">
        <v>1271</v>
      </c>
      <c r="E20" s="97" t="s">
        <v>169</v>
      </c>
      <c r="F20" s="107">
        <v>43096</v>
      </c>
      <c r="G20" s="94">
        <v>2699190</v>
      </c>
      <c r="H20" s="96">
        <v>0.43580000000000002</v>
      </c>
      <c r="I20" s="94">
        <v>11.763639999999999</v>
      </c>
      <c r="J20" s="95">
        <v>9.9821547824419335E-2</v>
      </c>
      <c r="K20" s="95">
        <f>I20/'סכום נכסי הקרן'!$C$42</f>
        <v>1.7962297976607712E-5</v>
      </c>
    </row>
    <row r="21" spans="2:51">
      <c r="B21" s="87" t="s">
        <v>1401</v>
      </c>
      <c r="C21" s="84" t="s">
        <v>1402</v>
      </c>
      <c r="D21" s="97" t="s">
        <v>1271</v>
      </c>
      <c r="E21" s="97" t="s">
        <v>169</v>
      </c>
      <c r="F21" s="107">
        <v>43097</v>
      </c>
      <c r="G21" s="94">
        <v>207630</v>
      </c>
      <c r="H21" s="96">
        <v>0.24440000000000001</v>
      </c>
      <c r="I21" s="94">
        <v>0.50751999999999997</v>
      </c>
      <c r="J21" s="95">
        <v>4.3066118949448727E-3</v>
      </c>
      <c r="K21" s="95">
        <f>I21/'סכום נכסי הקרן'!$C$42</f>
        <v>7.7494937528587642E-7</v>
      </c>
    </row>
    <row r="22" spans="2:51">
      <c r="B22" s="87" t="s">
        <v>1403</v>
      </c>
      <c r="C22" s="84" t="s">
        <v>1404</v>
      </c>
      <c r="D22" s="97" t="s">
        <v>1271</v>
      </c>
      <c r="E22" s="97" t="s">
        <v>169</v>
      </c>
      <c r="F22" s="107">
        <v>43075</v>
      </c>
      <c r="G22" s="94">
        <v>825666.05</v>
      </c>
      <c r="H22" s="96">
        <v>-1.0972999999999999</v>
      </c>
      <c r="I22" s="94">
        <v>-9.0604300000000002</v>
      </c>
      <c r="J22" s="95">
        <v>-7.6883188073997827E-2</v>
      </c>
      <c r="K22" s="95">
        <f>I22/'סכום נכסי הקרן'!$C$42</f>
        <v>-1.38346756153874E-5</v>
      </c>
    </row>
    <row r="23" spans="2:51">
      <c r="B23" s="87" t="s">
        <v>1405</v>
      </c>
      <c r="C23" s="84" t="s">
        <v>1406</v>
      </c>
      <c r="D23" s="97" t="s">
        <v>1271</v>
      </c>
      <c r="E23" s="97" t="s">
        <v>169</v>
      </c>
      <c r="F23" s="107">
        <v>43089</v>
      </c>
      <c r="G23" s="94">
        <v>7623922.0800000001</v>
      </c>
      <c r="H23" s="96">
        <v>-0.97809999999999997</v>
      </c>
      <c r="I23" s="94">
        <v>-74.57141</v>
      </c>
      <c r="J23" s="95">
        <v>-0.63278318357662955</v>
      </c>
      <c r="K23" s="95">
        <f>I23/'סכום נכסי הקרן'!$C$42</f>
        <v>-1.1386559661429492E-4</v>
      </c>
    </row>
    <row r="24" spans="2:51">
      <c r="B24" s="87" t="s">
        <v>1407</v>
      </c>
      <c r="C24" s="84" t="s">
        <v>1408</v>
      </c>
      <c r="D24" s="97" t="s">
        <v>1271</v>
      </c>
      <c r="E24" s="97" t="s">
        <v>169</v>
      </c>
      <c r="F24" s="107">
        <v>43089</v>
      </c>
      <c r="G24" s="94">
        <v>1301352.32</v>
      </c>
      <c r="H24" s="96">
        <v>-0.91900000000000004</v>
      </c>
      <c r="I24" s="94">
        <v>-11.959440000000001</v>
      </c>
      <c r="J24" s="95">
        <v>-0.10148302837499903</v>
      </c>
      <c r="K24" s="95">
        <f>I24/'סכום נכסי הקרן'!$C$42</f>
        <v>-1.8261271588841667E-5</v>
      </c>
    </row>
    <row r="25" spans="2:51">
      <c r="B25" s="87" t="s">
        <v>1409</v>
      </c>
      <c r="C25" s="84" t="s">
        <v>1410</v>
      </c>
      <c r="D25" s="97" t="s">
        <v>1271</v>
      </c>
      <c r="E25" s="97" t="s">
        <v>169</v>
      </c>
      <c r="F25" s="107">
        <v>43069</v>
      </c>
      <c r="G25" s="94">
        <v>41418.519999999997</v>
      </c>
      <c r="H25" s="96">
        <v>-0.76890000000000003</v>
      </c>
      <c r="I25" s="94">
        <v>-0.31845000000000001</v>
      </c>
      <c r="J25" s="95">
        <v>-2.702239434791131E-3</v>
      </c>
      <c r="K25" s="95">
        <f>I25/'סכום נכסי הקרן'!$C$42</f>
        <v>-4.8625202663892526E-7</v>
      </c>
    </row>
    <row r="26" spans="2:51">
      <c r="B26" s="87" t="s">
        <v>1411</v>
      </c>
      <c r="C26" s="84" t="s">
        <v>1412</v>
      </c>
      <c r="D26" s="97" t="s">
        <v>1271</v>
      </c>
      <c r="E26" s="97" t="s">
        <v>167</v>
      </c>
      <c r="F26" s="107">
        <v>43082</v>
      </c>
      <c r="G26" s="94">
        <v>200303.08</v>
      </c>
      <c r="H26" s="96">
        <v>-0.21890000000000001</v>
      </c>
      <c r="I26" s="94">
        <v>-0.43852999999999998</v>
      </c>
      <c r="J26" s="95">
        <v>-3.7211903260761644E-3</v>
      </c>
      <c r="K26" s="95">
        <f>I26/'סכום נכסי הקרן'!$C$42</f>
        <v>-6.6960622151662078E-7</v>
      </c>
    </row>
    <row r="27" spans="2:51">
      <c r="B27" s="87" t="s">
        <v>1413</v>
      </c>
      <c r="C27" s="84" t="s">
        <v>1414</v>
      </c>
      <c r="D27" s="97" t="s">
        <v>1271</v>
      </c>
      <c r="E27" s="97" t="s">
        <v>167</v>
      </c>
      <c r="F27" s="107">
        <v>43052</v>
      </c>
      <c r="G27" s="94">
        <v>3198890.13</v>
      </c>
      <c r="H27" s="96">
        <v>-0.37090000000000001</v>
      </c>
      <c r="I27" s="94">
        <v>-11.86351</v>
      </c>
      <c r="J27" s="95">
        <v>-0.10066900473241931</v>
      </c>
      <c r="K27" s="95">
        <f>I27/'סכום נכסי הקרן'!$C$42</f>
        <v>-1.8114792842051048E-5</v>
      </c>
    </row>
    <row r="28" spans="2:51">
      <c r="B28" s="87" t="s">
        <v>1415</v>
      </c>
      <c r="C28" s="84" t="s">
        <v>1416</v>
      </c>
      <c r="D28" s="97" t="s">
        <v>1271</v>
      </c>
      <c r="E28" s="97" t="s">
        <v>167</v>
      </c>
      <c r="F28" s="107">
        <v>43096</v>
      </c>
      <c r="G28" s="94">
        <v>208020</v>
      </c>
      <c r="H28" s="96">
        <v>-0.50239999999999996</v>
      </c>
      <c r="I28" s="94">
        <v>-1.0450200000000001</v>
      </c>
      <c r="J28" s="95">
        <v>-8.8676220886965852E-3</v>
      </c>
      <c r="K28" s="95">
        <f>I28/'סכום נכסי הקרן'!$C$42</f>
        <v>-1.5956762219444488E-6</v>
      </c>
    </row>
    <row r="29" spans="2:51">
      <c r="B29" s="83"/>
      <c r="C29" s="84"/>
      <c r="D29" s="84"/>
      <c r="E29" s="84"/>
      <c r="F29" s="84"/>
      <c r="G29" s="94"/>
      <c r="H29" s="96"/>
      <c r="I29" s="84"/>
      <c r="J29" s="95"/>
      <c r="K29" s="84"/>
    </row>
    <row r="30" spans="2:5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5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51">
      <c r="B32" s="99" t="s">
        <v>257</v>
      </c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99" t="s">
        <v>118</v>
      </c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99" t="s">
        <v>240</v>
      </c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99" t="s">
        <v>248</v>
      </c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</row>
    <row r="121" spans="2:11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</row>
    <row r="122" spans="2:11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</row>
    <row r="123" spans="2:11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</row>
    <row r="124" spans="2:11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</row>
    <row r="125" spans="2:11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</row>
    <row r="126" spans="2:11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</row>
    <row r="127" spans="2:11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</row>
    <row r="128" spans="2:11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183</v>
      </c>
      <c r="C1" s="78" t="s" vm="1">
        <v>258</v>
      </c>
    </row>
    <row r="2" spans="2:78">
      <c r="B2" s="57" t="s">
        <v>182</v>
      </c>
      <c r="C2" s="78" t="s">
        <v>259</v>
      </c>
    </row>
    <row r="3" spans="2:78">
      <c r="B3" s="57" t="s">
        <v>184</v>
      </c>
      <c r="C3" s="78" t="s">
        <v>260</v>
      </c>
    </row>
    <row r="4" spans="2:78">
      <c r="B4" s="57" t="s">
        <v>185</v>
      </c>
      <c r="C4" s="78">
        <v>8802</v>
      </c>
    </row>
    <row r="6" spans="2:78" ht="26.25" customHeight="1">
      <c r="B6" s="177" t="s">
        <v>214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9"/>
    </row>
    <row r="7" spans="2:78" ht="26.25" customHeight="1">
      <c r="B7" s="177" t="s">
        <v>106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9"/>
    </row>
    <row r="8" spans="2:78" s="3" customFormat="1" ht="47.25">
      <c r="B8" s="23" t="s">
        <v>122</v>
      </c>
      <c r="C8" s="31" t="s">
        <v>46</v>
      </c>
      <c r="D8" s="31" t="s">
        <v>52</v>
      </c>
      <c r="E8" s="31" t="s">
        <v>15</v>
      </c>
      <c r="F8" s="31" t="s">
        <v>67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242</v>
      </c>
      <c r="M8" s="31" t="s">
        <v>241</v>
      </c>
      <c r="N8" s="31" t="s">
        <v>116</v>
      </c>
      <c r="O8" s="31" t="s">
        <v>60</v>
      </c>
      <c r="P8" s="31" t="s">
        <v>186</v>
      </c>
      <c r="Q8" s="32" t="s">
        <v>188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249</v>
      </c>
      <c r="M9" s="17"/>
      <c r="N9" s="17" t="s">
        <v>245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119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99" t="s">
        <v>257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99" t="s">
        <v>118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99" t="s">
        <v>240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99" t="s">
        <v>248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39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Q54"/>
  <sheetViews>
    <sheetView rightToLeft="1" workbookViewId="0">
      <pane ySplit="9" topLeftCell="A10" activePane="bottomLeft" state="frozen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41.7109375" style="2" bestFit="1" customWidth="1"/>
    <col min="4" max="4" width="10.140625" style="2" bestFit="1" customWidth="1"/>
    <col min="5" max="5" width="11.28515625" style="2" bestFit="1" customWidth="1"/>
    <col min="6" max="6" width="5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3.140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26" width="5.7109375" style="1" customWidth="1"/>
    <col min="27" max="16384" width="9.140625" style="1"/>
  </cols>
  <sheetData>
    <row r="1" spans="2:17">
      <c r="B1" s="57" t="s">
        <v>183</v>
      </c>
      <c r="C1" s="78" t="s" vm="1">
        <v>258</v>
      </c>
    </row>
    <row r="2" spans="2:17">
      <c r="B2" s="57" t="s">
        <v>182</v>
      </c>
      <c r="C2" s="78" t="s">
        <v>259</v>
      </c>
    </row>
    <row r="3" spans="2:17">
      <c r="B3" s="57" t="s">
        <v>184</v>
      </c>
      <c r="C3" s="78" t="s">
        <v>260</v>
      </c>
    </row>
    <row r="4" spans="2:17">
      <c r="B4" s="57" t="s">
        <v>185</v>
      </c>
      <c r="C4" s="78">
        <v>8802</v>
      </c>
    </row>
    <row r="6" spans="2:17" ht="26.25" customHeight="1">
      <c r="B6" s="177" t="s">
        <v>215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9"/>
    </row>
    <row r="7" spans="2:17" s="3" customFormat="1" ht="63">
      <c r="B7" s="23" t="s">
        <v>122</v>
      </c>
      <c r="C7" s="31" t="s">
        <v>227</v>
      </c>
      <c r="D7" s="31" t="s">
        <v>46</v>
      </c>
      <c r="E7" s="31" t="s">
        <v>123</v>
      </c>
      <c r="F7" s="31" t="s">
        <v>15</v>
      </c>
      <c r="G7" s="31" t="s">
        <v>108</v>
      </c>
      <c r="H7" s="31" t="s">
        <v>67</v>
      </c>
      <c r="I7" s="31" t="s">
        <v>18</v>
      </c>
      <c r="J7" s="31" t="s">
        <v>107</v>
      </c>
      <c r="K7" s="14" t="s">
        <v>37</v>
      </c>
      <c r="L7" s="71" t="s">
        <v>19</v>
      </c>
      <c r="M7" s="31" t="s">
        <v>242</v>
      </c>
      <c r="N7" s="31" t="s">
        <v>241</v>
      </c>
      <c r="O7" s="31" t="s">
        <v>116</v>
      </c>
      <c r="P7" s="31" t="s">
        <v>186</v>
      </c>
      <c r="Q7" s="32" t="s">
        <v>188</v>
      </c>
    </row>
    <row r="8" spans="2:17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249</v>
      </c>
      <c r="N8" s="17"/>
      <c r="O8" s="17" t="s">
        <v>245</v>
      </c>
      <c r="P8" s="33" t="s">
        <v>20</v>
      </c>
      <c r="Q8" s="18" t="s">
        <v>20</v>
      </c>
    </row>
    <row r="9" spans="2:17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119</v>
      </c>
    </row>
    <row r="10" spans="2:17" s="135" customFormat="1" ht="18" customHeight="1">
      <c r="B10" s="79" t="s">
        <v>41</v>
      </c>
      <c r="C10" s="80"/>
      <c r="D10" s="80"/>
      <c r="E10" s="80"/>
      <c r="F10" s="80"/>
      <c r="G10" s="80"/>
      <c r="H10" s="80"/>
      <c r="I10" s="88">
        <v>4.9133359913433949</v>
      </c>
      <c r="J10" s="80"/>
      <c r="K10" s="80"/>
      <c r="L10" s="103">
        <v>3.0072776099179514E-2</v>
      </c>
      <c r="M10" s="88"/>
      <c r="N10" s="90"/>
      <c r="O10" s="88">
        <f>O11</f>
        <v>6969.2158921206301</v>
      </c>
      <c r="P10" s="89">
        <f>O10/$O$10</f>
        <v>1</v>
      </c>
      <c r="Q10" s="89">
        <f>O10/'סכום נכסי הקרן'!$C$42</f>
        <v>1.0641530386647391E-2</v>
      </c>
    </row>
    <row r="11" spans="2:17" s="136" customFormat="1" ht="21.75" customHeight="1">
      <c r="B11" s="81" t="s">
        <v>40</v>
      </c>
      <c r="C11" s="82"/>
      <c r="D11" s="82"/>
      <c r="E11" s="82"/>
      <c r="F11" s="82"/>
      <c r="G11" s="82"/>
      <c r="H11" s="82"/>
      <c r="I11" s="91">
        <v>4.9133359913433949</v>
      </c>
      <c r="J11" s="82"/>
      <c r="K11" s="82"/>
      <c r="L11" s="104">
        <v>3.0072776099179514E-2</v>
      </c>
      <c r="M11" s="91"/>
      <c r="N11" s="93"/>
      <c r="O11" s="91">
        <f>O12+O23</f>
        <v>6969.2158921206301</v>
      </c>
      <c r="P11" s="92">
        <f t="shared" ref="P11:P16" si="0">O11/$O$10</f>
        <v>1</v>
      </c>
      <c r="Q11" s="92">
        <f>O11/'סכום נכסי הקרן'!$C$42</f>
        <v>1.0641530386647391E-2</v>
      </c>
    </row>
    <row r="12" spans="2:17" s="136" customFormat="1">
      <c r="B12" s="102" t="s">
        <v>38</v>
      </c>
      <c r="C12" s="82"/>
      <c r="D12" s="82"/>
      <c r="E12" s="82"/>
      <c r="F12" s="82"/>
      <c r="G12" s="82"/>
      <c r="H12" s="82"/>
      <c r="I12" s="91">
        <v>7.7940522232844813</v>
      </c>
      <c r="J12" s="82"/>
      <c r="K12" s="82"/>
      <c r="L12" s="104">
        <v>2.9086816672774636E-2</v>
      </c>
      <c r="M12" s="91"/>
      <c r="N12" s="93"/>
      <c r="O12" s="91">
        <f>SUM(O13:O21)</f>
        <v>5992.7369121206302</v>
      </c>
      <c r="P12" s="92">
        <f t="shared" si="0"/>
        <v>0.8598868229776031</v>
      </c>
      <c r="Q12" s="92">
        <f>O12/'סכום נכסי הקרן'!$C$42</f>
        <v>9.1505117557938494E-3</v>
      </c>
    </row>
    <row r="13" spans="2:17" s="136" customFormat="1">
      <c r="B13" s="137" t="s">
        <v>1483</v>
      </c>
      <c r="C13" s="97" t="s">
        <v>1432</v>
      </c>
      <c r="D13" s="84">
        <v>5212</v>
      </c>
      <c r="E13" s="84"/>
      <c r="F13" s="84" t="s">
        <v>1240</v>
      </c>
      <c r="G13" s="107">
        <v>42643</v>
      </c>
      <c r="H13" s="84"/>
      <c r="I13" s="94">
        <v>8.93</v>
      </c>
      <c r="J13" s="97" t="s">
        <v>168</v>
      </c>
      <c r="K13" s="98">
        <v>3.0099999999999998E-2</v>
      </c>
      <c r="L13" s="98">
        <v>3.0099999999999998E-2</v>
      </c>
      <c r="M13" s="94">
        <v>36412.28</v>
      </c>
      <c r="N13" s="96">
        <v>97.66</v>
      </c>
      <c r="O13" s="94">
        <f>35.56023</f>
        <v>35.560229999999997</v>
      </c>
      <c r="P13" s="95">
        <f t="shared" si="0"/>
        <v>5.1024721504472634E-3</v>
      </c>
      <c r="Q13" s="95">
        <f>O13/'סכום נכסי הקרן'!$C$42</f>
        <v>5.4298112436006619E-5</v>
      </c>
    </row>
    <row r="14" spans="2:17" s="136" customFormat="1">
      <c r="B14" s="137" t="s">
        <v>1483</v>
      </c>
      <c r="C14" s="97" t="s">
        <v>1432</v>
      </c>
      <c r="D14" s="84">
        <v>5211</v>
      </c>
      <c r="E14" s="84"/>
      <c r="F14" s="84" t="s">
        <v>1240</v>
      </c>
      <c r="G14" s="107">
        <v>42643</v>
      </c>
      <c r="H14" s="84"/>
      <c r="I14" s="94">
        <v>6.17</v>
      </c>
      <c r="J14" s="97" t="s">
        <v>168</v>
      </c>
      <c r="K14" s="98">
        <v>3.5400000000000001E-2</v>
      </c>
      <c r="L14" s="98">
        <v>3.5400000000000001E-2</v>
      </c>
      <c r="M14" s="94">
        <v>38470.51</v>
      </c>
      <c r="N14" s="96">
        <v>101.85</v>
      </c>
      <c r="O14" s="94">
        <v>39.182209999999998</v>
      </c>
      <c r="P14" s="95">
        <f t="shared" si="0"/>
        <v>5.6221834143923219E-3</v>
      </c>
      <c r="Q14" s="95">
        <f>O14/'סכום נכסי הקרן'!$C$42</f>
        <v>5.9828635643560882E-5</v>
      </c>
    </row>
    <row r="15" spans="2:17" s="136" customFormat="1">
      <c r="B15" s="137" t="s">
        <v>1483</v>
      </c>
      <c r="C15" s="97" t="s">
        <v>1432</v>
      </c>
      <c r="D15" s="84">
        <v>5210</v>
      </c>
      <c r="E15" s="84"/>
      <c r="F15" s="84" t="s">
        <v>1240</v>
      </c>
      <c r="G15" s="107">
        <v>42643</v>
      </c>
      <c r="H15" s="84"/>
      <c r="I15" s="94">
        <v>9.1999999999999993</v>
      </c>
      <c r="J15" s="97" t="s">
        <v>168</v>
      </c>
      <c r="K15" s="98">
        <v>2.1599999999999998E-2</v>
      </c>
      <c r="L15" s="98">
        <v>2.1599999999999998E-2</v>
      </c>
      <c r="M15" s="94">
        <v>26771.3</v>
      </c>
      <c r="N15" s="96">
        <v>103.84</v>
      </c>
      <c r="O15" s="94">
        <v>27.799310000000002</v>
      </c>
      <c r="P15" s="95">
        <f t="shared" si="0"/>
        <v>3.9888719807675641E-3</v>
      </c>
      <c r="Q15" s="95">
        <f>O15/'סכום נכסי הקרן'!$C$42</f>
        <v>4.2447702391784399E-5</v>
      </c>
    </row>
    <row r="16" spans="2:17" s="136" customFormat="1">
      <c r="B16" s="137" t="s">
        <v>1483</v>
      </c>
      <c r="C16" s="97" t="s">
        <v>1432</v>
      </c>
      <c r="D16" s="84">
        <v>5209</v>
      </c>
      <c r="E16" s="84"/>
      <c r="F16" s="84" t="s">
        <v>1240</v>
      </c>
      <c r="G16" s="107">
        <v>42643</v>
      </c>
      <c r="H16" s="84"/>
      <c r="I16" s="94">
        <v>7.0600000000000005</v>
      </c>
      <c r="J16" s="97" t="s">
        <v>168</v>
      </c>
      <c r="K16" s="98">
        <v>2.5600000000000001E-2</v>
      </c>
      <c r="L16" s="98">
        <v>2.5600000000000001E-2</v>
      </c>
      <c r="M16" s="94">
        <v>21689.74</v>
      </c>
      <c r="N16" s="96">
        <v>99.52</v>
      </c>
      <c r="O16" s="94">
        <f>21.58564-0.01</f>
        <v>21.57564</v>
      </c>
      <c r="P16" s="95">
        <f t="shared" si="0"/>
        <v>3.0958489927673701E-3</v>
      </c>
      <c r="Q16" s="95">
        <f>O16/'סכום נכסי הקרן'!$C$42</f>
        <v>3.294457112900569E-5</v>
      </c>
    </row>
    <row r="17" spans="2:17" s="136" customFormat="1">
      <c r="B17" s="137" t="s">
        <v>1483</v>
      </c>
      <c r="C17" s="97" t="s">
        <v>1432</v>
      </c>
      <c r="D17" s="84">
        <v>6024</v>
      </c>
      <c r="E17" s="84"/>
      <c r="F17" s="84" t="s">
        <v>1240</v>
      </c>
      <c r="G17" s="107">
        <v>43100</v>
      </c>
      <c r="H17" s="84"/>
      <c r="I17" s="94">
        <v>9.1666666666666661</v>
      </c>
      <c r="J17" s="97" t="s">
        <v>168</v>
      </c>
      <c r="K17" s="98">
        <v>2.18E-2</v>
      </c>
      <c r="L17" s="98">
        <v>2.18E-2</v>
      </c>
      <c r="M17" s="94">
        <v>697693.16591102968</v>
      </c>
      <c r="N17" s="96">
        <v>104.46666852428139</v>
      </c>
      <c r="O17" s="94">
        <v>728.85680694884002</v>
      </c>
      <c r="P17" s="95">
        <f t="shared" ref="P17:P21" si="1">O17/$O$10</f>
        <v>0.10458232579261648</v>
      </c>
      <c r="Q17" s="95">
        <f>O17/'סכום נכסי הקרן'!$C$42</f>
        <v>1.1129159978283856E-3</v>
      </c>
    </row>
    <row r="18" spans="2:17" s="136" customFormat="1">
      <c r="B18" s="137" t="s">
        <v>1483</v>
      </c>
      <c r="C18" s="97" t="s">
        <v>1432</v>
      </c>
      <c r="D18" s="84">
        <v>6025</v>
      </c>
      <c r="E18" s="84"/>
      <c r="F18" s="84" t="s">
        <v>1240</v>
      </c>
      <c r="G18" s="107">
        <v>43100</v>
      </c>
      <c r="H18" s="84"/>
      <c r="I18" s="94">
        <v>5</v>
      </c>
      <c r="J18" s="97" t="s">
        <v>168</v>
      </c>
      <c r="K18" s="98">
        <v>1.6299999999999999E-2</v>
      </c>
      <c r="L18" s="98">
        <v>1.6299999999999999E-2</v>
      </c>
      <c r="M18" s="94">
        <v>880553.55350629415</v>
      </c>
      <c r="N18" s="96">
        <v>104.9404411656792</v>
      </c>
      <c r="O18" s="94">
        <v>924.05678374957006</v>
      </c>
      <c r="P18" s="95">
        <f t="shared" si="1"/>
        <v>0.13259121227601878</v>
      </c>
      <c r="Q18" s="95">
        <f>O18/'סכום נכסי הקרן'!$C$42</f>
        <v>1.4109734144376685E-3</v>
      </c>
    </row>
    <row r="19" spans="2:17" s="136" customFormat="1">
      <c r="B19" s="137" t="s">
        <v>1483</v>
      </c>
      <c r="C19" s="97" t="s">
        <v>1432</v>
      </c>
      <c r="D19" s="84">
        <v>6026</v>
      </c>
      <c r="E19" s="84"/>
      <c r="F19" s="84" t="s">
        <v>1240</v>
      </c>
      <c r="G19" s="107">
        <v>43100</v>
      </c>
      <c r="H19" s="84"/>
      <c r="I19" s="94">
        <v>8.0833333333333339</v>
      </c>
      <c r="J19" s="97" t="s">
        <v>168</v>
      </c>
      <c r="K19" s="98">
        <v>3.4299999999999997E-2</v>
      </c>
      <c r="L19" s="98">
        <v>3.4299999999999997E-2</v>
      </c>
      <c r="M19" s="94">
        <v>2188967.7637170362</v>
      </c>
      <c r="N19" s="96">
        <v>102.17501909929445</v>
      </c>
      <c r="O19" s="94">
        <v>2236.5782306552801</v>
      </c>
      <c r="P19" s="95">
        <f t="shared" si="1"/>
        <v>0.32092250624405927</v>
      </c>
      <c r="Q19" s="95">
        <f>O19/'סכום נכסי הקרן'!$C$42</f>
        <v>3.4151066019551942E-3</v>
      </c>
    </row>
    <row r="20" spans="2:17" s="136" customFormat="1">
      <c r="B20" s="137" t="s">
        <v>1483</v>
      </c>
      <c r="C20" s="97" t="s">
        <v>1432</v>
      </c>
      <c r="D20" s="84">
        <v>6027</v>
      </c>
      <c r="E20" s="84"/>
      <c r="F20" s="84" t="s">
        <v>1240</v>
      </c>
      <c r="G20" s="107">
        <v>43100</v>
      </c>
      <c r="H20" s="84"/>
      <c r="I20" s="94">
        <v>11.5</v>
      </c>
      <c r="J20" s="97" t="s">
        <v>168</v>
      </c>
      <c r="K20" s="98">
        <v>8.3999999999999995E-3</v>
      </c>
      <c r="L20" s="98">
        <v>8.3999999999999995E-3</v>
      </c>
      <c r="M20" s="94">
        <v>1554185.3636384904</v>
      </c>
      <c r="N20" s="96">
        <v>100.05146617532913</v>
      </c>
      <c r="O20" s="94">
        <v>1554.9852434026802</v>
      </c>
      <c r="P20" s="95">
        <f t="shared" si="1"/>
        <v>0.22312197921156968</v>
      </c>
      <c r="Q20" s="95">
        <f>O20/'סכום נכסי הקרן'!$C$42</f>
        <v>2.3743593217088262E-3</v>
      </c>
    </row>
    <row r="21" spans="2:17" s="136" customFormat="1">
      <c r="B21" s="137" t="s">
        <v>1483</v>
      </c>
      <c r="C21" s="97" t="s">
        <v>1432</v>
      </c>
      <c r="D21" s="84">
        <v>6028</v>
      </c>
      <c r="E21" s="84"/>
      <c r="F21" s="84" t="s">
        <v>1240</v>
      </c>
      <c r="G21" s="107">
        <v>43100</v>
      </c>
      <c r="H21" s="84"/>
      <c r="I21" s="94">
        <v>5</v>
      </c>
      <c r="J21" s="97" t="s">
        <v>168</v>
      </c>
      <c r="K21" s="98">
        <v>2.7300000000000001E-2</v>
      </c>
      <c r="L21" s="98">
        <v>2.7300000000000001E-2</v>
      </c>
      <c r="M21" s="94">
        <v>414535.15465929155</v>
      </c>
      <c r="N21" s="96">
        <v>102.31760867491799</v>
      </c>
      <c r="O21" s="94">
        <v>424.14245736426005</v>
      </c>
      <c r="P21" s="95">
        <f t="shared" si="1"/>
        <v>6.0859422914964358E-2</v>
      </c>
      <c r="Q21" s="95">
        <f>O21/'סכום נכסי הקרן'!$C$42</f>
        <v>6.4763739826341786E-4</v>
      </c>
    </row>
    <row r="22" spans="2:17" s="136" customFormat="1">
      <c r="B22" s="83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94"/>
      <c r="N22" s="96"/>
      <c r="O22" s="84"/>
      <c r="P22" s="95"/>
      <c r="Q22" s="84"/>
    </row>
    <row r="23" spans="2:17" s="136" customFormat="1">
      <c r="B23" s="102" t="s">
        <v>39</v>
      </c>
      <c r="C23" s="82"/>
      <c r="D23" s="82"/>
      <c r="E23" s="82"/>
      <c r="F23" s="82"/>
      <c r="G23" s="82"/>
      <c r="H23" s="82"/>
      <c r="I23" s="91">
        <v>4.5471438495217065</v>
      </c>
      <c r="J23" s="82"/>
      <c r="K23" s="82"/>
      <c r="L23" s="104">
        <v>3.0198109752746775E-2</v>
      </c>
      <c r="M23" s="91"/>
      <c r="N23" s="93"/>
      <c r="O23" s="91">
        <f>SUM(O24:O48)</f>
        <v>976.47898000000021</v>
      </c>
      <c r="P23" s="92">
        <f t="shared" ref="P23:P48" si="2">O23/$O$10</f>
        <v>0.14011317702239698</v>
      </c>
      <c r="Q23" s="92">
        <f>O23/'סכום נכסי הקרן'!$C$42</f>
        <v>1.4910186308535426E-3</v>
      </c>
    </row>
    <row r="24" spans="2:17" s="136" customFormat="1">
      <c r="B24" s="137" t="s">
        <v>1484</v>
      </c>
      <c r="C24" s="97" t="s">
        <v>1432</v>
      </c>
      <c r="D24" s="84" t="s">
        <v>1433</v>
      </c>
      <c r="E24" s="84"/>
      <c r="F24" s="84" t="s">
        <v>1434</v>
      </c>
      <c r="G24" s="107">
        <v>42723</v>
      </c>
      <c r="H24" s="84" t="s">
        <v>1431</v>
      </c>
      <c r="I24" s="94">
        <v>1</v>
      </c>
      <c r="J24" s="97" t="s">
        <v>168</v>
      </c>
      <c r="K24" s="98">
        <v>2.0119999999999999E-2</v>
      </c>
      <c r="L24" s="98">
        <v>1.2400000000000001E-2</v>
      </c>
      <c r="M24" s="94">
        <v>75806.399999999994</v>
      </c>
      <c r="N24" s="96">
        <v>100.84</v>
      </c>
      <c r="O24" s="94">
        <v>76.443169999999995</v>
      </c>
      <c r="P24" s="95">
        <f t="shared" si="2"/>
        <v>1.0968690191736829E-2</v>
      </c>
      <c r="Q24" s="95">
        <f>O24/'סכום נכסי הקרן'!$C$42</f>
        <v>1.1672364997708867E-4</v>
      </c>
    </row>
    <row r="25" spans="2:17" s="136" customFormat="1">
      <c r="B25" s="137" t="s">
        <v>1485</v>
      </c>
      <c r="C25" s="97" t="s">
        <v>1435</v>
      </c>
      <c r="D25" s="84" t="s">
        <v>1436</v>
      </c>
      <c r="E25" s="84"/>
      <c r="F25" s="84" t="s">
        <v>1437</v>
      </c>
      <c r="G25" s="107">
        <v>42680</v>
      </c>
      <c r="H25" s="84" t="s">
        <v>1431</v>
      </c>
      <c r="I25" s="94">
        <v>4.58</v>
      </c>
      <c r="J25" s="97" t="s">
        <v>168</v>
      </c>
      <c r="K25" s="98">
        <v>2.3E-2</v>
      </c>
      <c r="L25" s="98">
        <v>1.8799999999999997E-2</v>
      </c>
      <c r="M25" s="94">
        <v>3764.46</v>
      </c>
      <c r="N25" s="96">
        <v>102.82</v>
      </c>
      <c r="O25" s="94">
        <v>3.8706100000000001</v>
      </c>
      <c r="P25" s="95">
        <f t="shared" si="2"/>
        <v>5.5538672641438724E-4</v>
      </c>
      <c r="Q25" s="95">
        <f>O25/'סכום נכסי הקרן'!$C$42</f>
        <v>5.9101647254793237E-6</v>
      </c>
    </row>
    <row r="26" spans="2:17" s="136" customFormat="1">
      <c r="B26" s="138" t="s">
        <v>1486</v>
      </c>
      <c r="C26" s="97" t="s">
        <v>1432</v>
      </c>
      <c r="D26" s="84" t="s">
        <v>1438</v>
      </c>
      <c r="E26" s="84"/>
      <c r="F26" s="84" t="s">
        <v>1437</v>
      </c>
      <c r="G26" s="107">
        <v>42978</v>
      </c>
      <c r="H26" s="84" t="s">
        <v>1431</v>
      </c>
      <c r="I26" s="94">
        <v>3.7399999999999998</v>
      </c>
      <c r="J26" s="97" t="s">
        <v>168</v>
      </c>
      <c r="K26" s="98">
        <v>2.3E-2</v>
      </c>
      <c r="L26" s="98">
        <v>1.67E-2</v>
      </c>
      <c r="M26" s="94">
        <v>45746.39</v>
      </c>
      <c r="N26" s="96">
        <v>103.18</v>
      </c>
      <c r="O26" s="94">
        <v>47.201120000000003</v>
      </c>
      <c r="P26" s="95">
        <f t="shared" si="2"/>
        <v>6.7728020957659547E-3</v>
      </c>
      <c r="Q26" s="95">
        <f>O26/'סכום נכסי הקרן'!$C$42</f>
        <v>7.2072979304842552E-5</v>
      </c>
    </row>
    <row r="27" spans="2:17" s="136" customFormat="1">
      <c r="B27" s="138" t="s">
        <v>1486</v>
      </c>
      <c r="C27" s="97" t="s">
        <v>1432</v>
      </c>
      <c r="D27" s="84" t="s">
        <v>1439</v>
      </c>
      <c r="E27" s="84"/>
      <c r="F27" s="84" t="s">
        <v>1437</v>
      </c>
      <c r="G27" s="107">
        <v>42978</v>
      </c>
      <c r="H27" s="84" t="s">
        <v>1431</v>
      </c>
      <c r="I27" s="94">
        <v>3.6799999999999997</v>
      </c>
      <c r="J27" s="97" t="s">
        <v>168</v>
      </c>
      <c r="K27" s="98">
        <v>2.76E-2</v>
      </c>
      <c r="L27" s="98">
        <v>2.4499999999999997E-2</v>
      </c>
      <c r="M27" s="94">
        <v>106741.57</v>
      </c>
      <c r="N27" s="96">
        <v>102.11</v>
      </c>
      <c r="O27" s="94">
        <v>108.99383</v>
      </c>
      <c r="P27" s="95">
        <f t="shared" si="2"/>
        <v>1.5639324665379935E-2</v>
      </c>
      <c r="Q27" s="95">
        <f>O27/'סכום נכסי הקרן'!$C$42</f>
        <v>1.6642634865328464E-4</v>
      </c>
    </row>
    <row r="28" spans="2:17" s="136" customFormat="1">
      <c r="B28" s="137" t="s">
        <v>1485</v>
      </c>
      <c r="C28" s="97" t="s">
        <v>1435</v>
      </c>
      <c r="D28" s="84" t="s">
        <v>1440</v>
      </c>
      <c r="E28" s="84"/>
      <c r="F28" s="84" t="s">
        <v>1437</v>
      </c>
      <c r="G28" s="107">
        <v>42680</v>
      </c>
      <c r="H28" s="84" t="s">
        <v>1431</v>
      </c>
      <c r="I28" s="94">
        <v>3.37</v>
      </c>
      <c r="J28" s="97" t="s">
        <v>168</v>
      </c>
      <c r="K28" s="98">
        <v>2.2000000000000002E-2</v>
      </c>
      <c r="L28" s="98">
        <v>1.44E-2</v>
      </c>
      <c r="M28" s="94">
        <v>8340.82</v>
      </c>
      <c r="N28" s="96">
        <v>102.72</v>
      </c>
      <c r="O28" s="94">
        <v>8.5676800000000011</v>
      </c>
      <c r="P28" s="95">
        <f t="shared" si="2"/>
        <v>1.2293606816925543E-3</v>
      </c>
      <c r="Q28" s="95">
        <f>O28/'סכום נכסי הקרן'!$C$42</f>
        <v>1.3082279050380868E-5</v>
      </c>
    </row>
    <row r="29" spans="2:17" s="136" customFormat="1">
      <c r="B29" s="137" t="s">
        <v>1485</v>
      </c>
      <c r="C29" s="97" t="s">
        <v>1435</v>
      </c>
      <c r="D29" s="84" t="s">
        <v>1441</v>
      </c>
      <c r="E29" s="84"/>
      <c r="F29" s="84" t="s">
        <v>1437</v>
      </c>
      <c r="G29" s="107">
        <v>42680</v>
      </c>
      <c r="H29" s="84" t="s">
        <v>1431</v>
      </c>
      <c r="I29" s="94">
        <v>4.51</v>
      </c>
      <c r="J29" s="97" t="s">
        <v>168</v>
      </c>
      <c r="K29" s="98">
        <v>3.3700000000000001E-2</v>
      </c>
      <c r="L29" s="98">
        <v>2.9099999999999997E-2</v>
      </c>
      <c r="M29" s="94">
        <v>1900.89</v>
      </c>
      <c r="N29" s="96">
        <v>102.42</v>
      </c>
      <c r="O29" s="94">
        <v>1.94689</v>
      </c>
      <c r="P29" s="95">
        <f t="shared" si="2"/>
        <v>2.7935567359896926E-4</v>
      </c>
      <c r="Q29" s="95">
        <f>O29/'סכום נכסי הקרן'!$C$42</f>
        <v>2.9727718892857819E-6</v>
      </c>
    </row>
    <row r="30" spans="2:17" s="136" customFormat="1">
      <c r="B30" s="137" t="s">
        <v>1485</v>
      </c>
      <c r="C30" s="97" t="s">
        <v>1435</v>
      </c>
      <c r="D30" s="84" t="s">
        <v>1442</v>
      </c>
      <c r="E30" s="84"/>
      <c r="F30" s="84" t="s">
        <v>1437</v>
      </c>
      <c r="G30" s="107">
        <v>42717</v>
      </c>
      <c r="H30" s="84" t="s">
        <v>1431</v>
      </c>
      <c r="I30" s="94">
        <v>4.03</v>
      </c>
      <c r="J30" s="97" t="s">
        <v>168</v>
      </c>
      <c r="K30" s="98">
        <v>3.85E-2</v>
      </c>
      <c r="L30" s="98">
        <v>3.7200000000000004E-2</v>
      </c>
      <c r="M30" s="94">
        <v>532.75</v>
      </c>
      <c r="N30" s="96">
        <v>100.94</v>
      </c>
      <c r="O30" s="94">
        <v>0.53774999999999995</v>
      </c>
      <c r="P30" s="95">
        <f t="shared" si="2"/>
        <v>7.7160760740383732E-5</v>
      </c>
      <c r="Q30" s="95">
        <f>O30/'סכום נכסי הקרן'!$C$42</f>
        <v>8.2110858007562263E-7</v>
      </c>
    </row>
    <row r="31" spans="2:17" s="136" customFormat="1">
      <c r="B31" s="137" t="s">
        <v>1485</v>
      </c>
      <c r="C31" s="97" t="s">
        <v>1435</v>
      </c>
      <c r="D31" s="84" t="s">
        <v>1443</v>
      </c>
      <c r="E31" s="84"/>
      <c r="F31" s="84" t="s">
        <v>1437</v>
      </c>
      <c r="G31" s="107">
        <v>42710</v>
      </c>
      <c r="H31" s="84" t="s">
        <v>1431</v>
      </c>
      <c r="I31" s="94">
        <v>4.04</v>
      </c>
      <c r="J31" s="97" t="s">
        <v>168</v>
      </c>
      <c r="K31" s="98">
        <v>3.8399999999999997E-2</v>
      </c>
      <c r="L31" s="98">
        <v>3.5799999999999998E-2</v>
      </c>
      <c r="M31" s="94">
        <v>1592.65</v>
      </c>
      <c r="N31" s="96">
        <v>101.44</v>
      </c>
      <c r="O31" s="94">
        <v>1.6155899999999999</v>
      </c>
      <c r="P31" s="95">
        <f t="shared" si="2"/>
        <v>2.3181804452730183E-4</v>
      </c>
      <c r="Q31" s="95">
        <f>O31/'סכום נכסי הקרן'!$C$42</f>
        <v>2.4668987650104606E-6</v>
      </c>
    </row>
    <row r="32" spans="2:17" s="136" customFormat="1">
      <c r="B32" s="137" t="s">
        <v>1485</v>
      </c>
      <c r="C32" s="97" t="s">
        <v>1435</v>
      </c>
      <c r="D32" s="84" t="s">
        <v>1444</v>
      </c>
      <c r="E32" s="84"/>
      <c r="F32" s="84" t="s">
        <v>1437</v>
      </c>
      <c r="G32" s="107">
        <v>42680</v>
      </c>
      <c r="H32" s="84" t="s">
        <v>1431</v>
      </c>
      <c r="I32" s="94">
        <v>5.47</v>
      </c>
      <c r="J32" s="97" t="s">
        <v>168</v>
      </c>
      <c r="K32" s="98">
        <v>3.6699999999999997E-2</v>
      </c>
      <c r="L32" s="98">
        <v>3.3099999999999997E-2</v>
      </c>
      <c r="M32" s="94">
        <v>6100.59</v>
      </c>
      <c r="N32" s="96">
        <v>102.39</v>
      </c>
      <c r="O32" s="94">
        <v>6.2463999999999995</v>
      </c>
      <c r="P32" s="95">
        <f t="shared" si="2"/>
        <v>8.9628447399113531E-4</v>
      </c>
      <c r="Q32" s="95">
        <f>O32/'סכום נכסי הקרן'!$C$42</f>
        <v>9.5378384650569406E-6</v>
      </c>
    </row>
    <row r="33" spans="2:17" s="136" customFormat="1">
      <c r="B33" s="137" t="s">
        <v>1485</v>
      </c>
      <c r="C33" s="97" t="s">
        <v>1435</v>
      </c>
      <c r="D33" s="84" t="s">
        <v>1445</v>
      </c>
      <c r="E33" s="84"/>
      <c r="F33" s="84" t="s">
        <v>1437</v>
      </c>
      <c r="G33" s="107">
        <v>42680</v>
      </c>
      <c r="H33" s="84" t="s">
        <v>1431</v>
      </c>
      <c r="I33" s="94">
        <v>3.32</v>
      </c>
      <c r="J33" s="97" t="s">
        <v>168</v>
      </c>
      <c r="K33" s="98">
        <v>3.1800000000000002E-2</v>
      </c>
      <c r="L33" s="98">
        <v>2.7600000000000003E-2</v>
      </c>
      <c r="M33" s="94">
        <v>8420.7000000000007</v>
      </c>
      <c r="N33" s="96">
        <v>101.66</v>
      </c>
      <c r="O33" s="94">
        <v>8.5604800000000001</v>
      </c>
      <c r="P33" s="95">
        <f t="shared" si="2"/>
        <v>1.2283275669043984E-3</v>
      </c>
      <c r="Q33" s="95">
        <f>O33/'סכום נכסי הקרן'!$C$42</f>
        <v>1.3071285127969813E-5</v>
      </c>
    </row>
    <row r="34" spans="2:17" s="136" customFormat="1">
      <c r="B34" s="137" t="s">
        <v>1487</v>
      </c>
      <c r="C34" s="97" t="s">
        <v>1432</v>
      </c>
      <c r="D34" s="84" t="s">
        <v>1446</v>
      </c>
      <c r="E34" s="84"/>
      <c r="F34" s="84" t="s">
        <v>1437</v>
      </c>
      <c r="G34" s="107">
        <v>42884</v>
      </c>
      <c r="H34" s="84" t="s">
        <v>1431</v>
      </c>
      <c r="I34" s="94">
        <v>1.7500000000000002</v>
      </c>
      <c r="J34" s="97" t="s">
        <v>168</v>
      </c>
      <c r="K34" s="98">
        <v>2.2099999999999998E-2</v>
      </c>
      <c r="L34" s="98">
        <v>1.7600000000000001E-2</v>
      </c>
      <c r="M34" s="94">
        <v>8291.2900000000009</v>
      </c>
      <c r="N34" s="96">
        <v>101</v>
      </c>
      <c r="O34" s="94">
        <v>8.3742099999999997</v>
      </c>
      <c r="P34" s="95">
        <f t="shared" si="2"/>
        <v>1.2016000264058187E-3</v>
      </c>
      <c r="Q34" s="95">
        <f>O34/'סכום נכסי הקרן'!$C$42</f>
        <v>1.2786863193593827E-5</v>
      </c>
    </row>
    <row r="35" spans="2:17" s="136" customFormat="1">
      <c r="B35" s="137" t="s">
        <v>1487</v>
      </c>
      <c r="C35" s="97" t="s">
        <v>1432</v>
      </c>
      <c r="D35" s="84" t="s">
        <v>1447</v>
      </c>
      <c r="E35" s="84"/>
      <c r="F35" s="84" t="s">
        <v>1437</v>
      </c>
      <c r="G35" s="107">
        <v>43006</v>
      </c>
      <c r="H35" s="84" t="s">
        <v>1431</v>
      </c>
      <c r="I35" s="94">
        <v>1.94</v>
      </c>
      <c r="J35" s="97" t="s">
        <v>168</v>
      </c>
      <c r="K35" s="98">
        <v>2.0799999999999999E-2</v>
      </c>
      <c r="L35" s="98">
        <v>2.0100000000000003E-2</v>
      </c>
      <c r="M35" s="94">
        <v>8883.52</v>
      </c>
      <c r="N35" s="96">
        <v>100.18</v>
      </c>
      <c r="O35" s="94">
        <v>8.8995099999999994</v>
      </c>
      <c r="P35" s="95">
        <f t="shared" si="2"/>
        <v>1.2769743594916829E-3</v>
      </c>
      <c r="Q35" s="95">
        <f>O35/'סכום נכסי הקרן'!$C$42</f>
        <v>1.3588961449500334E-5</v>
      </c>
    </row>
    <row r="36" spans="2:17" s="136" customFormat="1">
      <c r="B36" s="137" t="s">
        <v>1487</v>
      </c>
      <c r="C36" s="97" t="s">
        <v>1432</v>
      </c>
      <c r="D36" s="84" t="s">
        <v>1448</v>
      </c>
      <c r="E36" s="84"/>
      <c r="F36" s="84" t="s">
        <v>1437</v>
      </c>
      <c r="G36" s="107">
        <v>42828</v>
      </c>
      <c r="H36" s="84" t="s">
        <v>1431</v>
      </c>
      <c r="I36" s="94">
        <v>1.59</v>
      </c>
      <c r="J36" s="97" t="s">
        <v>168</v>
      </c>
      <c r="K36" s="98">
        <v>2.2700000000000001E-2</v>
      </c>
      <c r="L36" s="98">
        <v>1.6900000000000002E-2</v>
      </c>
      <c r="M36" s="94">
        <v>8291.2900000000009</v>
      </c>
      <c r="N36" s="96">
        <v>101.49</v>
      </c>
      <c r="O36" s="94">
        <v>8.4148300000000003</v>
      </c>
      <c r="P36" s="95">
        <f t="shared" si="2"/>
        <v>1.2074285156689975E-3</v>
      </c>
      <c r="Q36" s="95">
        <f>O36/'סכום נכסי הקרן'!$C$42</f>
        <v>1.2848887239196193E-5</v>
      </c>
    </row>
    <row r="37" spans="2:17" s="136" customFormat="1">
      <c r="B37" s="137" t="s">
        <v>1487</v>
      </c>
      <c r="C37" s="97" t="s">
        <v>1432</v>
      </c>
      <c r="D37" s="84" t="s">
        <v>1449</v>
      </c>
      <c r="E37" s="84"/>
      <c r="F37" s="84" t="s">
        <v>1437</v>
      </c>
      <c r="G37" s="107">
        <v>42859</v>
      </c>
      <c r="H37" s="84" t="s">
        <v>1431</v>
      </c>
      <c r="I37" s="94">
        <v>1.6800000000000002</v>
      </c>
      <c r="J37" s="97" t="s">
        <v>168</v>
      </c>
      <c r="K37" s="98">
        <v>2.2799999999999997E-2</v>
      </c>
      <c r="L37" s="98">
        <v>1.7000000000000001E-2</v>
      </c>
      <c r="M37" s="94">
        <v>8291.2900000000009</v>
      </c>
      <c r="N37" s="96">
        <v>101.34</v>
      </c>
      <c r="O37" s="94">
        <v>8.4023899999999987</v>
      </c>
      <c r="P37" s="95">
        <f t="shared" si="2"/>
        <v>1.205643522896128E-3</v>
      </c>
      <c r="Q37" s="95">
        <f>O37/'סכום נכסי הקרן'!$C$42</f>
        <v>1.2829892184363757E-5</v>
      </c>
    </row>
    <row r="38" spans="2:17" s="136" customFormat="1">
      <c r="B38" s="87" t="s">
        <v>1488</v>
      </c>
      <c r="C38" s="97" t="s">
        <v>1435</v>
      </c>
      <c r="D38" s="84" t="s">
        <v>1450</v>
      </c>
      <c r="E38" s="84"/>
      <c r="F38" s="84" t="s">
        <v>1437</v>
      </c>
      <c r="G38" s="107">
        <v>43009</v>
      </c>
      <c r="H38" s="84" t="s">
        <v>1431</v>
      </c>
      <c r="I38" s="94">
        <v>4.49</v>
      </c>
      <c r="J38" s="97" t="s">
        <v>168</v>
      </c>
      <c r="K38" s="98">
        <v>0</v>
      </c>
      <c r="L38" s="98">
        <v>0</v>
      </c>
      <c r="M38" s="94">
        <v>0.26</v>
      </c>
      <c r="N38" s="96">
        <v>100</v>
      </c>
      <c r="O38" s="94">
        <v>2.6000000000000003E-4</v>
      </c>
      <c r="P38" s="95">
        <f t="shared" si="2"/>
        <v>3.7306922905624876E-8</v>
      </c>
      <c r="Q38" s="95">
        <f>O38/'סכום נכסי הקרן'!$C$42</f>
        <v>3.9700275373251869E-10</v>
      </c>
    </row>
    <row r="39" spans="2:17" s="136" customFormat="1">
      <c r="B39" s="137" t="s">
        <v>1489</v>
      </c>
      <c r="C39" s="97" t="s">
        <v>1432</v>
      </c>
      <c r="D39" s="84" t="s">
        <v>1451</v>
      </c>
      <c r="E39" s="84"/>
      <c r="F39" s="84" t="s">
        <v>483</v>
      </c>
      <c r="G39" s="107">
        <v>42759</v>
      </c>
      <c r="H39" s="84" t="s">
        <v>338</v>
      </c>
      <c r="I39" s="94">
        <v>5.1100000000000003</v>
      </c>
      <c r="J39" s="97" t="s">
        <v>168</v>
      </c>
      <c r="K39" s="98">
        <v>2.4E-2</v>
      </c>
      <c r="L39" s="98">
        <v>1.24E-2</v>
      </c>
      <c r="M39" s="94">
        <v>103520.94</v>
      </c>
      <c r="N39" s="96">
        <v>107.15</v>
      </c>
      <c r="O39" s="94">
        <v>110.92268</v>
      </c>
      <c r="P39" s="95">
        <f t="shared" si="2"/>
        <v>1.5916091812481915E-2</v>
      </c>
      <c r="Q39" s="95">
        <f>O39/'סכום נכסי הקרן'!$C$42</f>
        <v>1.6937157465919604E-4</v>
      </c>
    </row>
    <row r="40" spans="2:17" s="136" customFormat="1">
      <c r="B40" s="137" t="s">
        <v>1489</v>
      </c>
      <c r="C40" s="97" t="s">
        <v>1432</v>
      </c>
      <c r="D40" s="84" t="s">
        <v>1452</v>
      </c>
      <c r="E40" s="84"/>
      <c r="F40" s="84" t="s">
        <v>483</v>
      </c>
      <c r="G40" s="107">
        <v>42759</v>
      </c>
      <c r="H40" s="84" t="s">
        <v>338</v>
      </c>
      <c r="I40" s="94">
        <v>4.879999999999999</v>
      </c>
      <c r="J40" s="97" t="s">
        <v>168</v>
      </c>
      <c r="K40" s="98">
        <v>3.8800000000000001E-2</v>
      </c>
      <c r="L40" s="98">
        <v>2.5699999999999997E-2</v>
      </c>
      <c r="M40" s="94">
        <v>103520.94</v>
      </c>
      <c r="N40" s="96">
        <v>108.33</v>
      </c>
      <c r="O40" s="94">
        <v>112.14424000000001</v>
      </c>
      <c r="P40" s="95">
        <f t="shared" si="2"/>
        <v>1.6091371215345741E-2</v>
      </c>
      <c r="Q40" s="95">
        <f>O40/'סכום נכסי הקרן'!$C$42</f>
        <v>1.7123681575092488E-4</v>
      </c>
    </row>
    <row r="41" spans="2:17" s="136" customFormat="1">
      <c r="B41" s="87" t="s">
        <v>1490</v>
      </c>
      <c r="C41" s="97" t="s">
        <v>1435</v>
      </c>
      <c r="D41" s="84" t="s">
        <v>1453</v>
      </c>
      <c r="E41" s="84"/>
      <c r="F41" s="84" t="s">
        <v>1454</v>
      </c>
      <c r="G41" s="107">
        <v>43100</v>
      </c>
      <c r="H41" s="84" t="s">
        <v>1431</v>
      </c>
      <c r="I41" s="94">
        <v>5.3200000000000012</v>
      </c>
      <c r="J41" s="97" t="s">
        <v>168</v>
      </c>
      <c r="K41" s="98">
        <v>2.6089999999999999E-2</v>
      </c>
      <c r="L41" s="98">
        <v>2.5399999999999999E-2</v>
      </c>
      <c r="M41" s="94">
        <v>109421</v>
      </c>
      <c r="N41" s="96">
        <v>100.4</v>
      </c>
      <c r="O41" s="94">
        <v>109.85867999999999</v>
      </c>
      <c r="P41" s="95">
        <f t="shared" si="2"/>
        <v>1.5763420404898896E-2</v>
      </c>
      <c r="Q41" s="95">
        <f>O41/'סכום נכסי הקרן'!$C$42</f>
        <v>1.6774691723622911E-4</v>
      </c>
    </row>
    <row r="42" spans="2:17" s="136" customFormat="1">
      <c r="B42" s="137" t="s">
        <v>1491</v>
      </c>
      <c r="C42" s="97" t="s">
        <v>1435</v>
      </c>
      <c r="D42" s="84" t="s">
        <v>1455</v>
      </c>
      <c r="E42" s="84"/>
      <c r="F42" s="84" t="s">
        <v>509</v>
      </c>
      <c r="G42" s="107">
        <v>43027</v>
      </c>
      <c r="H42" s="84" t="s">
        <v>338</v>
      </c>
      <c r="I42" s="94">
        <v>2.89</v>
      </c>
      <c r="J42" s="97" t="s">
        <v>167</v>
      </c>
      <c r="K42" s="98">
        <v>4.6073000000000003E-2</v>
      </c>
      <c r="L42" s="98">
        <v>5.6700000000000007E-2</v>
      </c>
      <c r="M42" s="94">
        <v>48272.28</v>
      </c>
      <c r="N42" s="96">
        <v>101.02</v>
      </c>
      <c r="O42" s="94">
        <v>169.06707999999998</v>
      </c>
      <c r="P42" s="95">
        <f t="shared" si="2"/>
        <v>2.4259125074765815E-2</v>
      </c>
      <c r="Q42" s="95">
        <f>O42/'סכום נכסי הקרן'!$C$42</f>
        <v>2.5815421663660007E-4</v>
      </c>
    </row>
    <row r="43" spans="2:17" s="136" customFormat="1">
      <c r="B43" s="137" t="s">
        <v>1491</v>
      </c>
      <c r="C43" s="97" t="s">
        <v>1435</v>
      </c>
      <c r="D43" s="84" t="s">
        <v>1456</v>
      </c>
      <c r="E43" s="84"/>
      <c r="F43" s="84" t="s">
        <v>509</v>
      </c>
      <c r="G43" s="107">
        <v>43096</v>
      </c>
      <c r="H43" s="84" t="s">
        <v>338</v>
      </c>
      <c r="I43" s="94">
        <v>2.91</v>
      </c>
      <c r="J43" s="97" t="s">
        <v>167</v>
      </c>
      <c r="K43" s="98">
        <v>4.7725999999999998E-2</v>
      </c>
      <c r="L43" s="98">
        <v>5.6899999999999992E-2</v>
      </c>
      <c r="M43" s="94">
        <v>9297.5499999999993</v>
      </c>
      <c r="N43" s="96">
        <v>100.1</v>
      </c>
      <c r="O43" s="94">
        <v>32.266820000000003</v>
      </c>
      <c r="P43" s="95">
        <f t="shared" si="2"/>
        <v>4.6299067928833645E-3</v>
      </c>
      <c r="Q43" s="95">
        <f>O43/'סכום נכסי הקרן'!$C$42</f>
        <v>4.9269293823813498E-5</v>
      </c>
    </row>
    <row r="44" spans="2:17" s="136" customFormat="1">
      <c r="B44" s="137" t="s">
        <v>1491</v>
      </c>
      <c r="C44" s="97" t="s">
        <v>1435</v>
      </c>
      <c r="D44" s="84" t="s">
        <v>1457</v>
      </c>
      <c r="E44" s="84"/>
      <c r="F44" s="84" t="s">
        <v>509</v>
      </c>
      <c r="G44" s="107">
        <v>43027</v>
      </c>
      <c r="H44" s="84" t="s">
        <v>338</v>
      </c>
      <c r="I44" s="94">
        <v>2.89</v>
      </c>
      <c r="J44" s="97" t="s">
        <v>167</v>
      </c>
      <c r="K44" s="98">
        <v>4.6073000000000003E-2</v>
      </c>
      <c r="L44" s="98">
        <v>5.6499999999999995E-2</v>
      </c>
      <c r="M44" s="94">
        <v>1163.3499999999999</v>
      </c>
      <c r="N44" s="96">
        <v>101.06</v>
      </c>
      <c r="O44" s="94">
        <v>4.0760800000000001</v>
      </c>
      <c r="P44" s="95">
        <f t="shared" si="2"/>
        <v>5.8486923968138239E-4</v>
      </c>
      <c r="Q44" s="95">
        <f>O44/'סכום נכסי הקרן'!$C$42</f>
        <v>6.2239037862847875E-6</v>
      </c>
    </row>
    <row r="45" spans="2:17" s="136" customFormat="1">
      <c r="B45" s="137" t="s">
        <v>1491</v>
      </c>
      <c r="C45" s="97" t="s">
        <v>1435</v>
      </c>
      <c r="D45" s="84" t="s">
        <v>1458</v>
      </c>
      <c r="E45" s="84"/>
      <c r="F45" s="84" t="s">
        <v>509</v>
      </c>
      <c r="G45" s="107">
        <v>43045</v>
      </c>
      <c r="H45" s="84" t="s">
        <v>338</v>
      </c>
      <c r="I45" s="94">
        <v>2.9</v>
      </c>
      <c r="J45" s="97" t="s">
        <v>167</v>
      </c>
      <c r="K45" s="98">
        <v>4.6049E-2</v>
      </c>
      <c r="L45" s="98">
        <v>5.67E-2</v>
      </c>
      <c r="M45" s="94">
        <v>6533.54</v>
      </c>
      <c r="N45" s="96">
        <v>100.78</v>
      </c>
      <c r="O45" s="94">
        <v>22.82846</v>
      </c>
      <c r="P45" s="95">
        <f t="shared" si="2"/>
        <v>3.2756138356697735E-3</v>
      </c>
      <c r="Q45" s="95">
        <f>O45/'סכום נכסי הקרן'!$C$42</f>
        <v>3.4857544167202511E-5</v>
      </c>
    </row>
    <row r="46" spans="2:17" s="136" customFormat="1">
      <c r="B46" s="137" t="s">
        <v>1492</v>
      </c>
      <c r="C46" s="97" t="s">
        <v>1435</v>
      </c>
      <c r="D46" s="84" t="s">
        <v>1459</v>
      </c>
      <c r="E46" s="84"/>
      <c r="F46" s="84" t="s">
        <v>1240</v>
      </c>
      <c r="G46" s="107">
        <v>43011</v>
      </c>
      <c r="H46" s="84"/>
      <c r="I46" s="94">
        <v>0.01</v>
      </c>
      <c r="J46" s="97" t="s">
        <v>168</v>
      </c>
      <c r="K46" s="98">
        <v>3.1E-2</v>
      </c>
      <c r="L46" s="98">
        <v>2.3000000000000003E-2</v>
      </c>
      <c r="M46" s="94">
        <v>11346.67</v>
      </c>
      <c r="N46" s="96">
        <v>100.06</v>
      </c>
      <c r="O46" s="94">
        <v>11.353479999999999</v>
      </c>
      <c r="P46" s="95">
        <f t="shared" si="2"/>
        <v>1.6290900118098224E-3</v>
      </c>
      <c r="Q46" s="95">
        <f>O46/'סכום נכסי הקרן'!$C$42</f>
        <v>1.7336010863257984E-5</v>
      </c>
    </row>
    <row r="47" spans="2:17" s="136" customFormat="1">
      <c r="B47" s="137" t="s">
        <v>1492</v>
      </c>
      <c r="C47" s="97" t="s">
        <v>1435</v>
      </c>
      <c r="D47" s="84" t="s">
        <v>1460</v>
      </c>
      <c r="E47" s="84"/>
      <c r="F47" s="84" t="s">
        <v>1240</v>
      </c>
      <c r="G47" s="107">
        <v>43011</v>
      </c>
      <c r="H47" s="84"/>
      <c r="I47" s="94">
        <v>10.399999999999999</v>
      </c>
      <c r="J47" s="97" t="s">
        <v>168</v>
      </c>
      <c r="K47" s="98">
        <v>4.0800000000000003E-2</v>
      </c>
      <c r="L47" s="98">
        <v>3.5799999999999998E-2</v>
      </c>
      <c r="M47" s="94">
        <v>17175.490000000002</v>
      </c>
      <c r="N47" s="96">
        <v>105.97</v>
      </c>
      <c r="O47" s="94">
        <v>18.200860000000002</v>
      </c>
      <c r="P47" s="95">
        <f t="shared" si="2"/>
        <v>2.61160800321566E-3</v>
      </c>
      <c r="Q47" s="95">
        <f>O47/'סכום נכסי הקרן'!$C$42</f>
        <v>2.7791505924230964E-5</v>
      </c>
    </row>
    <row r="48" spans="2:17" s="136" customFormat="1">
      <c r="B48" s="137" t="s">
        <v>1492</v>
      </c>
      <c r="C48" s="97" t="s">
        <v>1435</v>
      </c>
      <c r="D48" s="84" t="s">
        <v>1461</v>
      </c>
      <c r="E48" s="84"/>
      <c r="F48" s="84" t="s">
        <v>1240</v>
      </c>
      <c r="G48" s="107">
        <v>42935</v>
      </c>
      <c r="H48" s="84"/>
      <c r="I48" s="94">
        <v>11.99</v>
      </c>
      <c r="J48" s="97" t="s">
        <v>168</v>
      </c>
      <c r="K48" s="98">
        <v>4.0800000000000003E-2</v>
      </c>
      <c r="L48" s="98">
        <v>3.1800000000000002E-2</v>
      </c>
      <c r="M48" s="94">
        <v>80166.28</v>
      </c>
      <c r="N48" s="96">
        <v>109.38</v>
      </c>
      <c r="O48" s="94">
        <v>87.685880000000012</v>
      </c>
      <c r="P48" s="95">
        <f t="shared" si="2"/>
        <v>1.2581886019507209E-2</v>
      </c>
      <c r="Q48" s="95">
        <f>O48/'סכום נכסי הקרן'!$C$42</f>
        <v>1.3389052239791996E-4</v>
      </c>
    </row>
    <row r="49" spans="2:5" s="136" customFormat="1">
      <c r="B49" s="139"/>
      <c r="C49" s="139"/>
      <c r="D49" s="139"/>
      <c r="E49" s="139"/>
    </row>
    <row r="50" spans="2:5" s="136" customFormat="1">
      <c r="B50" s="139"/>
      <c r="C50" s="139"/>
      <c r="D50" s="139"/>
      <c r="E50" s="139"/>
    </row>
    <row r="51" spans="2:5" s="136" customFormat="1">
      <c r="B51" s="140" t="s">
        <v>257</v>
      </c>
      <c r="C51" s="139"/>
      <c r="D51" s="139"/>
      <c r="E51" s="139"/>
    </row>
    <row r="52" spans="2:5">
      <c r="B52" s="99" t="s">
        <v>118</v>
      </c>
    </row>
    <row r="53" spans="2:5">
      <c r="B53" s="99" t="s">
        <v>240</v>
      </c>
    </row>
    <row r="54" spans="2:5">
      <c r="B54" s="99" t="s">
        <v>248</v>
      </c>
    </row>
  </sheetData>
  <sheetProtection sheet="1" objects="1" scenarios="1"/>
  <mergeCells count="1">
    <mergeCell ref="B6:Q6"/>
  </mergeCells>
  <phoneticPr fontId="4" type="noConversion"/>
  <conditionalFormatting sqref="B11:B12 B22:B23">
    <cfRule type="cellIs" dxfId="38" priority="43" operator="equal">
      <formula>"NR3"</formula>
    </cfRule>
  </conditionalFormatting>
  <conditionalFormatting sqref="B13:B21">
    <cfRule type="cellIs" dxfId="37" priority="38" operator="equal">
      <formula>"NR3"</formula>
    </cfRule>
  </conditionalFormatting>
  <conditionalFormatting sqref="B24">
    <cfRule type="cellIs" dxfId="36" priority="37" operator="equal">
      <formula>"NR3"</formula>
    </cfRule>
  </conditionalFormatting>
  <conditionalFormatting sqref="B25">
    <cfRule type="cellIs" dxfId="35" priority="34" operator="equal">
      <formula>2958465</formula>
    </cfRule>
    <cfRule type="cellIs" dxfId="34" priority="35" operator="equal">
      <formula>"NR3"</formula>
    </cfRule>
    <cfRule type="cellIs" dxfId="33" priority="36" operator="equal">
      <formula>"דירוג פנימי"</formula>
    </cfRule>
  </conditionalFormatting>
  <conditionalFormatting sqref="B25">
    <cfRule type="cellIs" dxfId="32" priority="33" operator="equal">
      <formula>2958465</formula>
    </cfRule>
  </conditionalFormatting>
  <conditionalFormatting sqref="B26:B27">
    <cfRule type="cellIs" dxfId="31" priority="30" operator="equal">
      <formula>2958465</formula>
    </cfRule>
    <cfRule type="cellIs" dxfId="30" priority="31" operator="equal">
      <formula>"NR3"</formula>
    </cfRule>
    <cfRule type="cellIs" dxfId="29" priority="32" operator="equal">
      <formula>"דירוג פנימי"</formula>
    </cfRule>
  </conditionalFormatting>
  <conditionalFormatting sqref="B26:B27">
    <cfRule type="cellIs" dxfId="28" priority="29" operator="equal">
      <formula>2958465</formula>
    </cfRule>
  </conditionalFormatting>
  <conditionalFormatting sqref="B28:B33">
    <cfRule type="cellIs" dxfId="27" priority="26" operator="equal">
      <formula>2958465</formula>
    </cfRule>
    <cfRule type="cellIs" dxfId="26" priority="27" operator="equal">
      <formula>"NR3"</formula>
    </cfRule>
    <cfRule type="cellIs" dxfId="25" priority="28" operator="equal">
      <formula>"דירוג פנימי"</formula>
    </cfRule>
  </conditionalFormatting>
  <conditionalFormatting sqref="B28:B33">
    <cfRule type="cellIs" dxfId="24" priority="25" operator="equal">
      <formula>2958465</formula>
    </cfRule>
  </conditionalFormatting>
  <conditionalFormatting sqref="B34:B37">
    <cfRule type="cellIs" dxfId="23" priority="22" operator="equal">
      <formula>2958465</formula>
    </cfRule>
    <cfRule type="cellIs" dxfId="22" priority="23" operator="equal">
      <formula>"NR3"</formula>
    </cfRule>
    <cfRule type="cellIs" dxfId="21" priority="24" operator="equal">
      <formula>"דירוג פנימי"</formula>
    </cfRule>
  </conditionalFormatting>
  <conditionalFormatting sqref="B34:B37">
    <cfRule type="cellIs" dxfId="20" priority="21" operator="equal">
      <formula>2958465</formula>
    </cfRule>
  </conditionalFormatting>
  <conditionalFormatting sqref="B38">
    <cfRule type="cellIs" dxfId="19" priority="18" operator="equal">
      <formula>2958465</formula>
    </cfRule>
    <cfRule type="cellIs" dxfId="18" priority="19" operator="equal">
      <formula>"NR3"</formula>
    </cfRule>
    <cfRule type="cellIs" dxfId="17" priority="20" operator="equal">
      <formula>"דירוג פנימי"</formula>
    </cfRule>
  </conditionalFormatting>
  <conditionalFormatting sqref="B38">
    <cfRule type="cellIs" dxfId="16" priority="17" operator="equal">
      <formula>2958465</formula>
    </cfRule>
  </conditionalFormatting>
  <conditionalFormatting sqref="B39:B40">
    <cfRule type="cellIs" dxfId="15" priority="14" operator="equal">
      <formula>2958465</formula>
    </cfRule>
    <cfRule type="cellIs" dxfId="14" priority="15" operator="equal">
      <formula>"NR3"</formula>
    </cfRule>
    <cfRule type="cellIs" dxfId="13" priority="16" operator="equal">
      <formula>"דירוג פנימי"</formula>
    </cfRule>
  </conditionalFormatting>
  <conditionalFormatting sqref="B39:B40">
    <cfRule type="cellIs" dxfId="12" priority="13" operator="equal">
      <formula>2958465</formula>
    </cfRule>
  </conditionalFormatting>
  <conditionalFormatting sqref="B41">
    <cfRule type="cellIs" dxfId="11" priority="10" operator="equal">
      <formula>2958465</formula>
    </cfRule>
    <cfRule type="cellIs" dxfId="10" priority="11" operator="equal">
      <formula>"NR3"</formula>
    </cfRule>
    <cfRule type="cellIs" dxfId="9" priority="12" operator="equal">
      <formula>"דירוג פנימי"</formula>
    </cfRule>
  </conditionalFormatting>
  <conditionalFormatting sqref="B41">
    <cfRule type="cellIs" dxfId="8" priority="9" operator="equal">
      <formula>2958465</formula>
    </cfRule>
  </conditionalFormatting>
  <conditionalFormatting sqref="B42:B45">
    <cfRule type="cellIs" dxfId="7" priority="6" operator="equal">
      <formula>2958465</formula>
    </cfRule>
    <cfRule type="cellIs" dxfId="6" priority="7" operator="equal">
      <formula>"NR3"</formula>
    </cfRule>
    <cfRule type="cellIs" dxfId="5" priority="8" operator="equal">
      <formula>"דירוג פנימי"</formula>
    </cfRule>
  </conditionalFormatting>
  <conditionalFormatting sqref="B42:B45">
    <cfRule type="cellIs" dxfId="4" priority="5" operator="equal">
      <formula>2958465</formula>
    </cfRule>
  </conditionalFormatting>
  <conditionalFormatting sqref="B46:B48">
    <cfRule type="cellIs" dxfId="3" priority="2" operator="equal">
      <formula>2958465</formula>
    </cfRule>
    <cfRule type="cellIs" dxfId="2" priority="3" operator="equal">
      <formula>"NR3"</formula>
    </cfRule>
    <cfRule type="cellIs" dxfId="1" priority="4" operator="equal">
      <formula>"דירוג פנימי"</formula>
    </cfRule>
  </conditionalFormatting>
  <conditionalFormatting sqref="B46:B48">
    <cfRule type="cellIs" dxfId="0" priority="1" operator="equal">
      <formula>2958465</formula>
    </cfRule>
  </conditionalFormatting>
  <dataValidations count="1">
    <dataValidation allowBlank="1" showInputMessage="1" showErrorMessage="1" sqref="D1:Q9 C5:C9 B1:B9 D17:D21 A1:A1048576 B49:XFD1048576 R1:XFD4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6"/>
  <sheetViews>
    <sheetView rightToLeft="1" workbookViewId="0">
      <selection activeCell="O15" sqref="O15"/>
    </sheetView>
  </sheetViews>
  <sheetFormatPr defaultColWidth="9.140625" defaultRowHeight="18"/>
  <cols>
    <col min="1" max="1" width="6.28515625" style="1" customWidth="1"/>
    <col min="2" max="2" width="29.85546875" style="2" bestFit="1" customWidth="1"/>
    <col min="3" max="3" width="41.71093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183</v>
      </c>
      <c r="C1" s="78" t="s" vm="1">
        <v>258</v>
      </c>
    </row>
    <row r="2" spans="2:64">
      <c r="B2" s="57" t="s">
        <v>182</v>
      </c>
      <c r="C2" s="78" t="s">
        <v>259</v>
      </c>
    </row>
    <row r="3" spans="2:64">
      <c r="B3" s="57" t="s">
        <v>184</v>
      </c>
      <c r="C3" s="78" t="s">
        <v>260</v>
      </c>
    </row>
    <row r="4" spans="2:64">
      <c r="B4" s="57" t="s">
        <v>185</v>
      </c>
      <c r="C4" s="78">
        <v>8802</v>
      </c>
    </row>
    <row r="6" spans="2:64" ht="26.25" customHeight="1">
      <c r="B6" s="177" t="s">
        <v>216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9"/>
    </row>
    <row r="7" spans="2:64" s="3" customFormat="1" ht="63">
      <c r="B7" s="60" t="s">
        <v>122</v>
      </c>
      <c r="C7" s="61" t="s">
        <v>46</v>
      </c>
      <c r="D7" s="61" t="s">
        <v>123</v>
      </c>
      <c r="E7" s="61" t="s">
        <v>15</v>
      </c>
      <c r="F7" s="61" t="s">
        <v>67</v>
      </c>
      <c r="G7" s="61" t="s">
        <v>18</v>
      </c>
      <c r="H7" s="61" t="s">
        <v>107</v>
      </c>
      <c r="I7" s="61" t="s">
        <v>54</v>
      </c>
      <c r="J7" s="61" t="s">
        <v>19</v>
      </c>
      <c r="K7" s="61" t="s">
        <v>242</v>
      </c>
      <c r="L7" s="61" t="s">
        <v>241</v>
      </c>
      <c r="M7" s="61" t="s">
        <v>116</v>
      </c>
      <c r="N7" s="61" t="s">
        <v>186</v>
      </c>
      <c r="O7" s="63" t="s">
        <v>188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249</v>
      </c>
      <c r="L8" s="33"/>
      <c r="M8" s="33" t="s">
        <v>245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135" customFormat="1" ht="18" customHeight="1">
      <c r="B10" s="122" t="s">
        <v>42</v>
      </c>
      <c r="C10" s="123"/>
      <c r="D10" s="123"/>
      <c r="E10" s="123"/>
      <c r="F10" s="123"/>
      <c r="G10" s="124">
        <v>0.78856002578886919</v>
      </c>
      <c r="H10" s="123"/>
      <c r="I10" s="123"/>
      <c r="J10" s="125">
        <v>6.0159794034132354E-3</v>
      </c>
      <c r="K10" s="124"/>
      <c r="L10" s="128"/>
      <c r="M10" s="124">
        <v>10992.060119999998</v>
      </c>
      <c r="N10" s="125">
        <v>1</v>
      </c>
      <c r="O10" s="125">
        <f>M10/'סכום נכסי הקרן'!$C$42</f>
        <v>1.6784146680128457E-2</v>
      </c>
      <c r="P10" s="141"/>
      <c r="Q10" s="141"/>
      <c r="R10" s="141"/>
      <c r="S10" s="141"/>
      <c r="T10" s="141"/>
      <c r="U10" s="141"/>
      <c r="BL10" s="141"/>
    </row>
    <row r="11" spans="2:64" s="100" customFormat="1" ht="20.25" customHeight="1">
      <c r="B11" s="126" t="s">
        <v>237</v>
      </c>
      <c r="C11" s="123"/>
      <c r="D11" s="123"/>
      <c r="E11" s="123"/>
      <c r="F11" s="123"/>
      <c r="G11" s="124">
        <v>0.78856002578886919</v>
      </c>
      <c r="H11" s="123"/>
      <c r="I11" s="123"/>
      <c r="J11" s="125">
        <v>6.0159794034132354E-3</v>
      </c>
      <c r="K11" s="124"/>
      <c r="L11" s="128"/>
      <c r="M11" s="124">
        <v>10992.060119999998</v>
      </c>
      <c r="N11" s="125">
        <v>1</v>
      </c>
      <c r="O11" s="125">
        <f>M11/'סכום נכסי הקרן'!$C$42</f>
        <v>1.6784146680128457E-2</v>
      </c>
    </row>
    <row r="12" spans="2:64" s="100" customFormat="1">
      <c r="B12" s="127" t="s">
        <v>62</v>
      </c>
      <c r="C12" s="123"/>
      <c r="D12" s="123"/>
      <c r="E12" s="123"/>
      <c r="F12" s="123"/>
      <c r="G12" s="124">
        <v>0.78856002578886919</v>
      </c>
      <c r="H12" s="123"/>
      <c r="I12" s="123"/>
      <c r="J12" s="125">
        <v>6.0159794034132354E-3</v>
      </c>
      <c r="K12" s="124"/>
      <c r="L12" s="128"/>
      <c r="M12" s="124">
        <v>10992.060119999998</v>
      </c>
      <c r="N12" s="125">
        <v>1</v>
      </c>
      <c r="O12" s="125">
        <f>M12/'סכום נכסי הקרן'!$C$42</f>
        <v>1.6784146680128457E-2</v>
      </c>
    </row>
    <row r="13" spans="2:64">
      <c r="B13" s="87" t="s">
        <v>1462</v>
      </c>
      <c r="C13" s="84" t="s">
        <v>1463</v>
      </c>
      <c r="D13" s="84" t="s">
        <v>341</v>
      </c>
      <c r="E13" s="84" t="s">
        <v>337</v>
      </c>
      <c r="F13" s="84" t="s">
        <v>338</v>
      </c>
      <c r="G13" s="94">
        <v>0.93</v>
      </c>
      <c r="H13" s="97" t="s">
        <v>168</v>
      </c>
      <c r="I13" s="98">
        <v>3.3E-3</v>
      </c>
      <c r="J13" s="95">
        <v>3.5999999999999999E-3</v>
      </c>
      <c r="K13" s="94">
        <v>1700000</v>
      </c>
      <c r="L13" s="96">
        <v>99.99</v>
      </c>
      <c r="M13" s="94">
        <v>1699.83005</v>
      </c>
      <c r="N13" s="95">
        <v>0.1546416259957647</v>
      </c>
      <c r="O13" s="95">
        <f>M13/'סכום נכסי הקרן'!$C$42</f>
        <v>2.5955277335664804E-3</v>
      </c>
    </row>
    <row r="14" spans="2:64">
      <c r="B14" s="87" t="s">
        <v>1464</v>
      </c>
      <c r="C14" s="84" t="s">
        <v>1465</v>
      </c>
      <c r="D14" s="84" t="s">
        <v>341</v>
      </c>
      <c r="E14" s="84" t="s">
        <v>337</v>
      </c>
      <c r="F14" s="84" t="s">
        <v>338</v>
      </c>
      <c r="G14" s="94">
        <v>0.68</v>
      </c>
      <c r="H14" s="97" t="s">
        <v>168</v>
      </c>
      <c r="I14" s="98">
        <v>4.0000000000000001E-3</v>
      </c>
      <c r="J14" s="95">
        <v>9.1000000000000022E-3</v>
      </c>
      <c r="K14" s="94">
        <v>4500000</v>
      </c>
      <c r="L14" s="96">
        <v>99.78</v>
      </c>
      <c r="M14" s="94">
        <v>4490.0999599999996</v>
      </c>
      <c r="N14" s="95">
        <v>0.40848575344218552</v>
      </c>
      <c r="O14" s="95">
        <f>M14/'סכום נכסי הקרן'!$C$42</f>
        <v>6.8560848025164293E-3</v>
      </c>
    </row>
    <row r="15" spans="2:64">
      <c r="B15" s="87" t="s">
        <v>1466</v>
      </c>
      <c r="C15" s="84" t="s">
        <v>1467</v>
      </c>
      <c r="D15" s="84" t="s">
        <v>341</v>
      </c>
      <c r="E15" s="84" t="s">
        <v>337</v>
      </c>
      <c r="F15" s="84" t="s">
        <v>338</v>
      </c>
      <c r="G15" s="94">
        <v>0.84000000000000019</v>
      </c>
      <c r="H15" s="97" t="s">
        <v>168</v>
      </c>
      <c r="I15" s="98">
        <v>3.4000000000000002E-3</v>
      </c>
      <c r="J15" s="95">
        <v>3.7000000000000006E-3</v>
      </c>
      <c r="K15" s="94">
        <v>2500000</v>
      </c>
      <c r="L15" s="96">
        <v>100.03</v>
      </c>
      <c r="M15" s="94">
        <v>2500.7500099999997</v>
      </c>
      <c r="N15" s="95">
        <v>0.22750512485370214</v>
      </c>
      <c r="O15" s="95">
        <f>M15/'סכום נכסי הקרן'!$C$42</f>
        <v>3.8184793860254751E-3</v>
      </c>
    </row>
    <row r="16" spans="2:64">
      <c r="B16" s="87" t="s">
        <v>1468</v>
      </c>
      <c r="C16" s="84" t="s">
        <v>1469</v>
      </c>
      <c r="D16" s="84" t="s">
        <v>341</v>
      </c>
      <c r="E16" s="84" t="s">
        <v>337</v>
      </c>
      <c r="F16" s="84" t="s">
        <v>338</v>
      </c>
      <c r="G16" s="94">
        <v>0.84</v>
      </c>
      <c r="H16" s="97" t="s">
        <v>168</v>
      </c>
      <c r="I16" s="98">
        <v>3.9000000000000003E-3</v>
      </c>
      <c r="J16" s="95">
        <v>4.3E-3</v>
      </c>
      <c r="K16" s="94">
        <v>2300000</v>
      </c>
      <c r="L16" s="96">
        <v>100.06</v>
      </c>
      <c r="M16" s="94">
        <v>2301.3801000000003</v>
      </c>
      <c r="N16" s="95">
        <v>0.20936749570834776</v>
      </c>
      <c r="O16" s="95">
        <f>M16/'סכום נכסי הקרן'!$C$42</f>
        <v>3.5140547580200742E-3</v>
      </c>
    </row>
    <row r="17" spans="2:15">
      <c r="B17" s="83"/>
      <c r="C17" s="84"/>
      <c r="D17" s="84"/>
      <c r="E17" s="84"/>
      <c r="F17" s="84"/>
      <c r="G17" s="84"/>
      <c r="H17" s="84"/>
      <c r="I17" s="84"/>
      <c r="J17" s="95"/>
      <c r="K17" s="94"/>
      <c r="L17" s="96"/>
      <c r="M17" s="84"/>
      <c r="N17" s="95"/>
      <c r="O17" s="84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99" t="s">
        <v>257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99" t="s">
        <v>118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99" t="s">
        <v>240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99" t="s">
        <v>248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</row>
    <row r="116" spans="2:15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I31" sqref="I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183</v>
      </c>
      <c r="C1" s="78" t="s" vm="1">
        <v>258</v>
      </c>
    </row>
    <row r="2" spans="2:56">
      <c r="B2" s="57" t="s">
        <v>182</v>
      </c>
      <c r="C2" s="78" t="s">
        <v>259</v>
      </c>
    </row>
    <row r="3" spans="2:56">
      <c r="B3" s="57" t="s">
        <v>184</v>
      </c>
      <c r="C3" s="78" t="s">
        <v>260</v>
      </c>
    </row>
    <row r="4" spans="2:56">
      <c r="B4" s="57" t="s">
        <v>185</v>
      </c>
      <c r="C4" s="78">
        <v>8802</v>
      </c>
    </row>
    <row r="6" spans="2:56" ht="26.25" customHeight="1">
      <c r="B6" s="177" t="s">
        <v>217</v>
      </c>
      <c r="C6" s="178"/>
      <c r="D6" s="178"/>
      <c r="E6" s="178"/>
      <c r="F6" s="178"/>
      <c r="G6" s="178"/>
      <c r="H6" s="178"/>
      <c r="I6" s="178"/>
      <c r="J6" s="179"/>
    </row>
    <row r="7" spans="2:56" s="3" customFormat="1" ht="78.75">
      <c r="B7" s="60" t="s">
        <v>122</v>
      </c>
      <c r="C7" s="62" t="s">
        <v>56</v>
      </c>
      <c r="D7" s="62" t="s">
        <v>91</v>
      </c>
      <c r="E7" s="62" t="s">
        <v>57</v>
      </c>
      <c r="F7" s="62" t="s">
        <v>107</v>
      </c>
      <c r="G7" s="62" t="s">
        <v>228</v>
      </c>
      <c r="H7" s="62" t="s">
        <v>186</v>
      </c>
      <c r="I7" s="64" t="s">
        <v>187</v>
      </c>
      <c r="J7" s="77" t="s">
        <v>252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246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7"/>
      <c r="C11" s="101"/>
      <c r="D11" s="101"/>
      <c r="E11" s="101"/>
      <c r="F11" s="101"/>
      <c r="G11" s="101"/>
      <c r="H11" s="101"/>
      <c r="I11" s="101"/>
      <c r="J11" s="101"/>
    </row>
    <row r="12" spans="2:56">
      <c r="B12" s="117"/>
      <c r="C12" s="101"/>
      <c r="D12" s="101"/>
      <c r="E12" s="101"/>
      <c r="F12" s="101"/>
      <c r="G12" s="101"/>
      <c r="H12" s="101"/>
      <c r="I12" s="101"/>
      <c r="J12" s="101"/>
    </row>
    <row r="13" spans="2:56">
      <c r="B13" s="101"/>
      <c r="C13" s="101"/>
      <c r="D13" s="101"/>
      <c r="E13" s="101"/>
      <c r="F13" s="101"/>
      <c r="G13" s="101"/>
      <c r="H13" s="101"/>
      <c r="I13" s="101"/>
      <c r="J13" s="101"/>
    </row>
    <row r="14" spans="2:56">
      <c r="B14" s="101"/>
      <c r="C14" s="101"/>
      <c r="D14" s="101"/>
      <c r="E14" s="101"/>
      <c r="F14" s="101"/>
      <c r="G14" s="101"/>
      <c r="H14" s="101"/>
      <c r="I14" s="101"/>
      <c r="J14" s="101"/>
    </row>
    <row r="15" spans="2:56">
      <c r="B15" s="101"/>
      <c r="C15" s="101"/>
      <c r="D15" s="101"/>
      <c r="E15" s="101"/>
      <c r="F15" s="101"/>
      <c r="G15" s="101"/>
      <c r="H15" s="101"/>
      <c r="I15" s="101"/>
      <c r="J15" s="101"/>
    </row>
    <row r="16" spans="2:56">
      <c r="B16" s="101"/>
      <c r="C16" s="101"/>
      <c r="D16" s="101"/>
      <c r="E16" s="101"/>
      <c r="F16" s="101"/>
      <c r="G16" s="101"/>
      <c r="H16" s="101"/>
      <c r="I16" s="101"/>
      <c r="J16" s="101"/>
    </row>
    <row r="17" spans="2:10">
      <c r="B17" s="101"/>
      <c r="C17" s="101"/>
      <c r="D17" s="101"/>
      <c r="E17" s="101"/>
      <c r="F17" s="101"/>
      <c r="G17" s="101"/>
      <c r="H17" s="101"/>
      <c r="I17" s="101"/>
      <c r="J17" s="101"/>
    </row>
    <row r="18" spans="2:10">
      <c r="B18" s="101"/>
      <c r="C18" s="101"/>
      <c r="D18" s="101"/>
      <c r="E18" s="101"/>
      <c r="F18" s="101"/>
      <c r="G18" s="101"/>
      <c r="H18" s="101"/>
      <c r="I18" s="101"/>
      <c r="J18" s="101"/>
    </row>
    <row r="19" spans="2:10">
      <c r="B19" s="101"/>
      <c r="C19" s="101"/>
      <c r="D19" s="101"/>
      <c r="E19" s="101"/>
      <c r="F19" s="101"/>
      <c r="G19" s="101"/>
      <c r="H19" s="101"/>
      <c r="I19" s="101"/>
      <c r="J19" s="101"/>
    </row>
    <row r="20" spans="2:10">
      <c r="B20" s="101"/>
      <c r="C20" s="101"/>
      <c r="D20" s="101"/>
      <c r="E20" s="101"/>
      <c r="F20" s="101"/>
      <c r="G20" s="101"/>
      <c r="H20" s="101"/>
      <c r="I20" s="101"/>
      <c r="J20" s="101"/>
    </row>
    <row r="21" spans="2:10">
      <c r="B21" s="101"/>
      <c r="C21" s="101"/>
      <c r="D21" s="101"/>
      <c r="E21" s="101"/>
      <c r="F21" s="101"/>
      <c r="G21" s="101"/>
      <c r="H21" s="101"/>
      <c r="I21" s="101"/>
      <c r="J21" s="101"/>
    </row>
    <row r="22" spans="2:10">
      <c r="B22" s="101"/>
      <c r="C22" s="101"/>
      <c r="D22" s="101"/>
      <c r="E22" s="101"/>
      <c r="F22" s="101"/>
      <c r="G22" s="101"/>
      <c r="H22" s="101"/>
      <c r="I22" s="101"/>
      <c r="J22" s="101"/>
    </row>
    <row r="23" spans="2:10">
      <c r="B23" s="101"/>
      <c r="C23" s="101"/>
      <c r="D23" s="101"/>
      <c r="E23" s="101"/>
      <c r="F23" s="101"/>
      <c r="G23" s="101"/>
      <c r="H23" s="101"/>
      <c r="I23" s="101"/>
      <c r="J23" s="101"/>
    </row>
    <row r="24" spans="2:10">
      <c r="B24" s="101"/>
      <c r="C24" s="101"/>
      <c r="D24" s="101"/>
      <c r="E24" s="101"/>
      <c r="F24" s="101"/>
      <c r="G24" s="101"/>
      <c r="H24" s="101"/>
      <c r="I24" s="101"/>
      <c r="J24" s="101"/>
    </row>
    <row r="25" spans="2:10">
      <c r="B25" s="101"/>
      <c r="C25" s="101"/>
      <c r="D25" s="101"/>
      <c r="E25" s="101"/>
      <c r="F25" s="101"/>
      <c r="G25" s="101"/>
      <c r="H25" s="101"/>
      <c r="I25" s="101"/>
      <c r="J25" s="101"/>
    </row>
    <row r="26" spans="2:10">
      <c r="B26" s="101"/>
      <c r="C26" s="101"/>
      <c r="D26" s="101"/>
      <c r="E26" s="101"/>
      <c r="F26" s="101"/>
      <c r="G26" s="101"/>
      <c r="H26" s="101"/>
      <c r="I26" s="101"/>
      <c r="J26" s="101"/>
    </row>
    <row r="27" spans="2:10">
      <c r="B27" s="101"/>
      <c r="C27" s="101"/>
      <c r="D27" s="101"/>
      <c r="E27" s="101"/>
      <c r="F27" s="101"/>
      <c r="G27" s="101"/>
      <c r="H27" s="101"/>
      <c r="I27" s="101"/>
      <c r="J27" s="101"/>
    </row>
    <row r="28" spans="2:10">
      <c r="B28" s="101"/>
      <c r="C28" s="101"/>
      <c r="D28" s="101"/>
      <c r="E28" s="101"/>
      <c r="F28" s="101"/>
      <c r="G28" s="101"/>
      <c r="H28" s="101"/>
      <c r="I28" s="101"/>
      <c r="J28" s="101"/>
    </row>
    <row r="29" spans="2:10">
      <c r="B29" s="101"/>
      <c r="C29" s="101"/>
      <c r="D29" s="101"/>
      <c r="E29" s="101"/>
      <c r="F29" s="101"/>
      <c r="G29" s="101"/>
      <c r="H29" s="101"/>
      <c r="I29" s="101"/>
      <c r="J29" s="101"/>
    </row>
    <row r="30" spans="2:10">
      <c r="B30" s="101"/>
      <c r="C30" s="101"/>
      <c r="D30" s="101"/>
      <c r="E30" s="101"/>
      <c r="F30" s="101"/>
      <c r="G30" s="101"/>
      <c r="H30" s="101"/>
      <c r="I30" s="101"/>
      <c r="J30" s="101"/>
    </row>
    <row r="31" spans="2:10">
      <c r="B31" s="101"/>
      <c r="C31" s="101"/>
      <c r="D31" s="101"/>
      <c r="E31" s="101"/>
      <c r="F31" s="101"/>
      <c r="G31" s="101"/>
      <c r="H31" s="101"/>
      <c r="I31" s="101"/>
      <c r="J31" s="101"/>
    </row>
    <row r="32" spans="2:10">
      <c r="B32" s="101"/>
      <c r="C32" s="101"/>
      <c r="D32" s="101"/>
      <c r="E32" s="101"/>
      <c r="F32" s="101"/>
      <c r="G32" s="101"/>
      <c r="H32" s="101"/>
      <c r="I32" s="101"/>
      <c r="J32" s="101"/>
    </row>
    <row r="33" spans="2:10">
      <c r="B33" s="101"/>
      <c r="C33" s="101"/>
      <c r="D33" s="101"/>
      <c r="E33" s="101"/>
      <c r="F33" s="101"/>
      <c r="G33" s="101"/>
      <c r="H33" s="101"/>
      <c r="I33" s="101"/>
      <c r="J33" s="101"/>
    </row>
    <row r="34" spans="2:10">
      <c r="B34" s="101"/>
      <c r="C34" s="101"/>
      <c r="D34" s="101"/>
      <c r="E34" s="101"/>
      <c r="F34" s="101"/>
      <c r="G34" s="101"/>
      <c r="H34" s="101"/>
      <c r="I34" s="101"/>
      <c r="J34" s="101"/>
    </row>
    <row r="35" spans="2:10">
      <c r="B35" s="101"/>
      <c r="C35" s="101"/>
      <c r="D35" s="101"/>
      <c r="E35" s="101"/>
      <c r="F35" s="101"/>
      <c r="G35" s="101"/>
      <c r="H35" s="101"/>
      <c r="I35" s="101"/>
      <c r="J35" s="101"/>
    </row>
    <row r="36" spans="2:10">
      <c r="B36" s="101"/>
      <c r="C36" s="101"/>
      <c r="D36" s="101"/>
      <c r="E36" s="101"/>
      <c r="F36" s="101"/>
      <c r="G36" s="101"/>
      <c r="H36" s="101"/>
      <c r="I36" s="101"/>
      <c r="J36" s="101"/>
    </row>
    <row r="37" spans="2:10">
      <c r="B37" s="101"/>
      <c r="C37" s="101"/>
      <c r="D37" s="101"/>
      <c r="E37" s="101"/>
      <c r="F37" s="101"/>
      <c r="G37" s="101"/>
      <c r="H37" s="101"/>
      <c r="I37" s="101"/>
      <c r="J37" s="101"/>
    </row>
    <row r="38" spans="2:10">
      <c r="B38" s="101"/>
      <c r="C38" s="101"/>
      <c r="D38" s="101"/>
      <c r="E38" s="101"/>
      <c r="F38" s="101"/>
      <c r="G38" s="101"/>
      <c r="H38" s="101"/>
      <c r="I38" s="101"/>
      <c r="J38" s="101"/>
    </row>
    <row r="39" spans="2:10">
      <c r="B39" s="101"/>
      <c r="C39" s="101"/>
      <c r="D39" s="101"/>
      <c r="E39" s="101"/>
      <c r="F39" s="101"/>
      <c r="G39" s="101"/>
      <c r="H39" s="101"/>
      <c r="I39" s="101"/>
      <c r="J39" s="101"/>
    </row>
    <row r="40" spans="2:10">
      <c r="B40" s="101"/>
      <c r="C40" s="101"/>
      <c r="D40" s="101"/>
      <c r="E40" s="101"/>
      <c r="F40" s="101"/>
      <c r="G40" s="101"/>
      <c r="H40" s="101"/>
      <c r="I40" s="101"/>
      <c r="J40" s="101"/>
    </row>
    <row r="41" spans="2:10">
      <c r="B41" s="101"/>
      <c r="C41" s="101"/>
      <c r="D41" s="101"/>
      <c r="E41" s="101"/>
      <c r="F41" s="101"/>
      <c r="G41" s="101"/>
      <c r="H41" s="101"/>
      <c r="I41" s="101"/>
      <c r="J41" s="101"/>
    </row>
    <row r="42" spans="2:10">
      <c r="B42" s="101"/>
      <c r="C42" s="101"/>
      <c r="D42" s="101"/>
      <c r="E42" s="101"/>
      <c r="F42" s="101"/>
      <c r="G42" s="101"/>
      <c r="H42" s="101"/>
      <c r="I42" s="101"/>
      <c r="J42" s="101"/>
    </row>
    <row r="43" spans="2:10">
      <c r="B43" s="101"/>
      <c r="C43" s="101"/>
      <c r="D43" s="101"/>
      <c r="E43" s="101"/>
      <c r="F43" s="101"/>
      <c r="G43" s="101"/>
      <c r="H43" s="101"/>
      <c r="I43" s="101"/>
      <c r="J43" s="101"/>
    </row>
    <row r="44" spans="2:10">
      <c r="B44" s="101"/>
      <c r="C44" s="101"/>
      <c r="D44" s="101"/>
      <c r="E44" s="101"/>
      <c r="F44" s="101"/>
      <c r="G44" s="101"/>
      <c r="H44" s="101"/>
      <c r="I44" s="101"/>
      <c r="J44" s="101"/>
    </row>
    <row r="45" spans="2:10">
      <c r="B45" s="101"/>
      <c r="C45" s="101"/>
      <c r="D45" s="101"/>
      <c r="E45" s="101"/>
      <c r="F45" s="101"/>
      <c r="G45" s="101"/>
      <c r="H45" s="101"/>
      <c r="I45" s="101"/>
      <c r="J45" s="101"/>
    </row>
    <row r="46" spans="2:10">
      <c r="B46" s="101"/>
      <c r="C46" s="101"/>
      <c r="D46" s="101"/>
      <c r="E46" s="101"/>
      <c r="F46" s="101"/>
      <c r="G46" s="101"/>
      <c r="H46" s="101"/>
      <c r="I46" s="101"/>
      <c r="J46" s="101"/>
    </row>
    <row r="47" spans="2:10">
      <c r="B47" s="101"/>
      <c r="C47" s="101"/>
      <c r="D47" s="101"/>
      <c r="E47" s="101"/>
      <c r="F47" s="101"/>
      <c r="G47" s="101"/>
      <c r="H47" s="101"/>
      <c r="I47" s="101"/>
      <c r="J47" s="101"/>
    </row>
    <row r="48" spans="2:10">
      <c r="B48" s="101"/>
      <c r="C48" s="101"/>
      <c r="D48" s="101"/>
      <c r="E48" s="101"/>
      <c r="F48" s="101"/>
      <c r="G48" s="101"/>
      <c r="H48" s="101"/>
      <c r="I48" s="101"/>
      <c r="J48" s="101"/>
    </row>
    <row r="49" spans="2:10">
      <c r="B49" s="101"/>
      <c r="C49" s="101"/>
      <c r="D49" s="101"/>
      <c r="E49" s="101"/>
      <c r="F49" s="101"/>
      <c r="G49" s="101"/>
      <c r="H49" s="101"/>
      <c r="I49" s="101"/>
      <c r="J49" s="101"/>
    </row>
    <row r="50" spans="2:10">
      <c r="B50" s="101"/>
      <c r="C50" s="101"/>
      <c r="D50" s="101"/>
      <c r="E50" s="101"/>
      <c r="F50" s="101"/>
      <c r="G50" s="101"/>
      <c r="H50" s="101"/>
      <c r="I50" s="101"/>
      <c r="J50" s="101"/>
    </row>
    <row r="51" spans="2:10">
      <c r="B51" s="101"/>
      <c r="C51" s="101"/>
      <c r="D51" s="101"/>
      <c r="E51" s="101"/>
      <c r="F51" s="101"/>
      <c r="G51" s="101"/>
      <c r="H51" s="101"/>
      <c r="I51" s="101"/>
      <c r="J51" s="101"/>
    </row>
    <row r="52" spans="2:10">
      <c r="B52" s="101"/>
      <c r="C52" s="101"/>
      <c r="D52" s="101"/>
      <c r="E52" s="101"/>
      <c r="F52" s="101"/>
      <c r="G52" s="101"/>
      <c r="H52" s="101"/>
      <c r="I52" s="101"/>
      <c r="J52" s="101"/>
    </row>
    <row r="53" spans="2:10">
      <c r="B53" s="101"/>
      <c r="C53" s="101"/>
      <c r="D53" s="101"/>
      <c r="E53" s="101"/>
      <c r="F53" s="101"/>
      <c r="G53" s="101"/>
      <c r="H53" s="101"/>
      <c r="I53" s="101"/>
      <c r="J53" s="101"/>
    </row>
    <row r="54" spans="2:10">
      <c r="B54" s="101"/>
      <c r="C54" s="101"/>
      <c r="D54" s="101"/>
      <c r="E54" s="101"/>
      <c r="F54" s="101"/>
      <c r="G54" s="101"/>
      <c r="H54" s="101"/>
      <c r="I54" s="101"/>
      <c r="J54" s="101"/>
    </row>
    <row r="55" spans="2:10">
      <c r="B55" s="101"/>
      <c r="C55" s="101"/>
      <c r="D55" s="101"/>
      <c r="E55" s="101"/>
      <c r="F55" s="101"/>
      <c r="G55" s="101"/>
      <c r="H55" s="101"/>
      <c r="I55" s="101"/>
      <c r="J55" s="101"/>
    </row>
    <row r="56" spans="2:10">
      <c r="B56" s="101"/>
      <c r="C56" s="101"/>
      <c r="D56" s="101"/>
      <c r="E56" s="101"/>
      <c r="F56" s="101"/>
      <c r="G56" s="101"/>
      <c r="H56" s="101"/>
      <c r="I56" s="101"/>
      <c r="J56" s="101"/>
    </row>
    <row r="57" spans="2:10">
      <c r="B57" s="101"/>
      <c r="C57" s="101"/>
      <c r="D57" s="101"/>
      <c r="E57" s="101"/>
      <c r="F57" s="101"/>
      <c r="G57" s="101"/>
      <c r="H57" s="101"/>
      <c r="I57" s="101"/>
      <c r="J57" s="101"/>
    </row>
    <row r="58" spans="2:10">
      <c r="B58" s="101"/>
      <c r="C58" s="101"/>
      <c r="D58" s="101"/>
      <c r="E58" s="101"/>
      <c r="F58" s="101"/>
      <c r="G58" s="101"/>
      <c r="H58" s="101"/>
      <c r="I58" s="101"/>
      <c r="J58" s="101"/>
    </row>
    <row r="59" spans="2:10">
      <c r="B59" s="101"/>
      <c r="C59" s="101"/>
      <c r="D59" s="101"/>
      <c r="E59" s="101"/>
      <c r="F59" s="101"/>
      <c r="G59" s="101"/>
      <c r="H59" s="101"/>
      <c r="I59" s="101"/>
      <c r="J59" s="101"/>
    </row>
    <row r="60" spans="2:10">
      <c r="B60" s="101"/>
      <c r="C60" s="101"/>
      <c r="D60" s="101"/>
      <c r="E60" s="101"/>
      <c r="F60" s="101"/>
      <c r="G60" s="101"/>
      <c r="H60" s="101"/>
      <c r="I60" s="101"/>
      <c r="J60" s="101"/>
    </row>
    <row r="61" spans="2:10">
      <c r="B61" s="101"/>
      <c r="C61" s="101"/>
      <c r="D61" s="101"/>
      <c r="E61" s="101"/>
      <c r="F61" s="101"/>
      <c r="G61" s="101"/>
      <c r="H61" s="101"/>
      <c r="I61" s="101"/>
      <c r="J61" s="101"/>
    </row>
    <row r="62" spans="2:10">
      <c r="B62" s="101"/>
      <c r="C62" s="101"/>
      <c r="D62" s="101"/>
      <c r="E62" s="101"/>
      <c r="F62" s="101"/>
      <c r="G62" s="101"/>
      <c r="H62" s="101"/>
      <c r="I62" s="101"/>
      <c r="J62" s="101"/>
    </row>
    <row r="63" spans="2:10">
      <c r="B63" s="101"/>
      <c r="C63" s="101"/>
      <c r="D63" s="101"/>
      <c r="E63" s="101"/>
      <c r="F63" s="101"/>
      <c r="G63" s="101"/>
      <c r="H63" s="101"/>
      <c r="I63" s="101"/>
      <c r="J63" s="101"/>
    </row>
    <row r="64" spans="2:10">
      <c r="B64" s="101"/>
      <c r="C64" s="101"/>
      <c r="D64" s="101"/>
      <c r="E64" s="101"/>
      <c r="F64" s="101"/>
      <c r="G64" s="101"/>
      <c r="H64" s="101"/>
      <c r="I64" s="101"/>
      <c r="J64" s="101"/>
    </row>
    <row r="65" spans="2:10">
      <c r="B65" s="101"/>
      <c r="C65" s="101"/>
      <c r="D65" s="101"/>
      <c r="E65" s="101"/>
      <c r="F65" s="101"/>
      <c r="G65" s="101"/>
      <c r="H65" s="101"/>
      <c r="I65" s="101"/>
      <c r="J65" s="101"/>
    </row>
    <row r="66" spans="2:10">
      <c r="B66" s="101"/>
      <c r="C66" s="101"/>
      <c r="D66" s="101"/>
      <c r="E66" s="101"/>
      <c r="F66" s="101"/>
      <c r="G66" s="101"/>
      <c r="H66" s="101"/>
      <c r="I66" s="101"/>
      <c r="J66" s="101"/>
    </row>
    <row r="67" spans="2:10">
      <c r="B67" s="101"/>
      <c r="C67" s="101"/>
      <c r="D67" s="101"/>
      <c r="E67" s="101"/>
      <c r="F67" s="101"/>
      <c r="G67" s="101"/>
      <c r="H67" s="101"/>
      <c r="I67" s="101"/>
      <c r="J67" s="101"/>
    </row>
    <row r="68" spans="2:10">
      <c r="B68" s="101"/>
      <c r="C68" s="101"/>
      <c r="D68" s="101"/>
      <c r="E68" s="101"/>
      <c r="F68" s="101"/>
      <c r="G68" s="101"/>
      <c r="H68" s="101"/>
      <c r="I68" s="101"/>
      <c r="J68" s="101"/>
    </row>
    <row r="69" spans="2:10">
      <c r="B69" s="101"/>
      <c r="C69" s="101"/>
      <c r="D69" s="101"/>
      <c r="E69" s="101"/>
      <c r="F69" s="101"/>
      <c r="G69" s="101"/>
      <c r="H69" s="101"/>
      <c r="I69" s="101"/>
      <c r="J69" s="101"/>
    </row>
    <row r="70" spans="2:10">
      <c r="B70" s="101"/>
      <c r="C70" s="101"/>
      <c r="D70" s="101"/>
      <c r="E70" s="101"/>
      <c r="F70" s="101"/>
      <c r="G70" s="101"/>
      <c r="H70" s="101"/>
      <c r="I70" s="101"/>
      <c r="J70" s="101"/>
    </row>
    <row r="71" spans="2:10">
      <c r="B71" s="101"/>
      <c r="C71" s="101"/>
      <c r="D71" s="101"/>
      <c r="E71" s="101"/>
      <c r="F71" s="101"/>
      <c r="G71" s="101"/>
      <c r="H71" s="101"/>
      <c r="I71" s="101"/>
      <c r="J71" s="101"/>
    </row>
    <row r="72" spans="2:10">
      <c r="B72" s="101"/>
      <c r="C72" s="101"/>
      <c r="D72" s="101"/>
      <c r="E72" s="101"/>
      <c r="F72" s="101"/>
      <c r="G72" s="101"/>
      <c r="H72" s="101"/>
      <c r="I72" s="101"/>
      <c r="J72" s="101"/>
    </row>
    <row r="73" spans="2:10">
      <c r="B73" s="101"/>
      <c r="C73" s="101"/>
      <c r="D73" s="101"/>
      <c r="E73" s="101"/>
      <c r="F73" s="101"/>
      <c r="G73" s="101"/>
      <c r="H73" s="101"/>
      <c r="I73" s="101"/>
      <c r="J73" s="101"/>
    </row>
    <row r="74" spans="2:10">
      <c r="B74" s="101"/>
      <c r="C74" s="101"/>
      <c r="D74" s="101"/>
      <c r="E74" s="101"/>
      <c r="F74" s="101"/>
      <c r="G74" s="101"/>
      <c r="H74" s="101"/>
      <c r="I74" s="101"/>
      <c r="J74" s="101"/>
    </row>
    <row r="75" spans="2:10">
      <c r="B75" s="101"/>
      <c r="C75" s="101"/>
      <c r="D75" s="101"/>
      <c r="E75" s="101"/>
      <c r="F75" s="101"/>
      <c r="G75" s="101"/>
      <c r="H75" s="101"/>
      <c r="I75" s="101"/>
      <c r="J75" s="101"/>
    </row>
    <row r="76" spans="2:10">
      <c r="B76" s="101"/>
      <c r="C76" s="101"/>
      <c r="D76" s="101"/>
      <c r="E76" s="101"/>
      <c r="F76" s="101"/>
      <c r="G76" s="101"/>
      <c r="H76" s="101"/>
      <c r="I76" s="101"/>
      <c r="J76" s="101"/>
    </row>
    <row r="77" spans="2:10">
      <c r="B77" s="101"/>
      <c r="C77" s="101"/>
      <c r="D77" s="101"/>
      <c r="E77" s="101"/>
      <c r="F77" s="101"/>
      <c r="G77" s="101"/>
      <c r="H77" s="101"/>
      <c r="I77" s="101"/>
      <c r="J77" s="101"/>
    </row>
    <row r="78" spans="2:10">
      <c r="B78" s="101"/>
      <c r="C78" s="101"/>
      <c r="D78" s="101"/>
      <c r="E78" s="101"/>
      <c r="F78" s="101"/>
      <c r="G78" s="101"/>
      <c r="H78" s="101"/>
      <c r="I78" s="101"/>
      <c r="J78" s="101"/>
    </row>
    <row r="79" spans="2:10">
      <c r="B79" s="101"/>
      <c r="C79" s="101"/>
      <c r="D79" s="101"/>
      <c r="E79" s="101"/>
      <c r="F79" s="101"/>
      <c r="G79" s="101"/>
      <c r="H79" s="101"/>
      <c r="I79" s="101"/>
      <c r="J79" s="101"/>
    </row>
    <row r="80" spans="2:10">
      <c r="B80" s="101"/>
      <c r="C80" s="101"/>
      <c r="D80" s="101"/>
      <c r="E80" s="101"/>
      <c r="F80" s="101"/>
      <c r="G80" s="101"/>
      <c r="H80" s="101"/>
      <c r="I80" s="101"/>
      <c r="J80" s="101"/>
    </row>
    <row r="81" spans="2:10">
      <c r="B81" s="101"/>
      <c r="C81" s="101"/>
      <c r="D81" s="101"/>
      <c r="E81" s="101"/>
      <c r="F81" s="101"/>
      <c r="G81" s="101"/>
      <c r="H81" s="101"/>
      <c r="I81" s="101"/>
      <c r="J81" s="101"/>
    </row>
    <row r="82" spans="2:10">
      <c r="B82" s="101"/>
      <c r="C82" s="101"/>
      <c r="D82" s="101"/>
      <c r="E82" s="101"/>
      <c r="F82" s="101"/>
      <c r="G82" s="101"/>
      <c r="H82" s="101"/>
      <c r="I82" s="101"/>
      <c r="J82" s="101"/>
    </row>
    <row r="83" spans="2:10">
      <c r="B83" s="101"/>
      <c r="C83" s="101"/>
      <c r="D83" s="101"/>
      <c r="E83" s="101"/>
      <c r="F83" s="101"/>
      <c r="G83" s="101"/>
      <c r="H83" s="101"/>
      <c r="I83" s="101"/>
      <c r="J83" s="101"/>
    </row>
    <row r="84" spans="2:10">
      <c r="B84" s="101"/>
      <c r="C84" s="101"/>
      <c r="D84" s="101"/>
      <c r="E84" s="101"/>
      <c r="F84" s="101"/>
      <c r="G84" s="101"/>
      <c r="H84" s="101"/>
      <c r="I84" s="101"/>
      <c r="J84" s="101"/>
    </row>
    <row r="85" spans="2:10">
      <c r="B85" s="101"/>
      <c r="C85" s="101"/>
      <c r="D85" s="101"/>
      <c r="E85" s="101"/>
      <c r="F85" s="101"/>
      <c r="G85" s="101"/>
      <c r="H85" s="101"/>
      <c r="I85" s="101"/>
      <c r="J85" s="101"/>
    </row>
    <row r="86" spans="2:10">
      <c r="B86" s="101"/>
      <c r="C86" s="101"/>
      <c r="D86" s="101"/>
      <c r="E86" s="101"/>
      <c r="F86" s="101"/>
      <c r="G86" s="101"/>
      <c r="H86" s="101"/>
      <c r="I86" s="101"/>
      <c r="J86" s="101"/>
    </row>
    <row r="87" spans="2:10">
      <c r="B87" s="101"/>
      <c r="C87" s="101"/>
      <c r="D87" s="101"/>
      <c r="E87" s="101"/>
      <c r="F87" s="101"/>
      <c r="G87" s="101"/>
      <c r="H87" s="101"/>
      <c r="I87" s="101"/>
      <c r="J87" s="101"/>
    </row>
    <row r="88" spans="2:10">
      <c r="B88" s="101"/>
      <c r="C88" s="101"/>
      <c r="D88" s="101"/>
      <c r="E88" s="101"/>
      <c r="F88" s="101"/>
      <c r="G88" s="101"/>
      <c r="H88" s="101"/>
      <c r="I88" s="101"/>
      <c r="J88" s="101"/>
    </row>
    <row r="89" spans="2:10">
      <c r="B89" s="101"/>
      <c r="C89" s="101"/>
      <c r="D89" s="101"/>
      <c r="E89" s="101"/>
      <c r="F89" s="101"/>
      <c r="G89" s="101"/>
      <c r="H89" s="101"/>
      <c r="I89" s="101"/>
      <c r="J89" s="101"/>
    </row>
    <row r="90" spans="2:10">
      <c r="B90" s="101"/>
      <c r="C90" s="101"/>
      <c r="D90" s="101"/>
      <c r="E90" s="101"/>
      <c r="F90" s="101"/>
      <c r="G90" s="101"/>
      <c r="H90" s="101"/>
      <c r="I90" s="101"/>
      <c r="J90" s="101"/>
    </row>
    <row r="91" spans="2:10">
      <c r="B91" s="101"/>
      <c r="C91" s="101"/>
      <c r="D91" s="101"/>
      <c r="E91" s="101"/>
      <c r="F91" s="101"/>
      <c r="G91" s="101"/>
      <c r="H91" s="101"/>
      <c r="I91" s="101"/>
      <c r="J91" s="101"/>
    </row>
    <row r="92" spans="2:10">
      <c r="B92" s="101"/>
      <c r="C92" s="101"/>
      <c r="D92" s="101"/>
      <c r="E92" s="101"/>
      <c r="F92" s="101"/>
      <c r="G92" s="101"/>
      <c r="H92" s="101"/>
      <c r="I92" s="101"/>
      <c r="J92" s="101"/>
    </row>
    <row r="93" spans="2:10">
      <c r="B93" s="101"/>
      <c r="C93" s="101"/>
      <c r="D93" s="101"/>
      <c r="E93" s="101"/>
      <c r="F93" s="101"/>
      <c r="G93" s="101"/>
      <c r="H93" s="101"/>
      <c r="I93" s="101"/>
      <c r="J93" s="101"/>
    </row>
    <row r="94" spans="2:10">
      <c r="B94" s="101"/>
      <c r="C94" s="101"/>
      <c r="D94" s="101"/>
      <c r="E94" s="101"/>
      <c r="F94" s="101"/>
      <c r="G94" s="101"/>
      <c r="H94" s="101"/>
      <c r="I94" s="101"/>
      <c r="J94" s="101"/>
    </row>
    <row r="95" spans="2:10">
      <c r="B95" s="101"/>
      <c r="C95" s="101"/>
      <c r="D95" s="101"/>
      <c r="E95" s="101"/>
      <c r="F95" s="101"/>
      <c r="G95" s="101"/>
      <c r="H95" s="101"/>
      <c r="I95" s="101"/>
      <c r="J95" s="101"/>
    </row>
    <row r="96" spans="2:10">
      <c r="B96" s="101"/>
      <c r="C96" s="101"/>
      <c r="D96" s="101"/>
      <c r="E96" s="101"/>
      <c r="F96" s="101"/>
      <c r="G96" s="101"/>
      <c r="H96" s="101"/>
      <c r="I96" s="101"/>
      <c r="J96" s="101"/>
    </row>
    <row r="97" spans="2:10">
      <c r="B97" s="101"/>
      <c r="C97" s="101"/>
      <c r="D97" s="101"/>
      <c r="E97" s="101"/>
      <c r="F97" s="101"/>
      <c r="G97" s="101"/>
      <c r="H97" s="101"/>
      <c r="I97" s="101"/>
      <c r="J97" s="101"/>
    </row>
    <row r="98" spans="2:10">
      <c r="B98" s="101"/>
      <c r="C98" s="101"/>
      <c r="D98" s="101"/>
      <c r="E98" s="101"/>
      <c r="F98" s="101"/>
      <c r="G98" s="101"/>
      <c r="H98" s="101"/>
      <c r="I98" s="101"/>
      <c r="J98" s="101"/>
    </row>
    <row r="99" spans="2:10">
      <c r="B99" s="101"/>
      <c r="C99" s="101"/>
      <c r="D99" s="101"/>
      <c r="E99" s="101"/>
      <c r="F99" s="101"/>
      <c r="G99" s="101"/>
      <c r="H99" s="101"/>
      <c r="I99" s="101"/>
      <c r="J99" s="101"/>
    </row>
    <row r="100" spans="2:10">
      <c r="B100" s="101"/>
      <c r="C100" s="101"/>
      <c r="D100" s="101"/>
      <c r="E100" s="101"/>
      <c r="F100" s="101"/>
      <c r="G100" s="101"/>
      <c r="H100" s="101"/>
      <c r="I100" s="101"/>
      <c r="J100" s="101"/>
    </row>
    <row r="101" spans="2:10">
      <c r="B101" s="101"/>
      <c r="C101" s="101"/>
      <c r="D101" s="101"/>
      <c r="E101" s="101"/>
      <c r="F101" s="101"/>
      <c r="G101" s="101"/>
      <c r="H101" s="101"/>
      <c r="I101" s="101"/>
      <c r="J101" s="101"/>
    </row>
    <row r="102" spans="2:10">
      <c r="B102" s="101"/>
      <c r="C102" s="101"/>
      <c r="D102" s="101"/>
      <c r="E102" s="101"/>
      <c r="F102" s="101"/>
      <c r="G102" s="101"/>
      <c r="H102" s="101"/>
      <c r="I102" s="101"/>
      <c r="J102" s="101"/>
    </row>
    <row r="103" spans="2:10">
      <c r="B103" s="101"/>
      <c r="C103" s="101"/>
      <c r="D103" s="101"/>
      <c r="E103" s="101"/>
      <c r="F103" s="101"/>
      <c r="G103" s="101"/>
      <c r="H103" s="101"/>
      <c r="I103" s="101"/>
      <c r="J103" s="101"/>
    </row>
    <row r="104" spans="2:10">
      <c r="B104" s="101"/>
      <c r="C104" s="101"/>
      <c r="D104" s="101"/>
      <c r="E104" s="101"/>
      <c r="F104" s="101"/>
      <c r="G104" s="101"/>
      <c r="H104" s="101"/>
      <c r="I104" s="101"/>
      <c r="J104" s="101"/>
    </row>
    <row r="105" spans="2:10">
      <c r="B105" s="101"/>
      <c r="C105" s="101"/>
      <c r="D105" s="101"/>
      <c r="E105" s="101"/>
      <c r="F105" s="101"/>
      <c r="G105" s="101"/>
      <c r="H105" s="101"/>
      <c r="I105" s="101"/>
      <c r="J105" s="101"/>
    </row>
    <row r="106" spans="2:10">
      <c r="B106" s="101"/>
      <c r="C106" s="101"/>
      <c r="D106" s="101"/>
      <c r="E106" s="101"/>
      <c r="F106" s="101"/>
      <c r="G106" s="101"/>
      <c r="H106" s="101"/>
      <c r="I106" s="101"/>
      <c r="J106" s="101"/>
    </row>
    <row r="107" spans="2:10">
      <c r="B107" s="101"/>
      <c r="C107" s="101"/>
      <c r="D107" s="101"/>
      <c r="E107" s="101"/>
      <c r="F107" s="101"/>
      <c r="G107" s="101"/>
      <c r="H107" s="101"/>
      <c r="I107" s="101"/>
      <c r="J107" s="101"/>
    </row>
    <row r="108" spans="2:10">
      <c r="B108" s="101"/>
      <c r="C108" s="101"/>
      <c r="D108" s="101"/>
      <c r="E108" s="101"/>
      <c r="F108" s="101"/>
      <c r="G108" s="101"/>
      <c r="H108" s="101"/>
      <c r="I108" s="101"/>
      <c r="J108" s="101"/>
    </row>
    <row r="109" spans="2:10">
      <c r="B109" s="101"/>
      <c r="C109" s="101"/>
      <c r="D109" s="101"/>
      <c r="E109" s="101"/>
      <c r="F109" s="101"/>
      <c r="G109" s="101"/>
      <c r="H109" s="101"/>
      <c r="I109" s="101"/>
      <c r="J109" s="10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183</v>
      </c>
      <c r="C1" s="78" t="s" vm="1">
        <v>258</v>
      </c>
    </row>
    <row r="2" spans="2:60">
      <c r="B2" s="57" t="s">
        <v>182</v>
      </c>
      <c r="C2" s="78" t="s">
        <v>259</v>
      </c>
    </row>
    <row r="3" spans="2:60">
      <c r="B3" s="57" t="s">
        <v>184</v>
      </c>
      <c r="C3" s="78" t="s">
        <v>260</v>
      </c>
    </row>
    <row r="4" spans="2:60">
      <c r="B4" s="57" t="s">
        <v>185</v>
      </c>
      <c r="C4" s="78">
        <v>8802</v>
      </c>
    </row>
    <row r="6" spans="2:60" ht="26.25" customHeight="1">
      <c r="B6" s="177" t="s">
        <v>218</v>
      </c>
      <c r="C6" s="178"/>
      <c r="D6" s="178"/>
      <c r="E6" s="178"/>
      <c r="F6" s="178"/>
      <c r="G6" s="178"/>
      <c r="H6" s="178"/>
      <c r="I6" s="178"/>
      <c r="J6" s="178"/>
      <c r="K6" s="179"/>
    </row>
    <row r="7" spans="2:60" s="3" customFormat="1" ht="66">
      <c r="B7" s="60" t="s">
        <v>122</v>
      </c>
      <c r="C7" s="60" t="s">
        <v>123</v>
      </c>
      <c r="D7" s="60" t="s">
        <v>15</v>
      </c>
      <c r="E7" s="60" t="s">
        <v>16</v>
      </c>
      <c r="F7" s="60" t="s">
        <v>58</v>
      </c>
      <c r="G7" s="60" t="s">
        <v>107</v>
      </c>
      <c r="H7" s="60" t="s">
        <v>55</v>
      </c>
      <c r="I7" s="60" t="s">
        <v>116</v>
      </c>
      <c r="J7" s="60" t="s">
        <v>186</v>
      </c>
      <c r="K7" s="60" t="s">
        <v>187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245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7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17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1"/>
  <sheetViews>
    <sheetView rightToLeft="1" workbookViewId="0">
      <selection activeCell="H15" sqref="H15"/>
    </sheetView>
  </sheetViews>
  <sheetFormatPr defaultColWidth="9.140625" defaultRowHeight="18"/>
  <cols>
    <col min="1" max="1" width="6.28515625" style="1" customWidth="1"/>
    <col min="2" max="2" width="26.85546875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11.28515625" style="1" bestFit="1" customWidth="1"/>
    <col min="10" max="10" width="9.5703125" style="1" bestFit="1" customWidth="1"/>
    <col min="11" max="11" width="1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183</v>
      </c>
      <c r="C1" s="78" t="s" vm="1">
        <v>258</v>
      </c>
    </row>
    <row r="2" spans="2:60">
      <c r="B2" s="57" t="s">
        <v>182</v>
      </c>
      <c r="C2" s="78" t="s">
        <v>259</v>
      </c>
    </row>
    <row r="3" spans="2:60">
      <c r="B3" s="57" t="s">
        <v>184</v>
      </c>
      <c r="C3" s="78" t="s">
        <v>260</v>
      </c>
    </row>
    <row r="4" spans="2:60">
      <c r="B4" s="57" t="s">
        <v>185</v>
      </c>
      <c r="C4" s="78">
        <v>8802</v>
      </c>
    </row>
    <row r="6" spans="2:60" ht="26.25" customHeight="1">
      <c r="B6" s="177" t="s">
        <v>219</v>
      </c>
      <c r="C6" s="178"/>
      <c r="D6" s="178"/>
      <c r="E6" s="178"/>
      <c r="F6" s="178"/>
      <c r="G6" s="178"/>
      <c r="H6" s="178"/>
      <c r="I6" s="178"/>
      <c r="J6" s="178"/>
      <c r="K6" s="179"/>
    </row>
    <row r="7" spans="2:60" s="3" customFormat="1" ht="63">
      <c r="B7" s="60" t="s">
        <v>122</v>
      </c>
      <c r="C7" s="62" t="s">
        <v>46</v>
      </c>
      <c r="D7" s="62" t="s">
        <v>15</v>
      </c>
      <c r="E7" s="62" t="s">
        <v>16</v>
      </c>
      <c r="F7" s="62" t="s">
        <v>58</v>
      </c>
      <c r="G7" s="62" t="s">
        <v>107</v>
      </c>
      <c r="H7" s="62" t="s">
        <v>55</v>
      </c>
      <c r="I7" s="62" t="s">
        <v>116</v>
      </c>
      <c r="J7" s="62" t="s">
        <v>186</v>
      </c>
      <c r="K7" s="64" t="s">
        <v>187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245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61" t="s">
        <v>1497</v>
      </c>
      <c r="C10" s="158"/>
      <c r="D10" s="158"/>
      <c r="E10" s="158"/>
      <c r="F10" s="158"/>
      <c r="G10" s="158"/>
      <c r="H10" s="160"/>
      <c r="I10" s="159">
        <f>I11</f>
        <v>-688.51188999999999</v>
      </c>
      <c r="J10" s="160">
        <f>I10/I10</f>
        <v>1</v>
      </c>
      <c r="K10" s="160">
        <f>I10/'סכום נכסי הקרן'!C42</f>
        <v>-1.0513119857983883E-3</v>
      </c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1"/>
      <c r="BA10" s="151"/>
      <c r="BB10" s="151"/>
      <c r="BC10" s="151"/>
      <c r="BD10" s="151"/>
      <c r="BE10" s="151"/>
      <c r="BF10" s="151"/>
      <c r="BG10" s="151"/>
      <c r="BH10" s="156"/>
    </row>
    <row r="11" spans="2:60" ht="21" customHeight="1">
      <c r="B11" s="162" t="s">
        <v>237</v>
      </c>
      <c r="C11" s="158"/>
      <c r="D11" s="158"/>
      <c r="E11" s="158"/>
      <c r="F11" s="158"/>
      <c r="G11" s="158"/>
      <c r="H11" s="160"/>
      <c r="I11" s="159">
        <f>I12</f>
        <v>-688.51188999999999</v>
      </c>
      <c r="J11" s="160">
        <f>I11/I10</f>
        <v>1</v>
      </c>
      <c r="K11" s="160">
        <f>I11/'סכום נכסי הקרן'!C42</f>
        <v>-1.0513119857983883E-3</v>
      </c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56"/>
      <c r="BG11" s="156"/>
      <c r="BH11" s="156"/>
    </row>
    <row r="12" spans="2:60">
      <c r="B12" s="152" t="s">
        <v>1498</v>
      </c>
      <c r="C12" s="153"/>
      <c r="D12" s="153"/>
      <c r="E12" s="153"/>
      <c r="F12" s="153"/>
      <c r="G12" s="153"/>
      <c r="H12" s="155"/>
      <c r="I12" s="154">
        <v>-688.51188999999999</v>
      </c>
      <c r="J12" s="155">
        <f>I12/I10</f>
        <v>1</v>
      </c>
      <c r="K12" s="155">
        <f>I12/'סכום נכסי הקרן'!C42</f>
        <v>-1.0513119857983883E-3</v>
      </c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49"/>
      <c r="BF12" s="149"/>
      <c r="BG12" s="149"/>
      <c r="BH12" s="149"/>
    </row>
    <row r="13" spans="2:60"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  <c r="BE13" s="149"/>
      <c r="BF13" s="149"/>
      <c r="BG13" s="149"/>
      <c r="BH13" s="149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D108" s="3"/>
      <c r="E108" s="3"/>
      <c r="F108" s="3"/>
      <c r="G108" s="3"/>
      <c r="H108" s="3"/>
    </row>
    <row r="109" spans="2:11">
      <c r="D109" s="3"/>
      <c r="E109" s="3"/>
      <c r="F109" s="3"/>
      <c r="G109" s="3"/>
      <c r="H109" s="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E606" s="22"/>
      <c r="G606" s="22"/>
    </row>
    <row r="607" spans="4:8">
      <c r="E607" s="22"/>
      <c r="G607" s="22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D28:XFD1048576 D26:AF27 AH26:XFD27 C5:C1048576 A1:B1048576 D1:XFD25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O108"/>
  <sheetViews>
    <sheetView rightToLeft="1" workbookViewId="0">
      <pane ySplit="9" topLeftCell="A10" activePane="bottomLeft" state="frozen"/>
      <selection pane="bottomLeft" activeCell="C21" sqref="C21"/>
    </sheetView>
  </sheetViews>
  <sheetFormatPr defaultColWidth="9.140625" defaultRowHeight="18"/>
  <cols>
    <col min="1" max="1" width="6.28515625" style="1" customWidth="1"/>
    <col min="2" max="2" width="46.85546875" style="2" bestFit="1" customWidth="1"/>
    <col min="3" max="3" width="41.7109375" style="1" bestFit="1" customWidth="1"/>
    <col min="4" max="4" width="11.85546875" style="1" customWidth="1"/>
    <col min="5" max="5" width="8.7109375" style="3" customWidth="1"/>
    <col min="6" max="6" width="10" style="3" customWidth="1"/>
    <col min="7" max="7" width="9.5703125" style="3" customWidth="1"/>
    <col min="8" max="8" width="6.140625" style="3" customWidth="1"/>
    <col min="9" max="10" width="5.7109375" style="3" customWidth="1"/>
    <col min="11" max="11" width="6.85546875" style="3" customWidth="1"/>
    <col min="12" max="12" width="6.42578125" style="1" customWidth="1"/>
    <col min="13" max="13" width="6.7109375" style="1" customWidth="1"/>
    <col min="14" max="14" width="7.28515625" style="1" customWidth="1"/>
    <col min="15" max="26" width="5.7109375" style="1" customWidth="1"/>
    <col min="27" max="16384" width="9.140625" style="1"/>
  </cols>
  <sheetData>
    <row r="1" spans="2:41">
      <c r="B1" s="57" t="s">
        <v>183</v>
      </c>
      <c r="C1" s="78" t="s" vm="1">
        <v>258</v>
      </c>
    </row>
    <row r="2" spans="2:41">
      <c r="B2" s="57" t="s">
        <v>182</v>
      </c>
      <c r="C2" s="78" t="s">
        <v>259</v>
      </c>
    </row>
    <row r="3" spans="2:41">
      <c r="B3" s="57" t="s">
        <v>184</v>
      </c>
      <c r="C3" s="78" t="s">
        <v>260</v>
      </c>
    </row>
    <row r="4" spans="2:41">
      <c r="B4" s="57" t="s">
        <v>185</v>
      </c>
      <c r="C4" s="78">
        <v>8802</v>
      </c>
    </row>
    <row r="6" spans="2:41" ht="26.25" customHeight="1">
      <c r="B6" s="177" t="s">
        <v>220</v>
      </c>
      <c r="C6" s="178"/>
      <c r="D6" s="179"/>
    </row>
    <row r="7" spans="2:41" s="3" customFormat="1" ht="31.5">
      <c r="B7" s="60" t="s">
        <v>122</v>
      </c>
      <c r="C7" s="65" t="s">
        <v>113</v>
      </c>
      <c r="D7" s="66" t="s">
        <v>112</v>
      </c>
    </row>
    <row r="8" spans="2:41" s="3" customFormat="1">
      <c r="B8" s="16"/>
      <c r="C8" s="33" t="s">
        <v>245</v>
      </c>
      <c r="D8" s="18" t="s">
        <v>22</v>
      </c>
    </row>
    <row r="9" spans="2:41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</row>
    <row r="10" spans="2:41" s="135" customFormat="1" ht="18" customHeight="1">
      <c r="B10" s="106" t="s">
        <v>1470</v>
      </c>
      <c r="C10" s="131">
        <f>C11+C17</f>
        <v>16784.349934799964</v>
      </c>
      <c r="D10" s="101"/>
      <c r="E10" s="142"/>
      <c r="F10" s="142"/>
      <c r="G10" s="142"/>
      <c r="H10" s="142"/>
      <c r="I10" s="142"/>
      <c r="J10" s="142"/>
      <c r="K10" s="142"/>
    </row>
    <row r="11" spans="2:41" s="136" customFormat="1">
      <c r="B11" s="106" t="s">
        <v>1471</v>
      </c>
      <c r="C11" s="131">
        <f>SUM(C12:C15)</f>
        <v>2507.1580300000001</v>
      </c>
      <c r="D11" s="101"/>
      <c r="E11" s="142"/>
      <c r="F11" s="142"/>
      <c r="G11" s="142"/>
      <c r="H11" s="142"/>
      <c r="I11" s="142"/>
      <c r="J11" s="142"/>
      <c r="K11" s="142"/>
    </row>
    <row r="12" spans="2:41">
      <c r="B12" s="133" t="s">
        <v>1493</v>
      </c>
      <c r="C12" s="134">
        <v>943.24601999999993</v>
      </c>
      <c r="D12" s="132">
        <v>46100</v>
      </c>
    </row>
    <row r="13" spans="2:41">
      <c r="B13" s="133" t="s">
        <v>1494</v>
      </c>
      <c r="C13" s="134">
        <v>153.18943999999999</v>
      </c>
      <c r="D13" s="132">
        <v>43824</v>
      </c>
    </row>
    <row r="14" spans="2:41">
      <c r="B14" s="133" t="s">
        <v>1495</v>
      </c>
      <c r="C14" s="134">
        <v>601.01234999999997</v>
      </c>
      <c r="D14" s="132">
        <v>44246</v>
      </c>
    </row>
    <row r="15" spans="2:41">
      <c r="B15" s="133" t="s">
        <v>1496</v>
      </c>
      <c r="C15" s="134">
        <v>809.71022000000005</v>
      </c>
      <c r="D15" s="132">
        <v>44739</v>
      </c>
    </row>
    <row r="16" spans="2:41" s="136" customFormat="1">
      <c r="B16" s="101"/>
      <c r="C16" s="101"/>
      <c r="D16" s="101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</row>
    <row r="17" spans="2:11" s="136" customFormat="1">
      <c r="B17" s="106" t="s">
        <v>1482</v>
      </c>
      <c r="C17" s="131">
        <f>SUM(C18:C32)</f>
        <v>14277.191904799965</v>
      </c>
      <c r="D17" s="101"/>
      <c r="E17" s="142"/>
      <c r="F17" s="142"/>
      <c r="G17" s="142"/>
      <c r="H17" s="142"/>
      <c r="I17" s="142"/>
      <c r="J17" s="142"/>
      <c r="K17" s="142"/>
    </row>
    <row r="18" spans="2:11" s="136" customFormat="1">
      <c r="B18" s="145" t="s">
        <v>1477</v>
      </c>
      <c r="C18" s="143">
        <v>729.64583548683356</v>
      </c>
      <c r="D18" s="144">
        <v>46601</v>
      </c>
      <c r="E18" s="142"/>
      <c r="F18" s="142"/>
      <c r="G18" s="142"/>
      <c r="H18" s="142"/>
      <c r="I18" s="142"/>
      <c r="J18" s="142"/>
      <c r="K18" s="142"/>
    </row>
    <row r="19" spans="2:11">
      <c r="B19" s="133" t="s">
        <v>1473</v>
      </c>
      <c r="C19" s="134">
        <v>640.41365664498005</v>
      </c>
      <c r="D19" s="132">
        <v>45382</v>
      </c>
    </row>
    <row r="20" spans="2:11">
      <c r="B20" s="133" t="s">
        <v>1474</v>
      </c>
      <c r="C20" s="134">
        <v>810.53486647386194</v>
      </c>
      <c r="D20" s="132">
        <v>44926</v>
      </c>
    </row>
    <row r="21" spans="2:11">
      <c r="B21" s="133" t="s">
        <v>1481</v>
      </c>
      <c r="C21" s="134">
        <v>3593.0828098828169</v>
      </c>
      <c r="D21" s="132">
        <v>50041</v>
      </c>
    </row>
    <row r="22" spans="2:11">
      <c r="B22" s="133" t="s">
        <v>1472</v>
      </c>
      <c r="C22" s="134">
        <v>469.31050077312807</v>
      </c>
      <c r="D22" s="132">
        <v>46012</v>
      </c>
    </row>
    <row r="23" spans="2:11">
      <c r="B23" s="133" t="s">
        <v>1385</v>
      </c>
      <c r="C23" s="134">
        <v>222.14106100776641</v>
      </c>
      <c r="D23" s="132">
        <v>46201</v>
      </c>
    </row>
    <row r="24" spans="2:11">
      <c r="B24" s="133" t="s">
        <v>1386</v>
      </c>
      <c r="C24" s="134">
        <v>143.8936068192555</v>
      </c>
      <c r="D24" s="132">
        <v>46201</v>
      </c>
    </row>
    <row r="25" spans="2:11">
      <c r="B25" s="133" t="s">
        <v>1379</v>
      </c>
      <c r="C25" s="134">
        <v>450.94806508893851</v>
      </c>
      <c r="D25" s="132">
        <v>47262</v>
      </c>
    </row>
    <row r="26" spans="2:11">
      <c r="B26" s="133" t="s">
        <v>1478</v>
      </c>
      <c r="C26" s="134">
        <v>1816.8206363999998</v>
      </c>
      <c r="D26" s="132">
        <v>45485</v>
      </c>
    </row>
    <row r="27" spans="2:11">
      <c r="B27" s="133" t="s">
        <v>1479</v>
      </c>
      <c r="C27" s="134">
        <v>1805.9320707054835</v>
      </c>
      <c r="D27" s="132">
        <v>47178</v>
      </c>
    </row>
    <row r="28" spans="2:11">
      <c r="B28" s="133" t="s">
        <v>1387</v>
      </c>
      <c r="C28" s="134">
        <v>1656.5260822739999</v>
      </c>
      <c r="D28" s="132">
        <v>45710</v>
      </c>
    </row>
    <row r="29" spans="2:11">
      <c r="B29" s="133" t="s">
        <v>1380</v>
      </c>
      <c r="C29" s="134">
        <v>203.0311515827232</v>
      </c>
      <c r="D29" s="132">
        <v>46600</v>
      </c>
    </row>
    <row r="30" spans="2:11">
      <c r="B30" s="133" t="s">
        <v>1475</v>
      </c>
      <c r="C30" s="134">
        <v>868.06476509553295</v>
      </c>
      <c r="D30" s="132">
        <v>46201</v>
      </c>
    </row>
    <row r="31" spans="2:11">
      <c r="B31" s="133" t="s">
        <v>1480</v>
      </c>
      <c r="C31" s="134">
        <v>424.57225025464743</v>
      </c>
      <c r="D31" s="132">
        <v>46631</v>
      </c>
    </row>
    <row r="32" spans="2:11">
      <c r="B32" s="133" t="s">
        <v>1476</v>
      </c>
      <c r="C32" s="134">
        <v>442.27454631000001</v>
      </c>
      <c r="D32" s="132">
        <v>46482</v>
      </c>
    </row>
    <row r="33" spans="2:4">
      <c r="B33" s="101"/>
      <c r="C33" s="101"/>
      <c r="D33" s="101"/>
    </row>
    <row r="34" spans="2:4">
      <c r="B34" s="101"/>
      <c r="C34" s="101"/>
      <c r="D34" s="101"/>
    </row>
    <row r="35" spans="2:4">
      <c r="B35" s="101"/>
      <c r="C35" s="101"/>
      <c r="D35" s="101"/>
    </row>
    <row r="36" spans="2:4">
      <c r="B36" s="101"/>
      <c r="C36" s="101"/>
      <c r="D36" s="101"/>
    </row>
    <row r="37" spans="2:4">
      <c r="B37" s="101"/>
      <c r="C37" s="101"/>
      <c r="D37" s="101"/>
    </row>
    <row r="38" spans="2:4">
      <c r="B38" s="101"/>
      <c r="C38" s="101"/>
      <c r="D38" s="101"/>
    </row>
    <row r="39" spans="2:4">
      <c r="B39" s="101"/>
      <c r="C39" s="101"/>
      <c r="D39" s="101"/>
    </row>
    <row r="40" spans="2:4">
      <c r="B40" s="101"/>
      <c r="C40" s="101"/>
      <c r="D40" s="101"/>
    </row>
    <row r="41" spans="2:4">
      <c r="B41" s="101"/>
      <c r="C41" s="101"/>
      <c r="D41" s="101"/>
    </row>
    <row r="42" spans="2:4">
      <c r="B42" s="101"/>
      <c r="C42" s="101"/>
      <c r="D42" s="101"/>
    </row>
    <row r="43" spans="2:4">
      <c r="B43" s="101"/>
      <c r="C43" s="101"/>
      <c r="D43" s="101"/>
    </row>
    <row r="44" spans="2:4">
      <c r="B44" s="101"/>
      <c r="C44" s="101"/>
      <c r="D44" s="101"/>
    </row>
    <row r="45" spans="2:4">
      <c r="B45" s="101"/>
      <c r="C45" s="101"/>
      <c r="D45" s="101"/>
    </row>
    <row r="46" spans="2:4">
      <c r="B46" s="101"/>
      <c r="C46" s="101"/>
      <c r="D46" s="101"/>
    </row>
    <row r="47" spans="2:4">
      <c r="B47" s="101"/>
      <c r="C47" s="101"/>
      <c r="D47" s="101"/>
    </row>
    <row r="48" spans="2:4">
      <c r="B48" s="101"/>
      <c r="C48" s="101"/>
      <c r="D48" s="101"/>
    </row>
    <row r="49" spans="2:4">
      <c r="B49" s="101"/>
      <c r="C49" s="101"/>
      <c r="D49" s="101"/>
    </row>
    <row r="50" spans="2:4">
      <c r="B50" s="101"/>
      <c r="C50" s="101"/>
      <c r="D50" s="101"/>
    </row>
    <row r="51" spans="2:4">
      <c r="B51" s="101"/>
      <c r="C51" s="101"/>
      <c r="D51" s="101"/>
    </row>
    <row r="52" spans="2:4">
      <c r="B52" s="101"/>
      <c r="C52" s="101"/>
      <c r="D52" s="101"/>
    </row>
    <row r="53" spans="2:4">
      <c r="B53" s="101"/>
      <c r="C53" s="101"/>
      <c r="D53" s="101"/>
    </row>
    <row r="54" spans="2:4">
      <c r="B54" s="101"/>
      <c r="C54" s="101"/>
      <c r="D54" s="101"/>
    </row>
    <row r="55" spans="2:4">
      <c r="B55" s="101"/>
      <c r="C55" s="101"/>
      <c r="D55" s="101"/>
    </row>
    <row r="56" spans="2:4">
      <c r="B56" s="101"/>
      <c r="C56" s="101"/>
      <c r="D56" s="101"/>
    </row>
    <row r="57" spans="2:4">
      <c r="B57" s="101"/>
      <c r="C57" s="101"/>
      <c r="D57" s="101"/>
    </row>
    <row r="58" spans="2:4">
      <c r="B58" s="101"/>
      <c r="C58" s="101"/>
      <c r="D58" s="101"/>
    </row>
    <row r="59" spans="2:4">
      <c r="B59" s="101"/>
      <c r="C59" s="101"/>
      <c r="D59" s="101"/>
    </row>
    <row r="60" spans="2:4">
      <c r="B60" s="101"/>
      <c r="C60" s="101"/>
      <c r="D60" s="101"/>
    </row>
    <row r="61" spans="2:4">
      <c r="B61" s="101"/>
      <c r="C61" s="101"/>
      <c r="D61" s="101"/>
    </row>
    <row r="62" spans="2:4">
      <c r="B62" s="101"/>
      <c r="C62" s="101"/>
      <c r="D62" s="101"/>
    </row>
    <row r="63" spans="2:4">
      <c r="B63" s="101"/>
      <c r="C63" s="101"/>
      <c r="D63" s="101"/>
    </row>
    <row r="64" spans="2:4">
      <c r="B64" s="101"/>
      <c r="C64" s="101"/>
      <c r="D64" s="101"/>
    </row>
    <row r="65" spans="2:4">
      <c r="B65" s="101"/>
      <c r="C65" s="101"/>
      <c r="D65" s="101"/>
    </row>
    <row r="66" spans="2:4">
      <c r="B66" s="101"/>
      <c r="C66" s="101"/>
      <c r="D66" s="101"/>
    </row>
    <row r="67" spans="2:4">
      <c r="B67" s="101"/>
      <c r="C67" s="101"/>
      <c r="D67" s="101"/>
    </row>
    <row r="68" spans="2:4">
      <c r="B68" s="101"/>
      <c r="C68" s="101"/>
      <c r="D68" s="101"/>
    </row>
    <row r="69" spans="2:4">
      <c r="B69" s="101"/>
      <c r="C69" s="101"/>
      <c r="D69" s="101"/>
    </row>
    <row r="70" spans="2:4">
      <c r="B70" s="101"/>
      <c r="C70" s="101"/>
      <c r="D70" s="101"/>
    </row>
    <row r="71" spans="2:4">
      <c r="B71" s="101"/>
      <c r="C71" s="101"/>
      <c r="D71" s="101"/>
    </row>
    <row r="72" spans="2:4">
      <c r="B72" s="101"/>
      <c r="C72" s="101"/>
      <c r="D72" s="101"/>
    </row>
    <row r="73" spans="2:4">
      <c r="B73" s="101"/>
      <c r="C73" s="101"/>
      <c r="D73" s="101"/>
    </row>
    <row r="74" spans="2:4">
      <c r="B74" s="101"/>
      <c r="C74" s="101"/>
      <c r="D74" s="101"/>
    </row>
    <row r="75" spans="2:4">
      <c r="B75" s="101"/>
      <c r="C75" s="101"/>
      <c r="D75" s="101"/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  <row r="108" spans="2:4">
      <c r="B108" s="101"/>
      <c r="C108" s="101"/>
      <c r="D108" s="101"/>
    </row>
  </sheetData>
  <sheetProtection sheet="1" objects="1" scenarios="1"/>
  <sortState ref="B18:D32">
    <sortCondition ref="B18:B32"/>
  </sortState>
  <mergeCells count="1">
    <mergeCell ref="B6:D6"/>
  </mergeCells>
  <phoneticPr fontId="4" type="noConversion"/>
  <dataValidations count="1">
    <dataValidation allowBlank="1" showInputMessage="1" showErrorMessage="1" sqref="AB27:XFD28 D1:D1048576 C5:C1048576 A1:B1048576 E1:XFD26 E29:XFD1048576 E27:Z2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183</v>
      </c>
      <c r="C1" s="78" t="s" vm="1">
        <v>258</v>
      </c>
    </row>
    <row r="2" spans="2:18">
      <c r="B2" s="57" t="s">
        <v>182</v>
      </c>
      <c r="C2" s="78" t="s">
        <v>259</v>
      </c>
    </row>
    <row r="3" spans="2:18">
      <c r="B3" s="57" t="s">
        <v>184</v>
      </c>
      <c r="C3" s="78" t="s">
        <v>260</v>
      </c>
    </row>
    <row r="4" spans="2:18">
      <c r="B4" s="57" t="s">
        <v>185</v>
      </c>
      <c r="C4" s="78">
        <v>8802</v>
      </c>
    </row>
    <row r="6" spans="2:18" ht="26.25" customHeight="1">
      <c r="B6" s="177" t="s">
        <v>223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9"/>
    </row>
    <row r="7" spans="2:18" s="3" customFormat="1" ht="78.75">
      <c r="B7" s="23" t="s">
        <v>122</v>
      </c>
      <c r="C7" s="31" t="s">
        <v>46</v>
      </c>
      <c r="D7" s="31" t="s">
        <v>66</v>
      </c>
      <c r="E7" s="31" t="s">
        <v>15</v>
      </c>
      <c r="F7" s="31" t="s">
        <v>67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221</v>
      </c>
      <c r="L7" s="31" t="s">
        <v>247</v>
      </c>
      <c r="M7" s="31" t="s">
        <v>222</v>
      </c>
      <c r="N7" s="31" t="s">
        <v>60</v>
      </c>
      <c r="O7" s="31" t="s">
        <v>186</v>
      </c>
      <c r="P7" s="32" t="s">
        <v>188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249</v>
      </c>
      <c r="M8" s="33" t="s">
        <v>245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257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118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248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L517"/>
  <sheetViews>
    <sheetView rightToLeft="1" workbookViewId="0">
      <pane ySplit="9" topLeftCell="A10" activePane="bottomLeft" state="frozen"/>
      <selection pane="bottomLeft" activeCell="C16" sqref="C16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36" width="5.7109375" style="1" customWidth="1"/>
    <col min="37" max="37" width="3.42578125" style="1" customWidth="1"/>
    <col min="38" max="38" width="5.7109375" style="1" hidden="1" customWidth="1"/>
    <col min="39" max="39" width="10.140625" style="1" customWidth="1"/>
    <col min="40" max="40" width="13.85546875" style="1" customWidth="1"/>
    <col min="41" max="41" width="5.7109375" style="1" customWidth="1"/>
    <col min="42" max="16384" width="9.140625" style="1"/>
  </cols>
  <sheetData>
    <row r="1" spans="2:13">
      <c r="B1" s="57" t="s">
        <v>183</v>
      </c>
      <c r="C1" s="78" t="s" vm="1">
        <v>258</v>
      </c>
    </row>
    <row r="2" spans="2:13">
      <c r="B2" s="57" t="s">
        <v>182</v>
      </c>
      <c r="C2" s="78" t="s">
        <v>259</v>
      </c>
    </row>
    <row r="3" spans="2:13">
      <c r="B3" s="57" t="s">
        <v>184</v>
      </c>
      <c r="C3" s="78" t="s">
        <v>260</v>
      </c>
    </row>
    <row r="4" spans="2:13">
      <c r="B4" s="57" t="s">
        <v>185</v>
      </c>
      <c r="C4" s="78">
        <v>8802</v>
      </c>
    </row>
    <row r="6" spans="2:13" ht="26.25" customHeight="1">
      <c r="B6" s="166" t="s">
        <v>212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</row>
    <row r="7" spans="2:13" s="3" customFormat="1" ht="63">
      <c r="B7" s="13" t="s">
        <v>121</v>
      </c>
      <c r="C7" s="14" t="s">
        <v>46</v>
      </c>
      <c r="D7" s="14" t="s">
        <v>123</v>
      </c>
      <c r="E7" s="14" t="s">
        <v>15</v>
      </c>
      <c r="F7" s="14" t="s">
        <v>67</v>
      </c>
      <c r="G7" s="14" t="s">
        <v>107</v>
      </c>
      <c r="H7" s="14" t="s">
        <v>17</v>
      </c>
      <c r="I7" s="14" t="s">
        <v>19</v>
      </c>
      <c r="J7" s="14" t="s">
        <v>63</v>
      </c>
      <c r="K7" s="14" t="s">
        <v>186</v>
      </c>
      <c r="L7" s="14" t="s">
        <v>187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245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35" customFormat="1" ht="18" customHeight="1">
      <c r="B10" s="122" t="s">
        <v>45</v>
      </c>
      <c r="C10" s="123"/>
      <c r="D10" s="123"/>
      <c r="E10" s="123"/>
      <c r="F10" s="123"/>
      <c r="G10" s="123"/>
      <c r="H10" s="123"/>
      <c r="I10" s="123"/>
      <c r="J10" s="124">
        <f>J11</f>
        <v>28051.094540000002</v>
      </c>
      <c r="K10" s="125">
        <f>J10/$J$10</f>
        <v>1</v>
      </c>
      <c r="L10" s="125">
        <f>J10/'סכום נכסי הקרן'!$C$42</f>
        <v>4.2832160683043151E-2</v>
      </c>
    </row>
    <row r="11" spans="2:13" s="141" customFormat="1">
      <c r="B11" s="126" t="s">
        <v>237</v>
      </c>
      <c r="C11" s="123"/>
      <c r="D11" s="123"/>
      <c r="E11" s="123"/>
      <c r="F11" s="123"/>
      <c r="G11" s="123"/>
      <c r="H11" s="123"/>
      <c r="I11" s="123"/>
      <c r="J11" s="124">
        <f>J12+J15</f>
        <v>28051.094540000002</v>
      </c>
      <c r="K11" s="125">
        <f t="shared" ref="K11:K13" si="0">J11/$J$10</f>
        <v>1</v>
      </c>
      <c r="L11" s="125">
        <f>J11/'סכום נכסי הקרן'!$C$42</f>
        <v>4.2832160683043151E-2</v>
      </c>
    </row>
    <row r="12" spans="2:13" s="136" customFormat="1">
      <c r="B12" s="102" t="s">
        <v>43</v>
      </c>
      <c r="C12" s="82"/>
      <c r="D12" s="82"/>
      <c r="E12" s="82"/>
      <c r="F12" s="82"/>
      <c r="G12" s="82"/>
      <c r="H12" s="82"/>
      <c r="I12" s="82"/>
      <c r="J12" s="91">
        <f>J13</f>
        <v>27039.356100000001</v>
      </c>
      <c r="K12" s="92">
        <f t="shared" si="0"/>
        <v>0.96393230080354642</v>
      </c>
      <c r="L12" s="92">
        <f>J12/'סכום נכסי הקרן'!$C$42</f>
        <v>4.1287303195592984E-2</v>
      </c>
    </row>
    <row r="13" spans="2:13" s="136" customFormat="1">
      <c r="B13" s="87" t="s">
        <v>1420</v>
      </c>
      <c r="C13" s="84" t="s">
        <v>1421</v>
      </c>
      <c r="D13" s="84">
        <v>10</v>
      </c>
      <c r="E13" s="84" t="s">
        <v>337</v>
      </c>
      <c r="F13" s="84" t="s">
        <v>338</v>
      </c>
      <c r="G13" s="97" t="s">
        <v>168</v>
      </c>
      <c r="H13" s="98">
        <v>0</v>
      </c>
      <c r="I13" s="98">
        <v>0</v>
      </c>
      <c r="J13" s="94">
        <v>27039.356100000001</v>
      </c>
      <c r="K13" s="95">
        <f t="shared" si="0"/>
        <v>0.96393230080354642</v>
      </c>
      <c r="L13" s="95">
        <f>J13/'סכום נכסי הקרן'!$C$42</f>
        <v>4.1287303195592984E-2</v>
      </c>
    </row>
    <row r="14" spans="2:13" s="136" customFormat="1">
      <c r="B14" s="83"/>
      <c r="C14" s="84"/>
      <c r="D14" s="84"/>
      <c r="E14" s="84"/>
      <c r="F14" s="84"/>
      <c r="G14" s="84"/>
      <c r="H14" s="84"/>
      <c r="I14" s="84"/>
      <c r="J14" s="84"/>
      <c r="K14" s="95"/>
      <c r="L14" s="84"/>
    </row>
    <row r="15" spans="2:13" s="136" customFormat="1">
      <c r="B15" s="102" t="s">
        <v>44</v>
      </c>
      <c r="C15" s="82"/>
      <c r="D15" s="82"/>
      <c r="E15" s="82"/>
      <c r="F15" s="82"/>
      <c r="G15" s="82"/>
      <c r="H15" s="82"/>
      <c r="I15" s="82"/>
      <c r="J15" s="91">
        <f>SUM(J16:J24)</f>
        <v>1011.73844</v>
      </c>
      <c r="K15" s="92">
        <f t="shared" ref="K15:K24" si="1">J15/$J$10</f>
        <v>3.6067699196453529E-2</v>
      </c>
      <c r="L15" s="92">
        <f>J15/'סכום נכסי הקרן'!$C$42</f>
        <v>1.5448574874501637E-3</v>
      </c>
    </row>
    <row r="16" spans="2:13" s="136" customFormat="1">
      <c r="B16" s="87" t="s">
        <v>1420</v>
      </c>
      <c r="C16" s="84" t="s">
        <v>1422</v>
      </c>
      <c r="D16" s="84">
        <v>10</v>
      </c>
      <c r="E16" s="84" t="s">
        <v>337</v>
      </c>
      <c r="F16" s="84" t="s">
        <v>338</v>
      </c>
      <c r="G16" s="97" t="s">
        <v>169</v>
      </c>
      <c r="H16" s="98">
        <v>0</v>
      </c>
      <c r="I16" s="98">
        <v>0</v>
      </c>
      <c r="J16" s="94">
        <v>34.35371</v>
      </c>
      <c r="K16" s="95">
        <f t="shared" si="1"/>
        <v>1.2246834058832414E-3</v>
      </c>
      <c r="L16" s="95">
        <f>J16/'סכום נכסי הקרן'!$C$42</f>
        <v>5.2455836426647553E-5</v>
      </c>
    </row>
    <row r="17" spans="2:12" s="136" customFormat="1">
      <c r="B17" s="87" t="s">
        <v>1420</v>
      </c>
      <c r="C17" s="84" t="s">
        <v>1423</v>
      </c>
      <c r="D17" s="84">
        <v>10</v>
      </c>
      <c r="E17" s="84" t="s">
        <v>337</v>
      </c>
      <c r="F17" s="84" t="s">
        <v>338</v>
      </c>
      <c r="G17" s="97" t="s">
        <v>167</v>
      </c>
      <c r="H17" s="98">
        <v>0</v>
      </c>
      <c r="I17" s="98">
        <v>0</v>
      </c>
      <c r="J17" s="94">
        <v>853.34252000000004</v>
      </c>
      <c r="K17" s="95">
        <f t="shared" si="1"/>
        <v>3.0421006167269508E-2</v>
      </c>
      <c r="L17" s="95">
        <f>J17/'סכום נכסי הקרן'!$C$42</f>
        <v>1.3029974242963341E-3</v>
      </c>
    </row>
    <row r="18" spans="2:12" s="136" customFormat="1">
      <c r="B18" s="87" t="s">
        <v>1420</v>
      </c>
      <c r="C18" s="84" t="s">
        <v>1424</v>
      </c>
      <c r="D18" s="84">
        <v>10</v>
      </c>
      <c r="E18" s="84" t="s">
        <v>337</v>
      </c>
      <c r="F18" s="84" t="s">
        <v>338</v>
      </c>
      <c r="G18" s="97" t="s">
        <v>172</v>
      </c>
      <c r="H18" s="98">
        <v>0</v>
      </c>
      <c r="I18" s="98">
        <v>0</v>
      </c>
      <c r="J18" s="94">
        <v>0.17565</v>
      </c>
      <c r="K18" s="95">
        <f t="shared" si="1"/>
        <v>6.2617877441298581E-6</v>
      </c>
      <c r="L18" s="95">
        <f>J18/'סכום נכסי הקרן'!$C$42</f>
        <v>2.6820589881968039E-7</v>
      </c>
    </row>
    <row r="19" spans="2:12" s="136" customFormat="1">
      <c r="B19" s="87" t="s">
        <v>1420</v>
      </c>
      <c r="C19" s="84" t="s">
        <v>1425</v>
      </c>
      <c r="D19" s="84">
        <v>10</v>
      </c>
      <c r="E19" s="84" t="s">
        <v>337</v>
      </c>
      <c r="F19" s="84" t="s">
        <v>338</v>
      </c>
      <c r="G19" s="97" t="s">
        <v>170</v>
      </c>
      <c r="H19" s="98">
        <v>0</v>
      </c>
      <c r="I19" s="98">
        <v>0</v>
      </c>
      <c r="J19" s="94">
        <v>38.349910000000001</v>
      </c>
      <c r="K19" s="95">
        <f t="shared" si="1"/>
        <v>1.3671448700625284E-3</v>
      </c>
      <c r="L19" s="95">
        <f>J19/'סכום נכסי הקרן'!$C$42</f>
        <v>5.8557768751516365E-5</v>
      </c>
    </row>
    <row r="20" spans="2:12" s="136" customFormat="1">
      <c r="B20" s="87" t="s">
        <v>1420</v>
      </c>
      <c r="C20" s="84" t="s">
        <v>1426</v>
      </c>
      <c r="D20" s="84">
        <v>10</v>
      </c>
      <c r="E20" s="84" t="s">
        <v>337</v>
      </c>
      <c r="F20" s="84" t="s">
        <v>338</v>
      </c>
      <c r="G20" s="97" t="s">
        <v>175</v>
      </c>
      <c r="H20" s="98">
        <v>0</v>
      </c>
      <c r="I20" s="98">
        <v>0</v>
      </c>
      <c r="J20" s="94">
        <v>3.0476799999999997</v>
      </c>
      <c r="K20" s="95">
        <f t="shared" si="1"/>
        <v>1.0864745386865748E-4</v>
      </c>
      <c r="L20" s="95">
        <f>J20/'סכום נכסי הקרן'!$C$42</f>
        <v>4.6536052019058555E-6</v>
      </c>
    </row>
    <row r="21" spans="2:12" s="136" customFormat="1">
      <c r="B21" s="87" t="s">
        <v>1420</v>
      </c>
      <c r="C21" s="84" t="s">
        <v>1427</v>
      </c>
      <c r="D21" s="84">
        <v>10</v>
      </c>
      <c r="E21" s="84" t="s">
        <v>337</v>
      </c>
      <c r="F21" s="84" t="s">
        <v>338</v>
      </c>
      <c r="G21" s="97" t="s">
        <v>174</v>
      </c>
      <c r="H21" s="98">
        <v>0</v>
      </c>
      <c r="I21" s="98">
        <v>0</v>
      </c>
      <c r="J21" s="94">
        <v>0.93764000000000003</v>
      </c>
      <c r="K21" s="95">
        <f t="shared" si="1"/>
        <v>3.3426146657591353E-5</v>
      </c>
      <c r="L21" s="95">
        <f>J21/'סכום נכסי הקרן'!$C$42</f>
        <v>1.4317140846529185E-6</v>
      </c>
    </row>
    <row r="22" spans="2:12" s="136" customFormat="1">
      <c r="B22" s="87" t="s">
        <v>1420</v>
      </c>
      <c r="C22" s="84" t="s">
        <v>1428</v>
      </c>
      <c r="D22" s="84">
        <v>10</v>
      </c>
      <c r="E22" s="84" t="s">
        <v>337</v>
      </c>
      <c r="F22" s="84" t="s">
        <v>338</v>
      </c>
      <c r="G22" s="97" t="s">
        <v>176</v>
      </c>
      <c r="H22" s="98">
        <v>0</v>
      </c>
      <c r="I22" s="98">
        <v>0</v>
      </c>
      <c r="J22" s="94">
        <v>4.5166599999999999</v>
      </c>
      <c r="K22" s="95">
        <f t="shared" si="1"/>
        <v>1.6101546389070062E-4</v>
      </c>
      <c r="L22" s="95">
        <f>J22/'סכום נכסי הקרן'!$C$42</f>
        <v>6.8966402218212216E-6</v>
      </c>
    </row>
    <row r="23" spans="2:12" s="136" customFormat="1">
      <c r="B23" s="87" t="s">
        <v>1420</v>
      </c>
      <c r="C23" s="84" t="s">
        <v>1429</v>
      </c>
      <c r="D23" s="84">
        <v>10</v>
      </c>
      <c r="E23" s="84" t="s">
        <v>337</v>
      </c>
      <c r="F23" s="84" t="s">
        <v>338</v>
      </c>
      <c r="G23" s="97" t="s">
        <v>171</v>
      </c>
      <c r="H23" s="98">
        <v>0</v>
      </c>
      <c r="I23" s="98">
        <v>0</v>
      </c>
      <c r="J23" s="94">
        <v>31.862680000000001</v>
      </c>
      <c r="K23" s="95">
        <f t="shared" si="1"/>
        <v>1.1358800974616086E-3</v>
      </c>
      <c r="L23" s="95">
        <f>J23/'סכום נכסי הקרן'!$C$42</f>
        <v>4.8652198851146338E-5</v>
      </c>
    </row>
    <row r="24" spans="2:12" s="136" customFormat="1">
      <c r="B24" s="87" t="s">
        <v>1420</v>
      </c>
      <c r="C24" s="84" t="s">
        <v>1430</v>
      </c>
      <c r="D24" s="84">
        <v>10</v>
      </c>
      <c r="E24" s="84" t="s">
        <v>337</v>
      </c>
      <c r="F24" s="84" t="s">
        <v>338</v>
      </c>
      <c r="G24" s="97" t="s">
        <v>177</v>
      </c>
      <c r="H24" s="98">
        <v>0</v>
      </c>
      <c r="I24" s="98">
        <v>0</v>
      </c>
      <c r="J24" s="94">
        <v>45.151989999999998</v>
      </c>
      <c r="K24" s="95">
        <f t="shared" si="1"/>
        <v>1.6096338036155646E-3</v>
      </c>
      <c r="L24" s="95">
        <f>J24/'סכום נכסי הקרן'!$C$42</f>
        <v>6.8944093717319789E-5</v>
      </c>
    </row>
    <row r="25" spans="2:12" s="136" customFormat="1">
      <c r="B25" s="87"/>
      <c r="C25" s="84"/>
      <c r="D25" s="84"/>
      <c r="E25" s="84"/>
      <c r="F25" s="84"/>
      <c r="G25" s="97"/>
      <c r="H25" s="98"/>
      <c r="I25" s="84"/>
      <c r="J25" s="94"/>
      <c r="K25" s="95"/>
      <c r="L25" s="95"/>
    </row>
    <row r="26" spans="2:12">
      <c r="B26" s="87"/>
      <c r="C26" s="84"/>
      <c r="D26" s="84"/>
      <c r="E26" s="84"/>
      <c r="F26" s="84"/>
      <c r="G26" s="97"/>
      <c r="H26" s="98"/>
      <c r="I26" s="84"/>
      <c r="J26" s="94"/>
      <c r="K26" s="95"/>
      <c r="L26" s="95"/>
    </row>
    <row r="27" spans="2:12">
      <c r="B27" s="83"/>
      <c r="C27" s="84"/>
      <c r="D27" s="84"/>
      <c r="E27" s="84"/>
      <c r="F27" s="84"/>
      <c r="G27" s="84"/>
      <c r="H27" s="84"/>
      <c r="I27" s="84"/>
      <c r="J27" s="84"/>
      <c r="K27" s="95"/>
      <c r="L27" s="84"/>
    </row>
    <row r="28" spans="2:12" s="100" customFormat="1">
      <c r="B28" s="126"/>
      <c r="C28" s="123"/>
      <c r="D28" s="123"/>
      <c r="E28" s="123"/>
      <c r="F28" s="123"/>
      <c r="G28" s="123"/>
      <c r="H28" s="123"/>
      <c r="I28" s="123"/>
      <c r="J28" s="124"/>
      <c r="K28" s="125"/>
      <c r="L28" s="125"/>
    </row>
    <row r="29" spans="2:12">
      <c r="B29" s="83"/>
      <c r="C29" s="84"/>
      <c r="D29" s="84"/>
      <c r="E29" s="84"/>
      <c r="F29" s="84"/>
      <c r="G29" s="84"/>
      <c r="H29" s="84"/>
      <c r="I29" s="84"/>
      <c r="J29" s="94"/>
      <c r="K29" s="95"/>
      <c r="L29" s="95"/>
    </row>
    <row r="30" spans="2:12">
      <c r="B30" s="87"/>
      <c r="C30" s="84"/>
      <c r="D30" s="84"/>
      <c r="E30" s="84"/>
      <c r="F30" s="84"/>
      <c r="G30" s="97"/>
      <c r="H30" s="84"/>
      <c r="I30" s="84"/>
      <c r="J30" s="94"/>
      <c r="K30" s="95"/>
      <c r="L30" s="95"/>
    </row>
    <row r="31" spans="2:12">
      <c r="B31" s="83"/>
      <c r="C31" s="84"/>
      <c r="D31" s="84"/>
      <c r="E31" s="84"/>
      <c r="F31" s="84"/>
      <c r="G31" s="84"/>
      <c r="H31" s="84"/>
      <c r="I31" s="84"/>
      <c r="J31" s="84"/>
      <c r="K31" s="95"/>
      <c r="L31" s="84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99" t="s">
        <v>257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17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</row>
    <row r="121" spans="2:12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</row>
    <row r="122" spans="2:12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</row>
    <row r="123" spans="2:12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</row>
    <row r="124" spans="2:12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</row>
    <row r="125" spans="2:12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</row>
    <row r="126" spans="2:12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</row>
    <row r="127" spans="2:12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</row>
    <row r="128" spans="2:12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</row>
    <row r="129" spans="2:12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</row>
    <row r="130" spans="2:12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</row>
    <row r="131" spans="2:12">
      <c r="D131" s="1"/>
    </row>
    <row r="132" spans="2:12">
      <c r="D132" s="1"/>
    </row>
    <row r="133" spans="2:12">
      <c r="D133" s="1"/>
    </row>
    <row r="134" spans="2:12">
      <c r="D134" s="1"/>
    </row>
    <row r="135" spans="2:12">
      <c r="D135" s="1"/>
    </row>
    <row r="136" spans="2:12">
      <c r="D136" s="1"/>
    </row>
    <row r="137" spans="2:12">
      <c r="D137" s="1"/>
    </row>
    <row r="138" spans="2:12">
      <c r="D138" s="1"/>
    </row>
    <row r="139" spans="2:12">
      <c r="D139" s="1"/>
    </row>
    <row r="140" spans="2:12">
      <c r="D140" s="1"/>
    </row>
    <row r="141" spans="2:12">
      <c r="D141" s="1"/>
    </row>
    <row r="142" spans="2:12">
      <c r="D142" s="1"/>
    </row>
    <row r="143" spans="2:12">
      <c r="D143" s="1"/>
    </row>
    <row r="144" spans="2:12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183</v>
      </c>
      <c r="C1" s="78" t="s" vm="1">
        <v>258</v>
      </c>
    </row>
    <row r="2" spans="2:18">
      <c r="B2" s="57" t="s">
        <v>182</v>
      </c>
      <c r="C2" s="78" t="s">
        <v>259</v>
      </c>
    </row>
    <row r="3" spans="2:18">
      <c r="B3" s="57" t="s">
        <v>184</v>
      </c>
      <c r="C3" s="78" t="s">
        <v>260</v>
      </c>
    </row>
    <row r="4" spans="2:18">
      <c r="B4" s="57" t="s">
        <v>185</v>
      </c>
      <c r="C4" s="78">
        <v>8802</v>
      </c>
    </row>
    <row r="6" spans="2:18" ht="26.25" customHeight="1">
      <c r="B6" s="177" t="s">
        <v>224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9"/>
    </row>
    <row r="7" spans="2:18" s="3" customFormat="1" ht="78.75">
      <c r="B7" s="23" t="s">
        <v>122</v>
      </c>
      <c r="C7" s="31" t="s">
        <v>46</v>
      </c>
      <c r="D7" s="31" t="s">
        <v>66</v>
      </c>
      <c r="E7" s="31" t="s">
        <v>15</v>
      </c>
      <c r="F7" s="31" t="s">
        <v>67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221</v>
      </c>
      <c r="L7" s="31" t="s">
        <v>242</v>
      </c>
      <c r="M7" s="31" t="s">
        <v>222</v>
      </c>
      <c r="N7" s="31" t="s">
        <v>60</v>
      </c>
      <c r="O7" s="31" t="s">
        <v>186</v>
      </c>
      <c r="P7" s="32" t="s">
        <v>188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249</v>
      </c>
      <c r="M8" s="33" t="s">
        <v>245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257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118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248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183</v>
      </c>
      <c r="C1" s="78" t="s" vm="1">
        <v>258</v>
      </c>
    </row>
    <row r="2" spans="2:18">
      <c r="B2" s="57" t="s">
        <v>182</v>
      </c>
      <c r="C2" s="78" t="s">
        <v>259</v>
      </c>
    </row>
    <row r="3" spans="2:18">
      <c r="B3" s="57" t="s">
        <v>184</v>
      </c>
      <c r="C3" s="78" t="s">
        <v>260</v>
      </c>
    </row>
    <row r="4" spans="2:18">
      <c r="B4" s="57" t="s">
        <v>185</v>
      </c>
      <c r="C4" s="78">
        <v>8802</v>
      </c>
    </row>
    <row r="6" spans="2:18" ht="26.25" customHeight="1">
      <c r="B6" s="177" t="s">
        <v>226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9"/>
    </row>
    <row r="7" spans="2:18" s="3" customFormat="1" ht="78.75">
      <c r="B7" s="23" t="s">
        <v>122</v>
      </c>
      <c r="C7" s="31" t="s">
        <v>46</v>
      </c>
      <c r="D7" s="31" t="s">
        <v>66</v>
      </c>
      <c r="E7" s="31" t="s">
        <v>15</v>
      </c>
      <c r="F7" s="31" t="s">
        <v>67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221</v>
      </c>
      <c r="L7" s="31" t="s">
        <v>242</v>
      </c>
      <c r="M7" s="31" t="s">
        <v>222</v>
      </c>
      <c r="N7" s="31" t="s">
        <v>60</v>
      </c>
      <c r="O7" s="31" t="s">
        <v>186</v>
      </c>
      <c r="P7" s="32" t="s">
        <v>188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249</v>
      </c>
      <c r="M8" s="33" t="s">
        <v>245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257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118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248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pane ySplit="10" topLeftCell="A11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8.28515625" style="1" bestFit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183</v>
      </c>
      <c r="C1" s="78" t="s" vm="1">
        <v>258</v>
      </c>
    </row>
    <row r="2" spans="2:53">
      <c r="B2" s="57" t="s">
        <v>182</v>
      </c>
      <c r="C2" s="78" t="s">
        <v>259</v>
      </c>
    </row>
    <row r="3" spans="2:53">
      <c r="B3" s="57" t="s">
        <v>184</v>
      </c>
      <c r="C3" s="78" t="s">
        <v>260</v>
      </c>
    </row>
    <row r="4" spans="2:53">
      <c r="B4" s="57" t="s">
        <v>185</v>
      </c>
      <c r="C4" s="78">
        <v>8802</v>
      </c>
    </row>
    <row r="6" spans="2:53" ht="21.75" customHeight="1">
      <c r="B6" s="168" t="s">
        <v>213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70"/>
    </row>
    <row r="7" spans="2:53" ht="27.75" customHeight="1">
      <c r="B7" s="171" t="s">
        <v>92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3"/>
      <c r="AU7" s="3"/>
      <c r="AV7" s="3"/>
    </row>
    <row r="8" spans="2:53" s="3" customFormat="1" ht="66" customHeight="1">
      <c r="B8" s="23" t="s">
        <v>121</v>
      </c>
      <c r="C8" s="31" t="s">
        <v>46</v>
      </c>
      <c r="D8" s="31" t="s">
        <v>125</v>
      </c>
      <c r="E8" s="31" t="s">
        <v>15</v>
      </c>
      <c r="F8" s="31" t="s">
        <v>67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242</v>
      </c>
      <c r="M8" s="31" t="s">
        <v>241</v>
      </c>
      <c r="N8" s="31" t="s">
        <v>256</v>
      </c>
      <c r="O8" s="31" t="s">
        <v>63</v>
      </c>
      <c r="P8" s="31" t="s">
        <v>244</v>
      </c>
      <c r="Q8" s="31" t="s">
        <v>186</v>
      </c>
      <c r="R8" s="72" t="s">
        <v>188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249</v>
      </c>
      <c r="M9" s="33"/>
      <c r="N9" s="17" t="s">
        <v>245</v>
      </c>
      <c r="O9" s="33" t="s">
        <v>250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119</v>
      </c>
      <c r="R10" s="21" t="s">
        <v>120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35" customFormat="1" ht="18" customHeight="1">
      <c r="B11" s="79" t="s">
        <v>28</v>
      </c>
      <c r="C11" s="80"/>
      <c r="D11" s="80"/>
      <c r="E11" s="80"/>
      <c r="F11" s="80"/>
      <c r="G11" s="80"/>
      <c r="H11" s="88">
        <v>4.2070585230403532</v>
      </c>
      <c r="I11" s="80"/>
      <c r="J11" s="80"/>
      <c r="K11" s="89">
        <v>2.689892571937857E-3</v>
      </c>
      <c r="L11" s="88"/>
      <c r="M11" s="90"/>
      <c r="N11" s="80"/>
      <c r="O11" s="88">
        <v>112947.16816</v>
      </c>
      <c r="P11" s="80"/>
      <c r="Q11" s="89">
        <v>1</v>
      </c>
      <c r="R11" s="89">
        <f>O11/'סכום נכסי הקרן'!$C$42</f>
        <v>0.17246283379157637</v>
      </c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U11" s="136"/>
      <c r="AV11" s="136"/>
      <c r="AW11" s="142"/>
      <c r="BA11" s="136"/>
    </row>
    <row r="12" spans="2:53" s="136" customFormat="1" ht="22.5" customHeight="1">
      <c r="B12" s="81" t="s">
        <v>237</v>
      </c>
      <c r="C12" s="82"/>
      <c r="D12" s="82"/>
      <c r="E12" s="82"/>
      <c r="F12" s="82"/>
      <c r="G12" s="82"/>
      <c r="H12" s="91">
        <v>4.2070585230403523</v>
      </c>
      <c r="I12" s="82"/>
      <c r="J12" s="82"/>
      <c r="K12" s="92">
        <v>2.6898925719378557E-3</v>
      </c>
      <c r="L12" s="91"/>
      <c r="M12" s="93"/>
      <c r="N12" s="82"/>
      <c r="O12" s="91">
        <v>112947.16816000003</v>
      </c>
      <c r="P12" s="82"/>
      <c r="Q12" s="92">
        <v>1.0000000000000002</v>
      </c>
      <c r="R12" s="92">
        <f>O12/'סכום נכסי הקרן'!$C$42</f>
        <v>0.1724628337915764</v>
      </c>
      <c r="AW12" s="135"/>
    </row>
    <row r="13" spans="2:53" s="141" customFormat="1">
      <c r="B13" s="127" t="s">
        <v>27</v>
      </c>
      <c r="C13" s="123"/>
      <c r="D13" s="123"/>
      <c r="E13" s="123"/>
      <c r="F13" s="123"/>
      <c r="G13" s="123"/>
      <c r="H13" s="124">
        <v>5.2500269339409433</v>
      </c>
      <c r="I13" s="123"/>
      <c r="J13" s="123"/>
      <c r="K13" s="125">
        <v>-1.2003438413093676E-3</v>
      </c>
      <c r="L13" s="124"/>
      <c r="M13" s="128"/>
      <c r="N13" s="123"/>
      <c r="O13" s="124">
        <v>40452.256959999999</v>
      </c>
      <c r="P13" s="123"/>
      <c r="Q13" s="125">
        <v>0.35815202469437457</v>
      </c>
      <c r="R13" s="125">
        <f>O13/'סכום נכסי הקרן'!$C$42</f>
        <v>6.1767913106982472E-2</v>
      </c>
    </row>
    <row r="14" spans="2:53" s="136" customFormat="1">
      <c r="B14" s="85" t="s">
        <v>26</v>
      </c>
      <c r="C14" s="82"/>
      <c r="D14" s="82"/>
      <c r="E14" s="82"/>
      <c r="F14" s="82"/>
      <c r="G14" s="82"/>
      <c r="H14" s="91">
        <v>5.2500269339409433</v>
      </c>
      <c r="I14" s="82"/>
      <c r="J14" s="82"/>
      <c r="K14" s="92">
        <v>-1.2003438413093676E-3</v>
      </c>
      <c r="L14" s="91"/>
      <c r="M14" s="93"/>
      <c r="N14" s="82"/>
      <c r="O14" s="91">
        <v>40452.256959999999</v>
      </c>
      <c r="P14" s="82"/>
      <c r="Q14" s="92">
        <v>0.35815202469437457</v>
      </c>
      <c r="R14" s="92">
        <f>O14/'סכום נכסי הקרן'!$C$42</f>
        <v>6.1767913106982472E-2</v>
      </c>
    </row>
    <row r="15" spans="2:53" s="136" customFormat="1">
      <c r="B15" s="86" t="s">
        <v>261</v>
      </c>
      <c r="C15" s="84" t="s">
        <v>262</v>
      </c>
      <c r="D15" s="97" t="s">
        <v>126</v>
      </c>
      <c r="E15" s="84" t="s">
        <v>263</v>
      </c>
      <c r="F15" s="84"/>
      <c r="G15" s="84"/>
      <c r="H15" s="94">
        <v>3.37</v>
      </c>
      <c r="I15" s="97" t="s">
        <v>168</v>
      </c>
      <c r="J15" s="98">
        <v>0.04</v>
      </c>
      <c r="K15" s="95">
        <v>-4.7999999999999996E-3</v>
      </c>
      <c r="L15" s="94">
        <v>2727300</v>
      </c>
      <c r="M15" s="96">
        <v>152.55000000000001</v>
      </c>
      <c r="N15" s="84"/>
      <c r="O15" s="94">
        <v>4160.4961499999999</v>
      </c>
      <c r="P15" s="95">
        <v>1.7541380594703805E-4</v>
      </c>
      <c r="Q15" s="95">
        <v>3.6835772138229056E-2</v>
      </c>
      <c r="R15" s="95">
        <f>O15/'סכום נכסי הקרן'!$C$42</f>
        <v>6.352801647859777E-3</v>
      </c>
    </row>
    <row r="16" spans="2:53" s="136" customFormat="1" ht="20.25">
      <c r="B16" s="86" t="s">
        <v>264</v>
      </c>
      <c r="C16" s="84" t="s">
        <v>265</v>
      </c>
      <c r="D16" s="97" t="s">
        <v>126</v>
      </c>
      <c r="E16" s="84" t="s">
        <v>263</v>
      </c>
      <c r="F16" s="84"/>
      <c r="G16" s="84"/>
      <c r="H16" s="94">
        <v>5.9300000000000006</v>
      </c>
      <c r="I16" s="97" t="s">
        <v>168</v>
      </c>
      <c r="J16" s="98">
        <v>0.04</v>
      </c>
      <c r="K16" s="95">
        <v>-1.4000000000000002E-3</v>
      </c>
      <c r="L16" s="94">
        <v>977060</v>
      </c>
      <c r="M16" s="96">
        <v>158.13999999999999</v>
      </c>
      <c r="N16" s="84"/>
      <c r="O16" s="94">
        <v>1545.1226799999999</v>
      </c>
      <c r="P16" s="95">
        <v>9.2417028887013542E-5</v>
      </c>
      <c r="Q16" s="95">
        <v>1.3680047983241087E-2</v>
      </c>
      <c r="R16" s="95">
        <f>O16/'סכום נכסי הקרן'!$C$42</f>
        <v>2.3592998415944968E-3</v>
      </c>
      <c r="AU16" s="135"/>
    </row>
    <row r="17" spans="2:48" s="136" customFormat="1" ht="20.25">
      <c r="B17" s="86" t="s">
        <v>266</v>
      </c>
      <c r="C17" s="84" t="s">
        <v>267</v>
      </c>
      <c r="D17" s="97" t="s">
        <v>126</v>
      </c>
      <c r="E17" s="84" t="s">
        <v>263</v>
      </c>
      <c r="F17" s="84"/>
      <c r="G17" s="84"/>
      <c r="H17" s="94">
        <v>9.1</v>
      </c>
      <c r="I17" s="97" t="s">
        <v>168</v>
      </c>
      <c r="J17" s="98">
        <v>7.4999999999999997E-3</v>
      </c>
      <c r="K17" s="95">
        <v>2E-3</v>
      </c>
      <c r="L17" s="94">
        <v>543000</v>
      </c>
      <c r="M17" s="96">
        <v>105.74</v>
      </c>
      <c r="N17" s="84"/>
      <c r="O17" s="94">
        <v>574.16816000000006</v>
      </c>
      <c r="P17" s="95">
        <v>1.086628288476397E-4</v>
      </c>
      <c r="Q17" s="95">
        <v>5.0835108958786667E-3</v>
      </c>
      <c r="R17" s="95">
        <f>O17/'סכום נכסי הקרן'!$C$42</f>
        <v>8.7671669471358997E-4</v>
      </c>
      <c r="AV17" s="135"/>
    </row>
    <row r="18" spans="2:48" s="136" customFormat="1">
      <c r="B18" s="86" t="s">
        <v>268</v>
      </c>
      <c r="C18" s="84" t="s">
        <v>269</v>
      </c>
      <c r="D18" s="97" t="s">
        <v>126</v>
      </c>
      <c r="E18" s="84" t="s">
        <v>263</v>
      </c>
      <c r="F18" s="84"/>
      <c r="G18" s="84"/>
      <c r="H18" s="94">
        <v>14.239999999999998</v>
      </c>
      <c r="I18" s="97" t="s">
        <v>168</v>
      </c>
      <c r="J18" s="98">
        <v>0.04</v>
      </c>
      <c r="K18" s="95">
        <v>8.8000000000000005E-3</v>
      </c>
      <c r="L18" s="94">
        <v>4121507</v>
      </c>
      <c r="M18" s="96">
        <v>183.07</v>
      </c>
      <c r="N18" s="84"/>
      <c r="O18" s="94">
        <v>7545.2431799999995</v>
      </c>
      <c r="P18" s="95">
        <v>2.5407519836356492E-4</v>
      </c>
      <c r="Q18" s="95">
        <v>6.680329664672488E-2</v>
      </c>
      <c r="R18" s="95">
        <f>O18/'סכום נכסי הקרן'!$C$42</f>
        <v>1.1521085846313483E-2</v>
      </c>
      <c r="AU18" s="142"/>
    </row>
    <row r="19" spans="2:48" s="136" customFormat="1">
      <c r="B19" s="86" t="s">
        <v>270</v>
      </c>
      <c r="C19" s="84" t="s">
        <v>271</v>
      </c>
      <c r="D19" s="97" t="s">
        <v>126</v>
      </c>
      <c r="E19" s="84" t="s">
        <v>263</v>
      </c>
      <c r="F19" s="84"/>
      <c r="G19" s="84"/>
      <c r="H19" s="94">
        <v>18.479999999999997</v>
      </c>
      <c r="I19" s="97" t="s">
        <v>168</v>
      </c>
      <c r="J19" s="98">
        <v>2.75E-2</v>
      </c>
      <c r="K19" s="95">
        <v>1.1699999999999999E-2</v>
      </c>
      <c r="L19" s="94">
        <v>367300</v>
      </c>
      <c r="M19" s="96">
        <v>141.55000000000001</v>
      </c>
      <c r="N19" s="84"/>
      <c r="O19" s="94">
        <v>519.91314</v>
      </c>
      <c r="P19" s="95">
        <v>2.0780685018053963E-5</v>
      </c>
      <c r="Q19" s="95">
        <v>4.6031533899415292E-3</v>
      </c>
      <c r="R19" s="95">
        <f>O19/'סכום נכסי הקרן'!$C$42</f>
        <v>7.9387287800661733E-4</v>
      </c>
      <c r="AV19" s="142"/>
    </row>
    <row r="20" spans="2:48" s="136" customFormat="1">
      <c r="B20" s="86" t="s">
        <v>272</v>
      </c>
      <c r="C20" s="84" t="s">
        <v>273</v>
      </c>
      <c r="D20" s="97" t="s">
        <v>126</v>
      </c>
      <c r="E20" s="84" t="s">
        <v>263</v>
      </c>
      <c r="F20" s="84"/>
      <c r="G20" s="84"/>
      <c r="H20" s="94">
        <v>5.51</v>
      </c>
      <c r="I20" s="97" t="s">
        <v>168</v>
      </c>
      <c r="J20" s="98">
        <v>1.7500000000000002E-2</v>
      </c>
      <c r="K20" s="95">
        <v>-2.5999999999999999E-3</v>
      </c>
      <c r="L20" s="94">
        <v>150950</v>
      </c>
      <c r="M20" s="96">
        <v>113.12</v>
      </c>
      <c r="N20" s="84"/>
      <c r="O20" s="94">
        <v>170.75464000000002</v>
      </c>
      <c r="P20" s="95">
        <v>1.0888633694676797E-5</v>
      </c>
      <c r="Q20" s="95">
        <v>1.5118098380130297E-3</v>
      </c>
      <c r="R20" s="95">
        <f>O20/'סכום נכסי הקרן'!$C$42</f>
        <v>2.607310088177111E-4</v>
      </c>
    </row>
    <row r="21" spans="2:48" s="136" customFormat="1">
      <c r="B21" s="86" t="s">
        <v>274</v>
      </c>
      <c r="C21" s="84" t="s">
        <v>275</v>
      </c>
      <c r="D21" s="97" t="s">
        <v>126</v>
      </c>
      <c r="E21" s="84" t="s">
        <v>263</v>
      </c>
      <c r="F21" s="84"/>
      <c r="G21" s="84"/>
      <c r="H21" s="94">
        <v>1.7999999999999998</v>
      </c>
      <c r="I21" s="97" t="s">
        <v>168</v>
      </c>
      <c r="J21" s="98">
        <v>0.03</v>
      </c>
      <c r="K21" s="95">
        <v>-4.899999999999999E-3</v>
      </c>
      <c r="L21" s="94">
        <v>6489034</v>
      </c>
      <c r="M21" s="96">
        <v>116.8</v>
      </c>
      <c r="N21" s="84"/>
      <c r="O21" s="94">
        <v>7579.1919100000005</v>
      </c>
      <c r="P21" s="95">
        <v>4.2328273775413711E-4</v>
      </c>
      <c r="Q21" s="95">
        <v>6.7103868414508466E-2</v>
      </c>
      <c r="R21" s="95">
        <f>O21/'סכום נכסי הקרן'!$C$42</f>
        <v>1.1572923305143184E-2</v>
      </c>
    </row>
    <row r="22" spans="2:48" s="136" customFormat="1">
      <c r="B22" s="86" t="s">
        <v>276</v>
      </c>
      <c r="C22" s="84" t="s">
        <v>277</v>
      </c>
      <c r="D22" s="97" t="s">
        <v>126</v>
      </c>
      <c r="E22" s="84" t="s">
        <v>263</v>
      </c>
      <c r="F22" s="84"/>
      <c r="G22" s="84"/>
      <c r="H22" s="94">
        <v>2.83</v>
      </c>
      <c r="I22" s="97" t="s">
        <v>168</v>
      </c>
      <c r="J22" s="98">
        <v>1E-3</v>
      </c>
      <c r="K22" s="95">
        <v>-5.0000000000000001E-3</v>
      </c>
      <c r="L22" s="94">
        <v>13240660</v>
      </c>
      <c r="M22" s="96">
        <v>101.73</v>
      </c>
      <c r="N22" s="84"/>
      <c r="O22" s="94">
        <v>13469.72293</v>
      </c>
      <c r="P22" s="95">
        <v>9.4814547263769944E-4</v>
      </c>
      <c r="Q22" s="95">
        <v>0.11925684503146555</v>
      </c>
      <c r="R22" s="95">
        <f>O22/'סכום נכסי הקרן'!$C$42</f>
        <v>2.0567373443169421E-2</v>
      </c>
    </row>
    <row r="23" spans="2:48" s="136" customFormat="1">
      <c r="B23" s="86" t="s">
        <v>278</v>
      </c>
      <c r="C23" s="84" t="s">
        <v>279</v>
      </c>
      <c r="D23" s="97" t="s">
        <v>126</v>
      </c>
      <c r="E23" s="84" t="s">
        <v>263</v>
      </c>
      <c r="F23" s="84"/>
      <c r="G23" s="84"/>
      <c r="H23" s="94">
        <v>0.33</v>
      </c>
      <c r="I23" s="97" t="s">
        <v>168</v>
      </c>
      <c r="J23" s="98">
        <v>3.5000000000000003E-2</v>
      </c>
      <c r="K23" s="95">
        <v>9.1999999999999998E-3</v>
      </c>
      <c r="L23" s="94">
        <v>1558645</v>
      </c>
      <c r="M23" s="96">
        <v>120.2</v>
      </c>
      <c r="N23" s="84"/>
      <c r="O23" s="94">
        <v>1873.49127</v>
      </c>
      <c r="P23" s="95">
        <v>1.2195073590333986E-4</v>
      </c>
      <c r="Q23" s="95">
        <v>1.6587323972089573E-2</v>
      </c>
      <c r="R23" s="95">
        <f>O23/'סכום נכסי הקרן'!$C$42</f>
        <v>2.8606968972455138E-3</v>
      </c>
    </row>
    <row r="24" spans="2:48" s="136" customFormat="1">
      <c r="B24" s="86" t="s">
        <v>280</v>
      </c>
      <c r="C24" s="84" t="s">
        <v>281</v>
      </c>
      <c r="D24" s="97" t="s">
        <v>126</v>
      </c>
      <c r="E24" s="84" t="s">
        <v>263</v>
      </c>
      <c r="F24" s="84"/>
      <c r="G24" s="84"/>
      <c r="H24" s="94">
        <v>4.5100000000000007</v>
      </c>
      <c r="I24" s="97" t="s">
        <v>168</v>
      </c>
      <c r="J24" s="98">
        <v>2.75E-2</v>
      </c>
      <c r="K24" s="95">
        <v>-4.1000000000000003E-3</v>
      </c>
      <c r="L24" s="94">
        <v>2531200</v>
      </c>
      <c r="M24" s="96">
        <v>119.08</v>
      </c>
      <c r="N24" s="84"/>
      <c r="O24" s="94">
        <v>3014.1529</v>
      </c>
      <c r="P24" s="95">
        <v>1.543099992294254E-4</v>
      </c>
      <c r="Q24" s="95">
        <v>2.6686396384282753E-2</v>
      </c>
      <c r="R24" s="95">
        <f>O24/'סכום נכסי הקרן'!$C$42</f>
        <v>4.6024115441186805E-3</v>
      </c>
    </row>
    <row r="25" spans="2:48" s="136" customFormat="1">
      <c r="B25" s="87"/>
      <c r="C25" s="84"/>
      <c r="D25" s="84"/>
      <c r="E25" s="84"/>
      <c r="F25" s="84"/>
      <c r="G25" s="84"/>
      <c r="H25" s="84"/>
      <c r="I25" s="84"/>
      <c r="J25" s="84"/>
      <c r="K25" s="95"/>
      <c r="L25" s="94"/>
      <c r="M25" s="96"/>
      <c r="N25" s="84"/>
      <c r="O25" s="84"/>
      <c r="P25" s="84"/>
      <c r="Q25" s="95"/>
      <c r="R25" s="84"/>
    </row>
    <row r="26" spans="2:48" s="141" customFormat="1">
      <c r="B26" s="127" t="s">
        <v>47</v>
      </c>
      <c r="C26" s="123"/>
      <c r="D26" s="123"/>
      <c r="E26" s="123"/>
      <c r="F26" s="123"/>
      <c r="G26" s="123"/>
      <c r="H26" s="124">
        <v>3.6250807612838347</v>
      </c>
      <c r="I26" s="123"/>
      <c r="J26" s="123"/>
      <c r="K26" s="125">
        <v>4.860649669490181E-3</v>
      </c>
      <c r="L26" s="124"/>
      <c r="M26" s="128"/>
      <c r="N26" s="123"/>
      <c r="O26" s="124">
        <v>72494.911200000002</v>
      </c>
      <c r="P26" s="123"/>
      <c r="Q26" s="125">
        <v>0.64184797530562543</v>
      </c>
      <c r="R26" s="125">
        <f>O26/'סכום נכסי הקרן'!$C$42</f>
        <v>0.11069492068459388</v>
      </c>
    </row>
    <row r="27" spans="2:48" s="136" customFormat="1">
      <c r="B27" s="85" t="s">
        <v>23</v>
      </c>
      <c r="C27" s="82"/>
      <c r="D27" s="82"/>
      <c r="E27" s="82"/>
      <c r="F27" s="82"/>
      <c r="G27" s="82"/>
      <c r="H27" s="91">
        <v>0.51402721495242709</v>
      </c>
      <c r="I27" s="82"/>
      <c r="J27" s="82"/>
      <c r="K27" s="92">
        <v>1.211533712026418E-3</v>
      </c>
      <c r="L27" s="91"/>
      <c r="M27" s="93"/>
      <c r="N27" s="82"/>
      <c r="O27" s="91">
        <v>23437.72754</v>
      </c>
      <c r="P27" s="82"/>
      <c r="Q27" s="92">
        <v>0.20751053719911167</v>
      </c>
      <c r="R27" s="92">
        <f>O27/'סכום נכסי הקרן'!$C$42</f>
        <v>3.5787855286971114E-2</v>
      </c>
    </row>
    <row r="28" spans="2:48" s="136" customFormat="1">
      <c r="B28" s="86" t="s">
        <v>282</v>
      </c>
      <c r="C28" s="84" t="s">
        <v>283</v>
      </c>
      <c r="D28" s="97" t="s">
        <v>126</v>
      </c>
      <c r="E28" s="84" t="s">
        <v>263</v>
      </c>
      <c r="F28" s="84"/>
      <c r="G28" s="84"/>
      <c r="H28" s="94">
        <v>0.85</v>
      </c>
      <c r="I28" s="97" t="s">
        <v>168</v>
      </c>
      <c r="J28" s="98">
        <v>0</v>
      </c>
      <c r="K28" s="95">
        <v>1.1999999999999999E-3</v>
      </c>
      <c r="L28" s="94">
        <v>1300000</v>
      </c>
      <c r="M28" s="96">
        <v>99.9</v>
      </c>
      <c r="N28" s="84"/>
      <c r="O28" s="94">
        <v>1298.7</v>
      </c>
      <c r="P28" s="95">
        <v>1.6249999999999999E-4</v>
      </c>
      <c r="Q28" s="95">
        <v>1.1498296249094733E-2</v>
      </c>
      <c r="R28" s="95">
        <f>O28/'סכום נכסי הקרן'!$C$42</f>
        <v>1.9830287548939307E-3</v>
      </c>
    </row>
    <row r="29" spans="2:48" s="136" customFormat="1">
      <c r="B29" s="86" t="s">
        <v>284</v>
      </c>
      <c r="C29" s="84" t="s">
        <v>285</v>
      </c>
      <c r="D29" s="97" t="s">
        <v>126</v>
      </c>
      <c r="E29" s="84" t="s">
        <v>263</v>
      </c>
      <c r="F29" s="84"/>
      <c r="G29" s="84"/>
      <c r="H29" s="94">
        <v>0.93</v>
      </c>
      <c r="I29" s="97" t="s">
        <v>168</v>
      </c>
      <c r="J29" s="98">
        <v>0</v>
      </c>
      <c r="K29" s="95">
        <v>1.1999999999999999E-3</v>
      </c>
      <c r="L29" s="94">
        <v>991326</v>
      </c>
      <c r="M29" s="96">
        <v>99.89</v>
      </c>
      <c r="N29" s="84"/>
      <c r="O29" s="94">
        <v>990.23554000000001</v>
      </c>
      <c r="P29" s="95">
        <v>1.2391575000000001E-4</v>
      </c>
      <c r="Q29" s="95">
        <v>8.7672453956281638E-3</v>
      </c>
      <c r="R29" s="95">
        <f>O29/'סכום נכסי הקרן'!$C$42</f>
        <v>1.5120239854761832E-3</v>
      </c>
    </row>
    <row r="30" spans="2:48" s="136" customFormat="1">
      <c r="B30" s="86" t="s">
        <v>286</v>
      </c>
      <c r="C30" s="84" t="s">
        <v>287</v>
      </c>
      <c r="D30" s="97" t="s">
        <v>126</v>
      </c>
      <c r="E30" s="84" t="s">
        <v>263</v>
      </c>
      <c r="F30" s="84"/>
      <c r="G30" s="84"/>
      <c r="H30" s="94">
        <v>0.1</v>
      </c>
      <c r="I30" s="97" t="s">
        <v>168</v>
      </c>
      <c r="J30" s="98">
        <v>0</v>
      </c>
      <c r="K30" s="95">
        <v>2E-3</v>
      </c>
      <c r="L30" s="94">
        <v>2700000</v>
      </c>
      <c r="M30" s="96">
        <v>99.98</v>
      </c>
      <c r="N30" s="84"/>
      <c r="O30" s="94">
        <v>2699.46</v>
      </c>
      <c r="P30" s="95">
        <v>2.9999999999999997E-4</v>
      </c>
      <c r="Q30" s="95">
        <v>2.3900200810488385E-2</v>
      </c>
      <c r="R30" s="95">
        <f>O30/'סכום נכסי הקרן'!$C$42</f>
        <v>4.1218963599645572E-3</v>
      </c>
    </row>
    <row r="31" spans="2:48" s="136" customFormat="1">
      <c r="B31" s="86" t="s">
        <v>288</v>
      </c>
      <c r="C31" s="84" t="s">
        <v>289</v>
      </c>
      <c r="D31" s="97" t="s">
        <v>126</v>
      </c>
      <c r="E31" s="84" t="s">
        <v>263</v>
      </c>
      <c r="F31" s="84"/>
      <c r="G31" s="84"/>
      <c r="H31" s="94">
        <v>0.33</v>
      </c>
      <c r="I31" s="97" t="s">
        <v>168</v>
      </c>
      <c r="J31" s="98">
        <v>0</v>
      </c>
      <c r="K31" s="95">
        <v>1.2000000000000001E-3</v>
      </c>
      <c r="L31" s="94">
        <v>2700000</v>
      </c>
      <c r="M31" s="96">
        <v>99.96</v>
      </c>
      <c r="N31" s="84"/>
      <c r="O31" s="94">
        <v>2698.92</v>
      </c>
      <c r="P31" s="95">
        <v>3.8571428571428573E-4</v>
      </c>
      <c r="Q31" s="95">
        <v>2.3895419814127017E-2</v>
      </c>
      <c r="R31" s="95">
        <f>O31/'סכום נכסי הקרן'!$C$42</f>
        <v>4.1210718157837284E-3</v>
      </c>
    </row>
    <row r="32" spans="2:48" s="136" customFormat="1">
      <c r="B32" s="86" t="s">
        <v>290</v>
      </c>
      <c r="C32" s="84" t="s">
        <v>291</v>
      </c>
      <c r="D32" s="97" t="s">
        <v>126</v>
      </c>
      <c r="E32" s="84" t="s">
        <v>263</v>
      </c>
      <c r="F32" s="84"/>
      <c r="G32" s="84"/>
      <c r="H32" s="94">
        <v>0.43000000000000005</v>
      </c>
      <c r="I32" s="97" t="s">
        <v>168</v>
      </c>
      <c r="J32" s="98">
        <v>0</v>
      </c>
      <c r="K32" s="95">
        <v>8.9999999999999998E-4</v>
      </c>
      <c r="L32" s="94">
        <v>2700000</v>
      </c>
      <c r="M32" s="96">
        <v>99.96</v>
      </c>
      <c r="N32" s="84"/>
      <c r="O32" s="94">
        <v>2698.92</v>
      </c>
      <c r="P32" s="95">
        <v>3.8571428571428573E-4</v>
      </c>
      <c r="Q32" s="95">
        <v>2.3895419814127017E-2</v>
      </c>
      <c r="R32" s="95">
        <f>O32/'סכום נכסי הקרן'!$C$42</f>
        <v>4.1210718157837284E-3</v>
      </c>
    </row>
    <row r="33" spans="2:18" s="136" customFormat="1">
      <c r="B33" s="86" t="s">
        <v>292</v>
      </c>
      <c r="C33" s="84" t="s">
        <v>293</v>
      </c>
      <c r="D33" s="97" t="s">
        <v>126</v>
      </c>
      <c r="E33" s="84" t="s">
        <v>263</v>
      </c>
      <c r="F33" s="84"/>
      <c r="G33" s="84"/>
      <c r="H33" s="94">
        <v>0.5</v>
      </c>
      <c r="I33" s="97" t="s">
        <v>168</v>
      </c>
      <c r="J33" s="98">
        <v>0</v>
      </c>
      <c r="K33" s="95">
        <v>8.0000000000000004E-4</v>
      </c>
      <c r="L33" s="94">
        <v>2700000</v>
      </c>
      <c r="M33" s="96">
        <v>99.96</v>
      </c>
      <c r="N33" s="84"/>
      <c r="O33" s="94">
        <v>2698.92</v>
      </c>
      <c r="P33" s="95">
        <v>3.8571428571428573E-4</v>
      </c>
      <c r="Q33" s="95">
        <v>2.3895419814127017E-2</v>
      </c>
      <c r="R33" s="95">
        <f>O33/'סכום נכסי הקרן'!$C$42</f>
        <v>4.1210718157837284E-3</v>
      </c>
    </row>
    <row r="34" spans="2:18" s="136" customFormat="1">
      <c r="B34" s="86" t="s">
        <v>294</v>
      </c>
      <c r="C34" s="84" t="s">
        <v>295</v>
      </c>
      <c r="D34" s="97" t="s">
        <v>126</v>
      </c>
      <c r="E34" s="84" t="s">
        <v>263</v>
      </c>
      <c r="F34" s="84"/>
      <c r="G34" s="84"/>
      <c r="H34" s="94">
        <v>0.6</v>
      </c>
      <c r="I34" s="97" t="s">
        <v>168</v>
      </c>
      <c r="J34" s="98">
        <v>0</v>
      </c>
      <c r="K34" s="95">
        <v>1.1999999999999999E-3</v>
      </c>
      <c r="L34" s="94">
        <v>8600000</v>
      </c>
      <c r="M34" s="96">
        <v>99.93</v>
      </c>
      <c r="N34" s="84"/>
      <c r="O34" s="94">
        <v>8593.98</v>
      </c>
      <c r="P34" s="95">
        <v>1.2285714285714285E-3</v>
      </c>
      <c r="Q34" s="95">
        <v>7.6088494647566909E-2</v>
      </c>
      <c r="R34" s="95">
        <f>O34/'סכום נכסי הקרן'!$C$42</f>
        <v>1.312243740585458E-2</v>
      </c>
    </row>
    <row r="35" spans="2:18" s="136" customFormat="1">
      <c r="B35" s="86" t="s">
        <v>296</v>
      </c>
      <c r="C35" s="84" t="s">
        <v>297</v>
      </c>
      <c r="D35" s="97" t="s">
        <v>126</v>
      </c>
      <c r="E35" s="84" t="s">
        <v>263</v>
      </c>
      <c r="F35" s="84"/>
      <c r="G35" s="84"/>
      <c r="H35" s="94">
        <v>0.68</v>
      </c>
      <c r="I35" s="97" t="s">
        <v>168</v>
      </c>
      <c r="J35" s="98">
        <v>0</v>
      </c>
      <c r="K35" s="95">
        <v>1.2000000000000001E-3</v>
      </c>
      <c r="L35" s="94">
        <v>1760000</v>
      </c>
      <c r="M35" s="96">
        <v>99.92</v>
      </c>
      <c r="N35" s="84"/>
      <c r="O35" s="94">
        <v>1758.5920000000001</v>
      </c>
      <c r="P35" s="95">
        <v>2.5142857142857145E-4</v>
      </c>
      <c r="Q35" s="95">
        <v>1.5570040653952417E-2</v>
      </c>
      <c r="R35" s="95">
        <f>O35/'סכום נכסי הקרן'!$C$42</f>
        <v>2.6852533334306827E-3</v>
      </c>
    </row>
    <row r="36" spans="2:18" s="136" customFormat="1">
      <c r="B36" s="87"/>
      <c r="C36" s="84"/>
      <c r="D36" s="84"/>
      <c r="E36" s="84"/>
      <c r="F36" s="84"/>
      <c r="G36" s="84"/>
      <c r="H36" s="84"/>
      <c r="I36" s="84"/>
      <c r="J36" s="84"/>
      <c r="K36" s="95"/>
      <c r="L36" s="94"/>
      <c r="M36" s="96"/>
      <c r="N36" s="84"/>
      <c r="O36" s="84"/>
      <c r="P36" s="84"/>
      <c r="Q36" s="95"/>
      <c r="R36" s="84"/>
    </row>
    <row r="37" spans="2:18" s="136" customFormat="1">
      <c r="B37" s="85" t="s">
        <v>24</v>
      </c>
      <c r="C37" s="82"/>
      <c r="D37" s="82"/>
      <c r="E37" s="82"/>
      <c r="F37" s="82"/>
      <c r="G37" s="82"/>
      <c r="H37" s="91">
        <v>6.0470056141981443</v>
      </c>
      <c r="I37" s="82"/>
      <c r="J37" s="82"/>
      <c r="K37" s="92">
        <v>1.010702751905867E-2</v>
      </c>
      <c r="L37" s="91"/>
      <c r="M37" s="93"/>
      <c r="N37" s="82"/>
      <c r="O37" s="91">
        <v>28364.216210000002</v>
      </c>
      <c r="P37" s="82"/>
      <c r="Q37" s="92">
        <v>0.25112817498726037</v>
      </c>
      <c r="R37" s="92">
        <f>O37/'סכום נכסי הקרן'!$C$42</f>
        <v>4.3310276703209784E-2</v>
      </c>
    </row>
    <row r="38" spans="2:18" s="136" customFormat="1">
      <c r="B38" s="86" t="s">
        <v>298</v>
      </c>
      <c r="C38" s="84" t="s">
        <v>299</v>
      </c>
      <c r="D38" s="97" t="s">
        <v>126</v>
      </c>
      <c r="E38" s="84" t="s">
        <v>263</v>
      </c>
      <c r="F38" s="84"/>
      <c r="G38" s="84"/>
      <c r="H38" s="94">
        <v>1.1100000000000001</v>
      </c>
      <c r="I38" s="97" t="s">
        <v>168</v>
      </c>
      <c r="J38" s="98">
        <v>0.06</v>
      </c>
      <c r="K38" s="95">
        <v>1.2000000000000001E-3</v>
      </c>
      <c r="L38" s="94">
        <v>800000</v>
      </c>
      <c r="M38" s="96">
        <v>111.85</v>
      </c>
      <c r="N38" s="84"/>
      <c r="O38" s="94">
        <v>894.79998000000001</v>
      </c>
      <c r="P38" s="95">
        <v>4.3648354238456981E-5</v>
      </c>
      <c r="Q38" s="95">
        <v>7.9222878676553799E-3</v>
      </c>
      <c r="R38" s="95">
        <f>O38/'סכום נכסי הקרן'!$C$42</f>
        <v>1.3663002157684716E-3</v>
      </c>
    </row>
    <row r="39" spans="2:18" s="136" customFormat="1">
      <c r="B39" s="86" t="s">
        <v>300</v>
      </c>
      <c r="C39" s="84" t="s">
        <v>301</v>
      </c>
      <c r="D39" s="97" t="s">
        <v>126</v>
      </c>
      <c r="E39" s="84" t="s">
        <v>263</v>
      </c>
      <c r="F39" s="84"/>
      <c r="G39" s="84"/>
      <c r="H39" s="94">
        <v>7.3000000000000007</v>
      </c>
      <c r="I39" s="97" t="s">
        <v>168</v>
      </c>
      <c r="J39" s="98">
        <v>6.25E-2</v>
      </c>
      <c r="K39" s="95">
        <v>1.4499999999999999E-2</v>
      </c>
      <c r="L39" s="94">
        <v>1</v>
      </c>
      <c r="M39" s="96">
        <v>140.56</v>
      </c>
      <c r="N39" s="84"/>
      <c r="O39" s="94">
        <v>1.4E-3</v>
      </c>
      <c r="P39" s="95">
        <v>5.8276229912547777E-11</v>
      </c>
      <c r="Q39" s="95">
        <v>1.2395175751699873E-8</v>
      </c>
      <c r="R39" s="95">
        <f>O39/'סכום נכסי הקרן'!$C$42</f>
        <v>2.1377071354827929E-9</v>
      </c>
    </row>
    <row r="40" spans="2:18" s="136" customFormat="1">
      <c r="B40" s="86" t="s">
        <v>302</v>
      </c>
      <c r="C40" s="84" t="s">
        <v>303</v>
      </c>
      <c r="D40" s="97" t="s">
        <v>126</v>
      </c>
      <c r="E40" s="84" t="s">
        <v>263</v>
      </c>
      <c r="F40" s="84"/>
      <c r="G40" s="84"/>
      <c r="H40" s="94">
        <v>5.6</v>
      </c>
      <c r="I40" s="97" t="s">
        <v>168</v>
      </c>
      <c r="J40" s="98">
        <v>3.7499999999999999E-2</v>
      </c>
      <c r="K40" s="95">
        <v>1.0200000000000001E-2</v>
      </c>
      <c r="L40" s="94">
        <v>2489900</v>
      </c>
      <c r="M40" s="96">
        <v>119.31</v>
      </c>
      <c r="N40" s="84"/>
      <c r="O40" s="94">
        <v>2970.6997500000002</v>
      </c>
      <c r="P40" s="95">
        <v>1.6177865426201217E-4</v>
      </c>
      <c r="Q40" s="95">
        <v>2.630167536198634E-2</v>
      </c>
      <c r="R40" s="95">
        <f>O40/'סכום נכסי הקרן'!$C$42</f>
        <v>4.5360614663942497E-3</v>
      </c>
    </row>
    <row r="41" spans="2:18" s="136" customFormat="1">
      <c r="B41" s="86" t="s">
        <v>304</v>
      </c>
      <c r="C41" s="84" t="s">
        <v>305</v>
      </c>
      <c r="D41" s="97" t="s">
        <v>126</v>
      </c>
      <c r="E41" s="84" t="s">
        <v>263</v>
      </c>
      <c r="F41" s="84"/>
      <c r="G41" s="84"/>
      <c r="H41" s="94">
        <v>1.39</v>
      </c>
      <c r="I41" s="97" t="s">
        <v>168</v>
      </c>
      <c r="J41" s="98">
        <v>2.2499999999999999E-2</v>
      </c>
      <c r="K41" s="95">
        <v>1.0999999999999996E-3</v>
      </c>
      <c r="L41" s="94">
        <v>2138741</v>
      </c>
      <c r="M41" s="96">
        <v>104.34</v>
      </c>
      <c r="N41" s="84"/>
      <c r="O41" s="94">
        <v>2231.56241</v>
      </c>
      <c r="P41" s="95">
        <v>1.1125537162181494E-4</v>
      </c>
      <c r="Q41" s="95">
        <v>1.9757577337740664E-2</v>
      </c>
      <c r="R41" s="95">
        <f>O41/'סכום נכסי הקרן'!$C$42</f>
        <v>3.407447776522984E-3</v>
      </c>
    </row>
    <row r="42" spans="2:18" s="136" customFormat="1">
      <c r="B42" s="86" t="s">
        <v>306</v>
      </c>
      <c r="C42" s="84" t="s">
        <v>307</v>
      </c>
      <c r="D42" s="97" t="s">
        <v>126</v>
      </c>
      <c r="E42" s="84" t="s">
        <v>263</v>
      </c>
      <c r="F42" s="84"/>
      <c r="G42" s="84"/>
      <c r="H42" s="94">
        <v>0.83</v>
      </c>
      <c r="I42" s="97" t="s">
        <v>168</v>
      </c>
      <c r="J42" s="98">
        <v>5.0000000000000001E-3</v>
      </c>
      <c r="K42" s="95">
        <v>1.1999999999999999E-3</v>
      </c>
      <c r="L42" s="94">
        <v>5264400</v>
      </c>
      <c r="M42" s="96">
        <v>100.4</v>
      </c>
      <c r="N42" s="84"/>
      <c r="O42" s="94">
        <v>5285.4576900000002</v>
      </c>
      <c r="P42" s="95">
        <v>3.4486282524958729E-4</v>
      </c>
      <c r="Q42" s="95">
        <v>4.6795840711231163E-2</v>
      </c>
      <c r="R42" s="95">
        <f>O42/'סכום נכסי הקרן'!$C$42</f>
        <v>8.0705432987181417E-3</v>
      </c>
    </row>
    <row r="43" spans="2:18" s="136" customFormat="1">
      <c r="B43" s="86" t="s">
        <v>308</v>
      </c>
      <c r="C43" s="84" t="s">
        <v>309</v>
      </c>
      <c r="D43" s="97" t="s">
        <v>126</v>
      </c>
      <c r="E43" s="84" t="s">
        <v>263</v>
      </c>
      <c r="F43" s="84"/>
      <c r="G43" s="84"/>
      <c r="H43" s="94">
        <v>4.79</v>
      </c>
      <c r="I43" s="97" t="s">
        <v>168</v>
      </c>
      <c r="J43" s="98">
        <v>1.2500000000000001E-2</v>
      </c>
      <c r="K43" s="95">
        <v>7.1999999999999998E-3</v>
      </c>
      <c r="L43" s="94">
        <v>1193512</v>
      </c>
      <c r="M43" s="96">
        <v>102.64</v>
      </c>
      <c r="N43" s="84"/>
      <c r="O43" s="94">
        <v>1225.0207600000001</v>
      </c>
      <c r="P43" s="95">
        <v>2.8444394449120915E-4</v>
      </c>
      <c r="Q43" s="95">
        <v>1.0845962585486394E-2</v>
      </c>
      <c r="R43" s="95">
        <f>O43/'סכום נכסי הקרן'!$C$42</f>
        <v>1.8705254426903957E-3</v>
      </c>
    </row>
    <row r="44" spans="2:18" s="136" customFormat="1">
      <c r="B44" s="86" t="s">
        <v>310</v>
      </c>
      <c r="C44" s="84" t="s">
        <v>311</v>
      </c>
      <c r="D44" s="97" t="s">
        <v>126</v>
      </c>
      <c r="E44" s="84" t="s">
        <v>263</v>
      </c>
      <c r="F44" s="84"/>
      <c r="G44" s="84"/>
      <c r="H44" s="94">
        <v>0.08</v>
      </c>
      <c r="I44" s="97" t="s">
        <v>168</v>
      </c>
      <c r="J44" s="98">
        <v>0.04</v>
      </c>
      <c r="K44" s="95">
        <v>1.1999999999999999E-3</v>
      </c>
      <c r="L44" s="94">
        <v>250050</v>
      </c>
      <c r="M44" s="96">
        <v>103.99</v>
      </c>
      <c r="N44" s="84"/>
      <c r="O44" s="94">
        <v>260.02701000000002</v>
      </c>
      <c r="P44" s="95">
        <v>3.4100231702244226E-5</v>
      </c>
      <c r="Q44" s="95">
        <v>2.3022003493850147E-3</v>
      </c>
      <c r="R44" s="95">
        <f>O44/'סכום נכסי הקרן'!$C$42</f>
        <v>3.9704399621089684E-4</v>
      </c>
    </row>
    <row r="45" spans="2:18" s="136" customFormat="1">
      <c r="B45" s="86" t="s">
        <v>312</v>
      </c>
      <c r="C45" s="84" t="s">
        <v>313</v>
      </c>
      <c r="D45" s="97" t="s">
        <v>126</v>
      </c>
      <c r="E45" s="84" t="s">
        <v>263</v>
      </c>
      <c r="F45" s="84"/>
      <c r="G45" s="84"/>
      <c r="H45" s="94">
        <v>3.0699999999999994</v>
      </c>
      <c r="I45" s="97" t="s">
        <v>168</v>
      </c>
      <c r="J45" s="98">
        <v>5.0000000000000001E-3</v>
      </c>
      <c r="K45" s="95">
        <v>3.3999999999999998E-3</v>
      </c>
      <c r="L45" s="94">
        <v>514204</v>
      </c>
      <c r="M45" s="96">
        <v>100.56</v>
      </c>
      <c r="N45" s="84"/>
      <c r="O45" s="94">
        <v>517.08356000000003</v>
      </c>
      <c r="P45" s="95">
        <v>3.157733131253086E-4</v>
      </c>
      <c r="Q45" s="95">
        <v>4.5781011460818907E-3</v>
      </c>
      <c r="R45" s="95">
        <f>O45/'סכום נכסי הקרן'!$C$42</f>
        <v>7.8955229703774629E-4</v>
      </c>
    </row>
    <row r="46" spans="2:18" s="136" customFormat="1">
      <c r="B46" s="86" t="s">
        <v>314</v>
      </c>
      <c r="C46" s="84" t="s">
        <v>315</v>
      </c>
      <c r="D46" s="97" t="s">
        <v>126</v>
      </c>
      <c r="E46" s="84" t="s">
        <v>263</v>
      </c>
      <c r="F46" s="84"/>
      <c r="G46" s="84"/>
      <c r="H46" s="94">
        <v>3.65</v>
      </c>
      <c r="I46" s="97" t="s">
        <v>168</v>
      </c>
      <c r="J46" s="98">
        <v>5.5E-2</v>
      </c>
      <c r="K46" s="95">
        <v>5.1000000000000004E-3</v>
      </c>
      <c r="L46" s="94">
        <v>150000</v>
      </c>
      <c r="M46" s="96">
        <v>125.16</v>
      </c>
      <c r="N46" s="84"/>
      <c r="O46" s="94">
        <v>187.74</v>
      </c>
      <c r="P46" s="95">
        <v>8.3531469984777869E-6</v>
      </c>
      <c r="Q46" s="95">
        <v>1.6621930683029531E-3</v>
      </c>
      <c r="R46" s="95">
        <f>O46/'סכום נכסי הקרן'!$C$42</f>
        <v>2.8666652686824254E-4</v>
      </c>
    </row>
    <row r="47" spans="2:18" s="136" customFormat="1">
      <c r="B47" s="86" t="s">
        <v>316</v>
      </c>
      <c r="C47" s="84" t="s">
        <v>317</v>
      </c>
      <c r="D47" s="97" t="s">
        <v>126</v>
      </c>
      <c r="E47" s="84" t="s">
        <v>263</v>
      </c>
      <c r="F47" s="84"/>
      <c r="G47" s="84"/>
      <c r="H47" s="94">
        <v>15.280000000000001</v>
      </c>
      <c r="I47" s="97" t="s">
        <v>168</v>
      </c>
      <c r="J47" s="98">
        <v>5.5E-2</v>
      </c>
      <c r="K47" s="95">
        <v>2.7100000000000003E-2</v>
      </c>
      <c r="L47" s="94">
        <v>4635653</v>
      </c>
      <c r="M47" s="96">
        <v>153.97</v>
      </c>
      <c r="N47" s="84"/>
      <c r="O47" s="94">
        <v>7137.5147100000004</v>
      </c>
      <c r="P47" s="95">
        <v>2.535412286381268E-4</v>
      </c>
      <c r="Q47" s="95">
        <v>6.3193392329137968E-2</v>
      </c>
      <c r="R47" s="95">
        <f>O47/'סכום נכסי הקרן'!$C$42</f>
        <v>1.0898511517985997E-2</v>
      </c>
    </row>
    <row r="48" spans="2:18" s="136" customFormat="1">
      <c r="B48" s="86" t="s">
        <v>318</v>
      </c>
      <c r="C48" s="84" t="s">
        <v>319</v>
      </c>
      <c r="D48" s="97" t="s">
        <v>126</v>
      </c>
      <c r="E48" s="84" t="s">
        <v>263</v>
      </c>
      <c r="F48" s="84"/>
      <c r="G48" s="84"/>
      <c r="H48" s="94">
        <v>4.7299999999999995</v>
      </c>
      <c r="I48" s="97" t="s">
        <v>168</v>
      </c>
      <c r="J48" s="98">
        <v>4.2500000000000003E-2</v>
      </c>
      <c r="K48" s="95">
        <v>7.7000000000000002E-3</v>
      </c>
      <c r="L48" s="94">
        <v>1708689</v>
      </c>
      <c r="M48" s="96">
        <v>121.01</v>
      </c>
      <c r="N48" s="84"/>
      <c r="O48" s="94">
        <v>2067.68453</v>
      </c>
      <c r="P48" s="95">
        <v>9.2609169450376413E-5</v>
      </c>
      <c r="Q48" s="95">
        <v>1.8306652248872107E-2</v>
      </c>
      <c r="R48" s="95">
        <f>O48/'סכום נכסי הקרן'!$C$42</f>
        <v>3.1572171240774175E-3</v>
      </c>
    </row>
    <row r="49" spans="2:18" s="136" customFormat="1">
      <c r="B49" s="86" t="s">
        <v>320</v>
      </c>
      <c r="C49" s="84" t="s">
        <v>321</v>
      </c>
      <c r="D49" s="97" t="s">
        <v>126</v>
      </c>
      <c r="E49" s="84" t="s">
        <v>263</v>
      </c>
      <c r="F49" s="84"/>
      <c r="G49" s="84"/>
      <c r="H49" s="94">
        <v>3.2700000000000005</v>
      </c>
      <c r="I49" s="97" t="s">
        <v>168</v>
      </c>
      <c r="J49" s="98">
        <v>0.01</v>
      </c>
      <c r="K49" s="95">
        <v>3.9000000000000003E-3</v>
      </c>
      <c r="L49" s="94">
        <v>4263955</v>
      </c>
      <c r="M49" s="96">
        <v>102.7</v>
      </c>
      <c r="N49" s="84"/>
      <c r="O49" s="94">
        <v>4379.0819700000002</v>
      </c>
      <c r="P49" s="95">
        <v>2.9278160081677593E-4</v>
      </c>
      <c r="Q49" s="95">
        <v>3.8771064749464366E-2</v>
      </c>
      <c r="R49" s="95">
        <f>O49/'סכום נכסי הקרן'!$C$42</f>
        <v>6.6865676958093182E-3</v>
      </c>
    </row>
    <row r="50" spans="2:18" s="136" customFormat="1">
      <c r="B50" s="86" t="s">
        <v>322</v>
      </c>
      <c r="C50" s="84" t="s">
        <v>323</v>
      </c>
      <c r="D50" s="97" t="s">
        <v>126</v>
      </c>
      <c r="E50" s="84" t="s">
        <v>263</v>
      </c>
      <c r="F50" s="84"/>
      <c r="G50" s="84"/>
      <c r="H50" s="94">
        <v>7.2099999999999991</v>
      </c>
      <c r="I50" s="97" t="s">
        <v>168</v>
      </c>
      <c r="J50" s="98">
        <v>1.7500000000000002E-2</v>
      </c>
      <c r="K50" s="95">
        <v>1.3499999999999998E-2</v>
      </c>
      <c r="L50" s="94">
        <v>500331</v>
      </c>
      <c r="M50" s="96">
        <v>103.49</v>
      </c>
      <c r="N50" s="84"/>
      <c r="O50" s="94">
        <v>517.79253000000006</v>
      </c>
      <c r="P50" s="95">
        <v>3.1453182798243256E-5</v>
      </c>
      <c r="Q50" s="95">
        <v>4.5843781516195217E-3</v>
      </c>
      <c r="R50" s="95">
        <f>O50/'סכום נכסי הקרן'!$C$42</f>
        <v>7.9063484720049153E-4</v>
      </c>
    </row>
    <row r="51" spans="2:18" s="136" customFormat="1">
      <c r="B51" s="86" t="s">
        <v>324</v>
      </c>
      <c r="C51" s="84" t="s">
        <v>325</v>
      </c>
      <c r="D51" s="97" t="s">
        <v>126</v>
      </c>
      <c r="E51" s="84" t="s">
        <v>263</v>
      </c>
      <c r="F51" s="84"/>
      <c r="G51" s="84"/>
      <c r="H51" s="94">
        <v>1.95</v>
      </c>
      <c r="I51" s="97" t="s">
        <v>168</v>
      </c>
      <c r="J51" s="98">
        <v>0.05</v>
      </c>
      <c r="K51" s="95">
        <v>1.8E-3</v>
      </c>
      <c r="L51" s="94">
        <v>601876</v>
      </c>
      <c r="M51" s="96">
        <v>114.6</v>
      </c>
      <c r="N51" s="84"/>
      <c r="O51" s="94">
        <v>689.74991</v>
      </c>
      <c r="P51" s="95">
        <v>3.2517719595206055E-5</v>
      </c>
      <c r="Q51" s="95">
        <v>6.106836685120836E-3</v>
      </c>
      <c r="R51" s="95">
        <f>O51/'סכום נכסי הקרן'!$C$42</f>
        <v>1.0532023602182958E-3</v>
      </c>
    </row>
    <row r="52" spans="2:18" s="136" customFormat="1">
      <c r="B52" s="87"/>
      <c r="C52" s="84"/>
      <c r="D52" s="84"/>
      <c r="E52" s="84"/>
      <c r="F52" s="84"/>
      <c r="G52" s="84"/>
      <c r="H52" s="84"/>
      <c r="I52" s="84"/>
      <c r="J52" s="84"/>
      <c r="K52" s="95"/>
      <c r="L52" s="94"/>
      <c r="M52" s="96"/>
      <c r="N52" s="84"/>
      <c r="O52" s="84"/>
      <c r="P52" s="84"/>
      <c r="Q52" s="95"/>
      <c r="R52" s="84"/>
    </row>
    <row r="53" spans="2:18" s="136" customFormat="1">
      <c r="B53" s="85" t="s">
        <v>25</v>
      </c>
      <c r="C53" s="82"/>
      <c r="D53" s="82"/>
      <c r="E53" s="82"/>
      <c r="F53" s="82"/>
      <c r="G53" s="82"/>
      <c r="H53" s="91">
        <v>3.8290159976886255</v>
      </c>
      <c r="I53" s="82"/>
      <c r="J53" s="82"/>
      <c r="K53" s="92">
        <v>1.8024894406819358E-3</v>
      </c>
      <c r="L53" s="91"/>
      <c r="M53" s="93"/>
      <c r="N53" s="82"/>
      <c r="O53" s="91">
        <v>20692.96745</v>
      </c>
      <c r="P53" s="82"/>
      <c r="Q53" s="92">
        <v>0.1832092631192534</v>
      </c>
      <c r="R53" s="92">
        <f>O53/'סכום נכסי הקרן'!$C$42</f>
        <v>3.1596788694412979E-2</v>
      </c>
    </row>
    <row r="54" spans="2:18" s="136" customFormat="1">
      <c r="B54" s="86" t="s">
        <v>326</v>
      </c>
      <c r="C54" s="84" t="s">
        <v>327</v>
      </c>
      <c r="D54" s="97" t="s">
        <v>126</v>
      </c>
      <c r="E54" s="84" t="s">
        <v>263</v>
      </c>
      <c r="F54" s="84"/>
      <c r="G54" s="84"/>
      <c r="H54" s="94">
        <v>3.91</v>
      </c>
      <c r="I54" s="97" t="s">
        <v>168</v>
      </c>
      <c r="J54" s="98">
        <v>1.1000000000000001E-3</v>
      </c>
      <c r="K54" s="95">
        <v>1.9E-3</v>
      </c>
      <c r="L54" s="94">
        <v>13300000</v>
      </c>
      <c r="M54" s="96">
        <v>99.75</v>
      </c>
      <c r="N54" s="84"/>
      <c r="O54" s="94">
        <v>13266.75042</v>
      </c>
      <c r="P54" s="95">
        <v>9.4873344078878026E-4</v>
      </c>
      <c r="Q54" s="95">
        <v>0.11745978793559865</v>
      </c>
      <c r="R54" s="95">
        <f>O54/'סכום נכסי הקרן'!$C$42</f>
        <v>2.0257447883930958E-2</v>
      </c>
    </row>
    <row r="55" spans="2:18" s="136" customFormat="1">
      <c r="B55" s="86" t="s">
        <v>328</v>
      </c>
      <c r="C55" s="84" t="s">
        <v>329</v>
      </c>
      <c r="D55" s="97" t="s">
        <v>126</v>
      </c>
      <c r="E55" s="84" t="s">
        <v>263</v>
      </c>
      <c r="F55" s="84"/>
      <c r="G55" s="84"/>
      <c r="H55" s="94">
        <v>2.41</v>
      </c>
      <c r="I55" s="97" t="s">
        <v>168</v>
      </c>
      <c r="J55" s="98">
        <v>1.1000000000000001E-3</v>
      </c>
      <c r="K55" s="95">
        <v>1.5000000000000002E-3</v>
      </c>
      <c r="L55" s="94">
        <v>5841882</v>
      </c>
      <c r="M55" s="96">
        <v>99.94</v>
      </c>
      <c r="N55" s="84"/>
      <c r="O55" s="94">
        <v>5838.3770599999998</v>
      </c>
      <c r="P55" s="95">
        <v>3.1708387669286475E-4</v>
      </c>
      <c r="Q55" s="95">
        <v>5.1691221259566281E-2</v>
      </c>
      <c r="R55" s="95">
        <f>O55/'סכום נכסי הקרן'!$C$42</f>
        <v>8.9148145005721775E-3</v>
      </c>
    </row>
    <row r="56" spans="2:18" s="136" customFormat="1">
      <c r="B56" s="86" t="s">
        <v>330</v>
      </c>
      <c r="C56" s="84" t="s">
        <v>331</v>
      </c>
      <c r="D56" s="97" t="s">
        <v>126</v>
      </c>
      <c r="E56" s="84" t="s">
        <v>263</v>
      </c>
      <c r="F56" s="84"/>
      <c r="G56" s="84"/>
      <c r="H56" s="94">
        <v>8.370000000000001</v>
      </c>
      <c r="I56" s="97" t="s">
        <v>168</v>
      </c>
      <c r="J56" s="98">
        <v>1.1000000000000001E-3</v>
      </c>
      <c r="K56" s="95">
        <v>2.1000000000000003E-3</v>
      </c>
      <c r="L56" s="94">
        <v>1600000</v>
      </c>
      <c r="M56" s="96">
        <v>99.24</v>
      </c>
      <c r="N56" s="84"/>
      <c r="O56" s="94">
        <v>1587.83997</v>
      </c>
      <c r="P56" s="95">
        <v>7.4434530178549827E-4</v>
      </c>
      <c r="Q56" s="95">
        <v>1.4058253924088467E-2</v>
      </c>
      <c r="R56" s="95">
        <f>O56/'סכום נכסי הקרן'!$C$42</f>
        <v>2.4245263099098454E-3</v>
      </c>
    </row>
    <row r="57" spans="2:18" s="136" customFormat="1">
      <c r="B57" s="139"/>
    </row>
    <row r="58" spans="2:18" s="136" customFormat="1">
      <c r="B58" s="139"/>
    </row>
    <row r="59" spans="2:18" s="136" customFormat="1">
      <c r="B59" s="139"/>
    </row>
    <row r="60" spans="2:18" s="136" customFormat="1">
      <c r="B60" s="140" t="s">
        <v>118</v>
      </c>
      <c r="C60" s="141"/>
      <c r="D60" s="141"/>
    </row>
    <row r="61" spans="2:18" s="136" customFormat="1">
      <c r="B61" s="140" t="s">
        <v>240</v>
      </c>
      <c r="C61" s="141"/>
      <c r="D61" s="141"/>
    </row>
    <row r="62" spans="2:18" s="136" customFormat="1">
      <c r="B62" s="174" t="s">
        <v>248</v>
      </c>
      <c r="C62" s="174"/>
      <c r="D62" s="174"/>
    </row>
    <row r="63" spans="2:18" s="136" customFormat="1">
      <c r="B63" s="139"/>
    </row>
    <row r="64" spans="2:18" s="136" customFormat="1">
      <c r="B64" s="139"/>
    </row>
    <row r="65" spans="2:2" s="136" customFormat="1">
      <c r="B65" s="139"/>
    </row>
    <row r="66" spans="2:2" s="136" customFormat="1">
      <c r="B66" s="139"/>
    </row>
    <row r="67" spans="2:2" s="136" customFormat="1">
      <c r="B67" s="139"/>
    </row>
    <row r="68" spans="2:2" s="136" customFormat="1">
      <c r="B68" s="139"/>
    </row>
    <row r="69" spans="2:2" s="136" customFormat="1">
      <c r="B69" s="139"/>
    </row>
    <row r="70" spans="2:2" s="136" customFormat="1">
      <c r="B70" s="139"/>
    </row>
    <row r="71" spans="2:2" s="136" customFormat="1">
      <c r="B71" s="139"/>
    </row>
    <row r="72" spans="2:2" s="136" customFormat="1">
      <c r="B72" s="139"/>
    </row>
    <row r="73" spans="2:2" s="136" customFormat="1">
      <c r="B73" s="139"/>
    </row>
    <row r="74" spans="2:2" s="136" customFormat="1">
      <c r="B74" s="139"/>
    </row>
    <row r="75" spans="2:2" s="136" customFormat="1">
      <c r="B75" s="139"/>
    </row>
    <row r="76" spans="2:2" s="136" customFormat="1">
      <c r="B76" s="139"/>
    </row>
    <row r="77" spans="2:2" s="136" customFormat="1">
      <c r="B77" s="139"/>
    </row>
    <row r="78" spans="2:2" s="136" customFormat="1">
      <c r="B78" s="139"/>
    </row>
    <row r="79" spans="2:2" s="136" customFormat="1">
      <c r="B79" s="139"/>
    </row>
    <row r="80" spans="2:2" s="136" customFormat="1">
      <c r="B80" s="139"/>
    </row>
    <row r="81" spans="2:2" s="136" customFormat="1">
      <c r="B81" s="139"/>
    </row>
    <row r="82" spans="2:2" s="136" customFormat="1">
      <c r="B82" s="139"/>
    </row>
    <row r="83" spans="2:2" s="136" customFormat="1">
      <c r="B83" s="139"/>
    </row>
    <row r="84" spans="2:2" s="136" customFormat="1">
      <c r="B84" s="139"/>
    </row>
    <row r="85" spans="2:2" s="136" customFormat="1">
      <c r="B85" s="139"/>
    </row>
    <row r="86" spans="2:2" s="136" customFormat="1">
      <c r="B86" s="139"/>
    </row>
    <row r="87" spans="2:2" s="136" customFormat="1">
      <c r="B87" s="139"/>
    </row>
    <row r="88" spans="2:2" s="136" customFormat="1">
      <c r="B88" s="139"/>
    </row>
    <row r="89" spans="2:2" s="136" customFormat="1">
      <c r="B89" s="139"/>
    </row>
    <row r="90" spans="2:2" s="136" customFormat="1">
      <c r="B90" s="139"/>
    </row>
    <row r="91" spans="2:2" s="136" customFormat="1">
      <c r="B91" s="139"/>
    </row>
    <row r="92" spans="2:2" s="136" customFormat="1">
      <c r="B92" s="139"/>
    </row>
    <row r="93" spans="2:2" s="136" customFormat="1">
      <c r="B93" s="139"/>
    </row>
    <row r="94" spans="2:2" s="136" customFormat="1">
      <c r="B94" s="139"/>
    </row>
    <row r="95" spans="2:2" s="136" customFormat="1">
      <c r="B95" s="139"/>
    </row>
    <row r="96" spans="2:2" s="136" customFormat="1">
      <c r="B96" s="139"/>
    </row>
    <row r="97" spans="2:2" s="136" customFormat="1">
      <c r="B97" s="139"/>
    </row>
    <row r="98" spans="2:2" s="136" customFormat="1">
      <c r="B98" s="139"/>
    </row>
    <row r="99" spans="2:2" s="136" customFormat="1">
      <c r="B99" s="139"/>
    </row>
    <row r="100" spans="2:2" s="136" customFormat="1">
      <c r="B100" s="139"/>
    </row>
    <row r="101" spans="2:2" s="136" customFormat="1">
      <c r="B101" s="139"/>
    </row>
    <row r="102" spans="2:2" s="136" customFormat="1">
      <c r="B102" s="139"/>
    </row>
    <row r="103" spans="2:2" s="136" customFormat="1">
      <c r="B103" s="139"/>
    </row>
    <row r="104" spans="2:2" s="136" customFormat="1">
      <c r="B104" s="139"/>
    </row>
    <row r="105" spans="2:2" s="136" customFormat="1">
      <c r="B105" s="139"/>
    </row>
    <row r="106" spans="2:2" s="136" customFormat="1">
      <c r="B106" s="139"/>
    </row>
    <row r="107" spans="2:2" s="136" customFormat="1">
      <c r="B107" s="139"/>
    </row>
    <row r="108" spans="2:2" s="136" customFormat="1">
      <c r="B108" s="139"/>
    </row>
    <row r="109" spans="2:2" s="136" customFormat="1">
      <c r="B109" s="139"/>
    </row>
    <row r="110" spans="2:2" s="136" customFormat="1">
      <c r="B110" s="139"/>
    </row>
    <row r="111" spans="2:2" s="136" customFormat="1">
      <c r="B111" s="139"/>
    </row>
    <row r="112" spans="2:2" s="136" customFormat="1">
      <c r="B112" s="139"/>
    </row>
    <row r="113" spans="2:2" s="136" customFormat="1">
      <c r="B113" s="139"/>
    </row>
    <row r="114" spans="2:2" s="136" customFormat="1">
      <c r="B114" s="139"/>
    </row>
    <row r="115" spans="2:2" s="136" customFormat="1">
      <c r="B115" s="139"/>
    </row>
    <row r="116" spans="2:2" s="136" customFormat="1">
      <c r="B116" s="139"/>
    </row>
    <row r="117" spans="2:2" s="136" customFormat="1">
      <c r="B117" s="139"/>
    </row>
    <row r="118" spans="2:2" s="136" customFormat="1">
      <c r="B118" s="139"/>
    </row>
    <row r="119" spans="2:2" s="136" customFormat="1">
      <c r="B119" s="139"/>
    </row>
    <row r="120" spans="2:2" s="136" customFormat="1">
      <c r="B120" s="139"/>
    </row>
    <row r="121" spans="2:2" s="136" customFormat="1">
      <c r="B121" s="139"/>
    </row>
    <row r="122" spans="2:2" s="136" customFormat="1">
      <c r="B122" s="139"/>
    </row>
    <row r="123" spans="2:2" s="136" customFormat="1">
      <c r="B123" s="139"/>
    </row>
    <row r="124" spans="2:2" s="136" customFormat="1">
      <c r="B124" s="139"/>
    </row>
    <row r="125" spans="2:2" s="136" customFormat="1">
      <c r="B125" s="139"/>
    </row>
    <row r="126" spans="2:2" s="136" customFormat="1">
      <c r="B126" s="139"/>
    </row>
    <row r="127" spans="2:2" s="136" customFormat="1">
      <c r="B127" s="139"/>
    </row>
    <row r="128" spans="2:2" s="136" customFormat="1">
      <c r="B128" s="139"/>
    </row>
    <row r="129" spans="2:2" s="136" customFormat="1">
      <c r="B129" s="139"/>
    </row>
    <row r="130" spans="2:2" s="136" customFormat="1">
      <c r="B130" s="139"/>
    </row>
    <row r="131" spans="2:2" s="136" customFormat="1">
      <c r="B131" s="139"/>
    </row>
    <row r="132" spans="2:2" s="136" customFormat="1">
      <c r="B132" s="139"/>
    </row>
    <row r="133" spans="2:2" s="136" customFormat="1">
      <c r="B133" s="139"/>
    </row>
    <row r="134" spans="2:2" s="136" customFormat="1">
      <c r="B134" s="139"/>
    </row>
    <row r="135" spans="2:2" s="136" customFormat="1">
      <c r="B135" s="139"/>
    </row>
    <row r="136" spans="2:2" s="136" customFormat="1">
      <c r="B136" s="139"/>
    </row>
    <row r="137" spans="2:2" s="136" customFormat="1">
      <c r="B137" s="139"/>
    </row>
    <row r="138" spans="2:2" s="136" customFormat="1">
      <c r="B138" s="139"/>
    </row>
    <row r="139" spans="2:2" s="136" customFormat="1">
      <c r="B139" s="139"/>
    </row>
    <row r="140" spans="2:2" s="136" customFormat="1">
      <c r="B140" s="139"/>
    </row>
    <row r="141" spans="2:2" s="136" customFormat="1">
      <c r="B141" s="139"/>
    </row>
    <row r="142" spans="2:2" s="136" customFormat="1">
      <c r="B142" s="139"/>
    </row>
    <row r="143" spans="2:2" s="136" customFormat="1">
      <c r="B143" s="139"/>
    </row>
    <row r="144" spans="2:2" s="136" customFormat="1">
      <c r="B144" s="139"/>
    </row>
    <row r="145" spans="2:2" s="136" customFormat="1">
      <c r="B145" s="139"/>
    </row>
    <row r="146" spans="2:2" s="136" customFormat="1">
      <c r="B146" s="139"/>
    </row>
    <row r="147" spans="2:2" s="136" customFormat="1">
      <c r="B147" s="139"/>
    </row>
    <row r="148" spans="2:2" s="136" customFormat="1">
      <c r="B148" s="139"/>
    </row>
    <row r="149" spans="2:2" s="136" customFormat="1">
      <c r="B149" s="139"/>
    </row>
    <row r="150" spans="2:2" s="136" customFormat="1">
      <c r="B150" s="139"/>
    </row>
    <row r="151" spans="2:2" s="136" customFormat="1">
      <c r="B151" s="139"/>
    </row>
    <row r="152" spans="2:2" s="136" customFormat="1">
      <c r="B152" s="139"/>
    </row>
    <row r="153" spans="2:2" s="136" customFormat="1">
      <c r="B153" s="139"/>
    </row>
    <row r="154" spans="2:2" s="136" customFormat="1">
      <c r="B154" s="139"/>
    </row>
    <row r="155" spans="2:2" s="136" customFormat="1">
      <c r="B155" s="139"/>
    </row>
    <row r="156" spans="2:2" s="136" customFormat="1">
      <c r="B156" s="139"/>
    </row>
    <row r="157" spans="2:2" s="136" customFormat="1">
      <c r="B157" s="139"/>
    </row>
    <row r="158" spans="2:2" s="136" customFormat="1">
      <c r="B158" s="139"/>
    </row>
    <row r="159" spans="2:2" s="136" customFormat="1">
      <c r="B159" s="139"/>
    </row>
    <row r="160" spans="2:2" s="136" customFormat="1">
      <c r="B160" s="139"/>
    </row>
    <row r="161" spans="2:2" s="136" customFormat="1">
      <c r="B161" s="139"/>
    </row>
    <row r="162" spans="2:2" s="136" customFormat="1">
      <c r="B162" s="139"/>
    </row>
    <row r="163" spans="2:2" s="136" customFormat="1">
      <c r="B163" s="139"/>
    </row>
    <row r="164" spans="2:2" s="136" customFormat="1">
      <c r="B164" s="139"/>
    </row>
    <row r="165" spans="2:2" s="136" customFormat="1">
      <c r="B165" s="139"/>
    </row>
    <row r="166" spans="2:2" s="136" customFormat="1">
      <c r="B166" s="139"/>
    </row>
    <row r="167" spans="2:2" s="136" customFormat="1">
      <c r="B167" s="139"/>
    </row>
    <row r="168" spans="2:2" s="136" customFormat="1">
      <c r="B168" s="139"/>
    </row>
    <row r="169" spans="2:2" s="136" customFormat="1">
      <c r="B169" s="139"/>
    </row>
    <row r="170" spans="2:2" s="136" customFormat="1">
      <c r="B170" s="139"/>
    </row>
    <row r="171" spans="2:2" s="136" customFormat="1">
      <c r="B171" s="139"/>
    </row>
    <row r="172" spans="2:2" s="136" customFormat="1">
      <c r="B172" s="139"/>
    </row>
    <row r="173" spans="2:2" s="136" customFormat="1">
      <c r="B173" s="139"/>
    </row>
    <row r="174" spans="2:2" s="136" customFormat="1">
      <c r="B174" s="139"/>
    </row>
    <row r="175" spans="2:2" s="136" customFormat="1">
      <c r="B175" s="139"/>
    </row>
    <row r="176" spans="2:2" s="136" customFormat="1">
      <c r="B176" s="139"/>
    </row>
    <row r="177" spans="2:2" s="136" customFormat="1">
      <c r="B177" s="139"/>
    </row>
    <row r="178" spans="2:2" s="136" customFormat="1">
      <c r="B178" s="139"/>
    </row>
    <row r="179" spans="2:2" s="136" customFormat="1">
      <c r="B179" s="139"/>
    </row>
    <row r="180" spans="2:2" s="136" customFormat="1">
      <c r="B180" s="139"/>
    </row>
    <row r="181" spans="2:2" s="136" customFormat="1">
      <c r="B181" s="139"/>
    </row>
    <row r="182" spans="2:2" s="136" customFormat="1">
      <c r="B182" s="139"/>
    </row>
    <row r="183" spans="2:2" s="136" customFormat="1">
      <c r="B183" s="139"/>
    </row>
    <row r="184" spans="2:2" s="136" customFormat="1">
      <c r="B184" s="139"/>
    </row>
    <row r="185" spans="2:2" s="136" customFormat="1">
      <c r="B185" s="139"/>
    </row>
    <row r="186" spans="2:2" s="136" customFormat="1">
      <c r="B186" s="139"/>
    </row>
    <row r="187" spans="2:2" s="136" customFormat="1">
      <c r="B187" s="139"/>
    </row>
    <row r="188" spans="2:2" s="136" customFormat="1">
      <c r="B188" s="139"/>
    </row>
    <row r="189" spans="2:2" s="136" customFormat="1">
      <c r="B189" s="139"/>
    </row>
    <row r="190" spans="2:2" s="136" customFormat="1">
      <c r="B190" s="139"/>
    </row>
    <row r="191" spans="2:2" s="136" customFormat="1">
      <c r="B191" s="139"/>
    </row>
    <row r="192" spans="2:2" s="136" customFormat="1">
      <c r="B192" s="139"/>
    </row>
    <row r="193" spans="2:2" s="136" customFormat="1">
      <c r="B193" s="139"/>
    </row>
    <row r="194" spans="2:2" s="136" customFormat="1">
      <c r="B194" s="139"/>
    </row>
    <row r="195" spans="2:2" s="136" customFormat="1">
      <c r="B195" s="139"/>
    </row>
    <row r="196" spans="2:2" s="136" customFormat="1">
      <c r="B196" s="139"/>
    </row>
    <row r="197" spans="2:2" s="136" customFormat="1">
      <c r="B197" s="139"/>
    </row>
    <row r="198" spans="2:2" s="136" customFormat="1">
      <c r="B198" s="139"/>
    </row>
    <row r="199" spans="2:2" s="136" customFormat="1">
      <c r="B199" s="139"/>
    </row>
    <row r="200" spans="2:2" s="136" customFormat="1">
      <c r="B200" s="139"/>
    </row>
    <row r="201" spans="2:2" s="136" customFormat="1">
      <c r="B201" s="139"/>
    </row>
    <row r="202" spans="2:2" s="136" customFormat="1">
      <c r="B202" s="139"/>
    </row>
    <row r="203" spans="2:2" s="136" customFormat="1">
      <c r="B203" s="139"/>
    </row>
    <row r="204" spans="2:2" s="136" customFormat="1">
      <c r="B204" s="139"/>
    </row>
    <row r="205" spans="2:2" s="136" customFormat="1">
      <c r="B205" s="139"/>
    </row>
    <row r="206" spans="2:2" s="136" customFormat="1">
      <c r="B206" s="139"/>
    </row>
    <row r="207" spans="2:2" s="136" customFormat="1">
      <c r="B207" s="139"/>
    </row>
    <row r="208" spans="2:2" s="136" customFormat="1">
      <c r="B208" s="139"/>
    </row>
    <row r="209" spans="2:2" s="136" customFormat="1">
      <c r="B209" s="139"/>
    </row>
    <row r="210" spans="2:2" s="136" customFormat="1">
      <c r="B210" s="139"/>
    </row>
    <row r="211" spans="2:2" s="136" customFormat="1">
      <c r="B211" s="139"/>
    </row>
    <row r="212" spans="2:2" s="136" customFormat="1">
      <c r="B212" s="139"/>
    </row>
    <row r="213" spans="2:2" s="136" customFormat="1">
      <c r="B213" s="139"/>
    </row>
    <row r="214" spans="2:2" s="136" customFormat="1">
      <c r="B214" s="139"/>
    </row>
    <row r="215" spans="2:2" s="136" customFormat="1">
      <c r="B215" s="139"/>
    </row>
    <row r="216" spans="2:2" s="136" customFormat="1">
      <c r="B216" s="139"/>
    </row>
    <row r="217" spans="2:2" s="136" customFormat="1">
      <c r="B217" s="139"/>
    </row>
    <row r="218" spans="2:2" s="136" customFormat="1">
      <c r="B218" s="139"/>
    </row>
    <row r="219" spans="2:2" s="136" customFormat="1">
      <c r="B219" s="139"/>
    </row>
    <row r="220" spans="2:2" s="136" customFormat="1">
      <c r="B220" s="139"/>
    </row>
    <row r="221" spans="2:2" s="136" customFormat="1">
      <c r="B221" s="139"/>
    </row>
    <row r="222" spans="2:2" s="136" customFormat="1">
      <c r="B222" s="139"/>
    </row>
    <row r="223" spans="2:2" s="136" customFormat="1">
      <c r="B223" s="139"/>
    </row>
    <row r="224" spans="2:2" s="136" customFormat="1">
      <c r="B224" s="139"/>
    </row>
    <row r="225" spans="2:2" s="136" customFormat="1">
      <c r="B225" s="139"/>
    </row>
    <row r="226" spans="2:2" s="136" customFormat="1">
      <c r="B226" s="139"/>
    </row>
    <row r="227" spans="2:2" s="136" customFormat="1">
      <c r="B227" s="139"/>
    </row>
    <row r="228" spans="2:2" s="136" customFormat="1">
      <c r="B228" s="139"/>
    </row>
    <row r="229" spans="2:2" s="136" customFormat="1">
      <c r="B229" s="139"/>
    </row>
    <row r="230" spans="2:2" s="136" customFormat="1">
      <c r="B230" s="139"/>
    </row>
    <row r="231" spans="2:2" s="136" customFormat="1">
      <c r="B231" s="139"/>
    </row>
    <row r="232" spans="2:2" s="136" customFormat="1">
      <c r="B232" s="139"/>
    </row>
    <row r="233" spans="2:2" s="136" customFormat="1">
      <c r="B233" s="139"/>
    </row>
    <row r="234" spans="2:2" s="136" customFormat="1">
      <c r="B234" s="139"/>
    </row>
    <row r="235" spans="2:2" s="136" customFormat="1">
      <c r="B235" s="139"/>
    </row>
    <row r="236" spans="2:2" s="136" customFormat="1">
      <c r="B236" s="139"/>
    </row>
    <row r="237" spans="2:2" s="136" customFormat="1">
      <c r="B237" s="139"/>
    </row>
    <row r="238" spans="2:2" s="136" customFormat="1">
      <c r="B238" s="139"/>
    </row>
    <row r="239" spans="2:2" s="136" customFormat="1">
      <c r="B239" s="139"/>
    </row>
    <row r="240" spans="2:2" s="136" customFormat="1">
      <c r="B240" s="139"/>
    </row>
    <row r="241" spans="2:2" s="136" customFormat="1">
      <c r="B241" s="139"/>
    </row>
    <row r="242" spans="2:2" s="136" customFormat="1">
      <c r="B242" s="139"/>
    </row>
    <row r="243" spans="2:2" s="136" customFormat="1">
      <c r="B243" s="139"/>
    </row>
    <row r="244" spans="2:2" s="136" customFormat="1">
      <c r="B244" s="139"/>
    </row>
    <row r="245" spans="2:2" s="136" customFormat="1">
      <c r="B245" s="139"/>
    </row>
    <row r="246" spans="2:2" s="136" customFormat="1">
      <c r="B246" s="139"/>
    </row>
    <row r="247" spans="2:2" s="136" customFormat="1">
      <c r="B247" s="139"/>
    </row>
    <row r="248" spans="2:2" s="136" customFormat="1">
      <c r="B248" s="139"/>
    </row>
    <row r="249" spans="2:2" s="136" customFormat="1">
      <c r="B249" s="139"/>
    </row>
    <row r="250" spans="2:2" s="136" customFormat="1">
      <c r="B250" s="139"/>
    </row>
    <row r="251" spans="2:2" s="136" customFormat="1">
      <c r="B251" s="139"/>
    </row>
    <row r="252" spans="2:2" s="136" customFormat="1">
      <c r="B252" s="139"/>
    </row>
    <row r="253" spans="2:2" s="136" customFormat="1">
      <c r="B253" s="139"/>
    </row>
    <row r="254" spans="2:2" s="136" customFormat="1">
      <c r="B254" s="139"/>
    </row>
    <row r="255" spans="2:2" s="136" customFormat="1">
      <c r="B255" s="139"/>
    </row>
    <row r="256" spans="2:2" s="136" customFormat="1">
      <c r="B256" s="139"/>
    </row>
    <row r="257" spans="2:2" s="136" customFormat="1">
      <c r="B257" s="139"/>
    </row>
    <row r="258" spans="2:2" s="136" customFormat="1">
      <c r="B258" s="139"/>
    </row>
    <row r="259" spans="2:2" s="136" customFormat="1">
      <c r="B259" s="139"/>
    </row>
    <row r="260" spans="2:2" s="136" customFormat="1">
      <c r="B260" s="139"/>
    </row>
    <row r="261" spans="2:2" s="136" customFormat="1">
      <c r="B261" s="139"/>
    </row>
    <row r="262" spans="2:2" s="136" customFormat="1">
      <c r="B262" s="139"/>
    </row>
    <row r="263" spans="2:2" s="136" customFormat="1">
      <c r="B263" s="139"/>
    </row>
    <row r="264" spans="2:2" s="136" customFormat="1">
      <c r="B264" s="139"/>
    </row>
    <row r="265" spans="2:2" s="136" customFormat="1">
      <c r="B265" s="139"/>
    </row>
    <row r="266" spans="2:2" s="136" customFormat="1">
      <c r="B266" s="139"/>
    </row>
    <row r="267" spans="2:2" s="136" customFormat="1">
      <c r="B267" s="139"/>
    </row>
    <row r="268" spans="2:2" s="136" customFormat="1">
      <c r="B268" s="139"/>
    </row>
    <row r="269" spans="2:2" s="136" customFormat="1">
      <c r="B269" s="139"/>
    </row>
    <row r="270" spans="2:2" s="136" customFormat="1">
      <c r="B270" s="139"/>
    </row>
    <row r="271" spans="2:2" s="136" customFormat="1">
      <c r="B271" s="139"/>
    </row>
    <row r="272" spans="2:2" s="136" customFormat="1">
      <c r="B272" s="139"/>
    </row>
    <row r="273" spans="2:4" s="136" customFormat="1">
      <c r="B273" s="139"/>
    </row>
    <row r="274" spans="2:4" s="136" customFormat="1">
      <c r="B274" s="139"/>
    </row>
    <row r="275" spans="2:4" s="136" customFormat="1">
      <c r="B275" s="139"/>
    </row>
    <row r="276" spans="2:4" s="136" customFormat="1">
      <c r="B276" s="139"/>
    </row>
    <row r="277" spans="2:4" s="136" customFormat="1">
      <c r="B277" s="139"/>
    </row>
    <row r="278" spans="2:4" s="136" customFormat="1">
      <c r="B278" s="139"/>
    </row>
    <row r="279" spans="2:4" s="136" customFormat="1">
      <c r="B279" s="139"/>
    </row>
    <row r="280" spans="2:4" s="136" customFormat="1">
      <c r="B280" s="139"/>
    </row>
    <row r="281" spans="2:4" s="136" customFormat="1">
      <c r="B281" s="139"/>
    </row>
    <row r="282" spans="2:4" s="136" customFormat="1">
      <c r="B282" s="139"/>
    </row>
    <row r="283" spans="2:4" s="136" customFormat="1">
      <c r="B283" s="139"/>
    </row>
    <row r="284" spans="2:4">
      <c r="C284" s="1"/>
      <c r="D284" s="1"/>
    </row>
    <row r="285" spans="2:4">
      <c r="C285" s="1"/>
      <c r="D285" s="1"/>
    </row>
    <row r="286" spans="2:4">
      <c r="C286" s="1"/>
      <c r="D286" s="1"/>
    </row>
    <row r="287" spans="2:4">
      <c r="C287" s="1"/>
      <c r="D287" s="1"/>
    </row>
    <row r="288" spans="2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62:D62"/>
  </mergeCells>
  <phoneticPr fontId="4" type="noConversion"/>
  <dataValidations count="1">
    <dataValidation allowBlank="1" showInputMessage="1" showErrorMessage="1" sqref="N10:Q10 N9 N1:N7 N32:N1048576 C5:C29 O1:Q9 O11:Q1048576 B63:B1048576 J1:M1048576 E1:I30 B60:B62 D1:D29 R1:AF1048576 AJ1:XFD1048576 AG1:AI27 AG31:AI1048576 C60:D61 A1:A1048576 B1:B59 E32:I1048576 C32:D59 C63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topLeftCell="A4" workbookViewId="0">
      <selection activeCell="E23" sqref="E2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183</v>
      </c>
      <c r="C1" s="78" t="s" vm="1">
        <v>258</v>
      </c>
    </row>
    <row r="2" spans="2:67">
      <c r="B2" s="57" t="s">
        <v>182</v>
      </c>
      <c r="C2" s="78" t="s">
        <v>259</v>
      </c>
    </row>
    <row r="3" spans="2:67">
      <c r="B3" s="57" t="s">
        <v>184</v>
      </c>
      <c r="C3" s="78" t="s">
        <v>260</v>
      </c>
    </row>
    <row r="4" spans="2:67">
      <c r="B4" s="57" t="s">
        <v>185</v>
      </c>
      <c r="C4" s="78">
        <v>8802</v>
      </c>
    </row>
    <row r="6" spans="2:67" ht="26.25" customHeight="1">
      <c r="B6" s="171" t="s">
        <v>213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6"/>
      <c r="BO6" s="3"/>
    </row>
    <row r="7" spans="2:67" ht="26.25" customHeight="1">
      <c r="B7" s="171" t="s">
        <v>93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6"/>
      <c r="AZ7" s="44"/>
      <c r="BJ7" s="3"/>
      <c r="BO7" s="3"/>
    </row>
    <row r="8" spans="2:67" s="3" customFormat="1" ht="78.75">
      <c r="B8" s="38" t="s">
        <v>121</v>
      </c>
      <c r="C8" s="14" t="s">
        <v>46</v>
      </c>
      <c r="D8" s="14" t="s">
        <v>125</v>
      </c>
      <c r="E8" s="14" t="s">
        <v>229</v>
      </c>
      <c r="F8" s="14" t="s">
        <v>123</v>
      </c>
      <c r="G8" s="14" t="s">
        <v>66</v>
      </c>
      <c r="H8" s="14" t="s">
        <v>15</v>
      </c>
      <c r="I8" s="14" t="s">
        <v>67</v>
      </c>
      <c r="J8" s="14" t="s">
        <v>108</v>
      </c>
      <c r="K8" s="14" t="s">
        <v>18</v>
      </c>
      <c r="L8" s="14" t="s">
        <v>107</v>
      </c>
      <c r="M8" s="14" t="s">
        <v>17</v>
      </c>
      <c r="N8" s="14" t="s">
        <v>19</v>
      </c>
      <c r="O8" s="14" t="s">
        <v>242</v>
      </c>
      <c r="P8" s="14" t="s">
        <v>241</v>
      </c>
      <c r="Q8" s="14" t="s">
        <v>63</v>
      </c>
      <c r="R8" s="14" t="s">
        <v>60</v>
      </c>
      <c r="S8" s="14" t="s">
        <v>186</v>
      </c>
      <c r="T8" s="39" t="s">
        <v>188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249</v>
      </c>
      <c r="P9" s="17"/>
      <c r="Q9" s="17" t="s">
        <v>245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119</v>
      </c>
      <c r="R10" s="20" t="s">
        <v>120</v>
      </c>
      <c r="S10" s="46" t="s">
        <v>189</v>
      </c>
      <c r="T10" s="73" t="s">
        <v>230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257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118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240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248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Y830"/>
  <sheetViews>
    <sheetView rightToLeft="1" zoomScale="90" zoomScaleNormal="90" workbookViewId="0">
      <pane ySplit="10" topLeftCell="A11" activePane="bottomLeft" state="frozen"/>
      <selection pane="bottomLeft" activeCell="C19" sqref="C19"/>
    </sheetView>
  </sheetViews>
  <sheetFormatPr defaultColWidth="9.140625" defaultRowHeight="18"/>
  <cols>
    <col min="1" max="1" width="6.28515625" style="1" customWidth="1"/>
    <col min="2" max="2" width="34.28515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27.5703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3.140625" style="1" bestFit="1" customWidth="1"/>
    <col min="16" max="16" width="7.28515625" style="1" bestFit="1" customWidth="1"/>
    <col min="17" max="17" width="8.28515625" style="1" bestFit="1" customWidth="1"/>
    <col min="18" max="18" width="10.14062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1">
      <c r="B1" s="57" t="s">
        <v>183</v>
      </c>
      <c r="C1" s="78" t="s" vm="1">
        <v>258</v>
      </c>
    </row>
    <row r="2" spans="2:51">
      <c r="B2" s="57" t="s">
        <v>182</v>
      </c>
      <c r="C2" s="78" t="s">
        <v>259</v>
      </c>
    </row>
    <row r="3" spans="2:51">
      <c r="B3" s="57" t="s">
        <v>184</v>
      </c>
      <c r="C3" s="78" t="s">
        <v>260</v>
      </c>
    </row>
    <row r="4" spans="2:51">
      <c r="B4" s="57" t="s">
        <v>185</v>
      </c>
      <c r="C4" s="78">
        <v>8802</v>
      </c>
    </row>
    <row r="6" spans="2:51" ht="26.25" customHeight="1">
      <c r="B6" s="177" t="s">
        <v>213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9"/>
    </row>
    <row r="7" spans="2:51" ht="26.25" customHeight="1">
      <c r="B7" s="177" t="s">
        <v>94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9"/>
      <c r="AY7" s="3"/>
    </row>
    <row r="8" spans="2:51" s="3" customFormat="1" ht="78.75">
      <c r="B8" s="23" t="s">
        <v>121</v>
      </c>
      <c r="C8" s="31" t="s">
        <v>46</v>
      </c>
      <c r="D8" s="31" t="s">
        <v>125</v>
      </c>
      <c r="E8" s="31" t="s">
        <v>229</v>
      </c>
      <c r="F8" s="31" t="s">
        <v>123</v>
      </c>
      <c r="G8" s="31" t="s">
        <v>66</v>
      </c>
      <c r="H8" s="31" t="s">
        <v>15</v>
      </c>
      <c r="I8" s="31" t="s">
        <v>67</v>
      </c>
      <c r="J8" s="31" t="s">
        <v>108</v>
      </c>
      <c r="K8" s="31" t="s">
        <v>18</v>
      </c>
      <c r="L8" s="31" t="s">
        <v>107</v>
      </c>
      <c r="M8" s="31" t="s">
        <v>17</v>
      </c>
      <c r="N8" s="31" t="s">
        <v>19</v>
      </c>
      <c r="O8" s="14" t="s">
        <v>242</v>
      </c>
      <c r="P8" s="31" t="s">
        <v>241</v>
      </c>
      <c r="Q8" s="31" t="s">
        <v>256</v>
      </c>
      <c r="R8" s="31" t="s">
        <v>63</v>
      </c>
      <c r="S8" s="14" t="s">
        <v>60</v>
      </c>
      <c r="T8" s="31" t="s">
        <v>186</v>
      </c>
      <c r="U8" s="15" t="s">
        <v>188</v>
      </c>
      <c r="AU8" s="1"/>
      <c r="AV8" s="1"/>
    </row>
    <row r="9" spans="2:51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249</v>
      </c>
      <c r="P9" s="33"/>
      <c r="Q9" s="17" t="s">
        <v>245</v>
      </c>
      <c r="R9" s="33" t="s">
        <v>245</v>
      </c>
      <c r="S9" s="17" t="s">
        <v>20</v>
      </c>
      <c r="T9" s="33" t="s">
        <v>245</v>
      </c>
      <c r="U9" s="18" t="s">
        <v>20</v>
      </c>
      <c r="AT9" s="1"/>
      <c r="AU9" s="1"/>
      <c r="AV9" s="1"/>
      <c r="AY9" s="4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119</v>
      </c>
      <c r="R10" s="20" t="s">
        <v>120</v>
      </c>
      <c r="S10" s="20" t="s">
        <v>189</v>
      </c>
      <c r="T10" s="21" t="s">
        <v>230</v>
      </c>
      <c r="U10" s="21" t="s">
        <v>251</v>
      </c>
      <c r="AT10" s="1"/>
      <c r="AU10" s="3"/>
      <c r="AV10" s="1"/>
    </row>
    <row r="11" spans="2:51" s="135" customFormat="1" ht="18" customHeight="1">
      <c r="B11" s="79" t="s">
        <v>35</v>
      </c>
      <c r="C11" s="80"/>
      <c r="D11" s="80"/>
      <c r="E11" s="80"/>
      <c r="F11" s="80"/>
      <c r="G11" s="80"/>
      <c r="H11" s="80"/>
      <c r="I11" s="80"/>
      <c r="J11" s="80"/>
      <c r="K11" s="88">
        <v>4.2879885955890265</v>
      </c>
      <c r="L11" s="80"/>
      <c r="M11" s="80"/>
      <c r="N11" s="103">
        <v>8.1040876016008727E-3</v>
      </c>
      <c r="O11" s="88"/>
      <c r="P11" s="90"/>
      <c r="Q11" s="88">
        <v>252.28945000000002</v>
      </c>
      <c r="R11" s="88">
        <v>85688.527210000015</v>
      </c>
      <c r="S11" s="80"/>
      <c r="T11" s="89">
        <v>1</v>
      </c>
      <c r="U11" s="89">
        <f>R11/'סכום נכסי הקרן'!$C$42</f>
        <v>0.13084069717559177</v>
      </c>
      <c r="AT11" s="136"/>
      <c r="AU11" s="142"/>
      <c r="AV11" s="136"/>
      <c r="AY11" s="136"/>
    </row>
    <row r="12" spans="2:51" s="136" customFormat="1">
      <c r="B12" s="81" t="s">
        <v>237</v>
      </c>
      <c r="C12" s="82"/>
      <c r="D12" s="82"/>
      <c r="E12" s="82"/>
      <c r="F12" s="82"/>
      <c r="G12" s="82"/>
      <c r="H12" s="82"/>
      <c r="I12" s="82"/>
      <c r="J12" s="82"/>
      <c r="K12" s="91">
        <v>4.2879885955890291</v>
      </c>
      <c r="L12" s="82"/>
      <c r="M12" s="82"/>
      <c r="N12" s="104">
        <v>8.1040876016008779E-3</v>
      </c>
      <c r="O12" s="91"/>
      <c r="P12" s="93"/>
      <c r="Q12" s="91">
        <v>252.28945000000002</v>
      </c>
      <c r="R12" s="91">
        <v>85688.527209999957</v>
      </c>
      <c r="S12" s="82"/>
      <c r="T12" s="92">
        <v>0.99999999999999933</v>
      </c>
      <c r="U12" s="92">
        <f>R12/'סכום נכסי הקרן'!$C$42</f>
        <v>0.13084069717559169</v>
      </c>
      <c r="AU12" s="142"/>
    </row>
    <row r="13" spans="2:51" s="136" customFormat="1" ht="20.25">
      <c r="B13" s="102" t="s">
        <v>34</v>
      </c>
      <c r="C13" s="82"/>
      <c r="D13" s="82"/>
      <c r="E13" s="82"/>
      <c r="F13" s="82"/>
      <c r="G13" s="82"/>
      <c r="H13" s="82"/>
      <c r="I13" s="82"/>
      <c r="J13" s="82"/>
      <c r="K13" s="91">
        <v>4.4772153061968671</v>
      </c>
      <c r="L13" s="82"/>
      <c r="M13" s="82"/>
      <c r="N13" s="104">
        <v>6.401585833865857E-3</v>
      </c>
      <c r="O13" s="91"/>
      <c r="P13" s="93"/>
      <c r="Q13" s="91">
        <v>240.32151000000002</v>
      </c>
      <c r="R13" s="91">
        <v>64607.25943999998</v>
      </c>
      <c r="S13" s="82"/>
      <c r="T13" s="92">
        <v>0.75397794248073147</v>
      </c>
      <c r="U13" s="92">
        <f>R13/'סכום נכסי הקרן'!$C$42</f>
        <v>9.865099964919713E-2</v>
      </c>
      <c r="AU13" s="135"/>
    </row>
    <row r="14" spans="2:51" s="136" customFormat="1">
      <c r="B14" s="87" t="s">
        <v>332</v>
      </c>
      <c r="C14" s="84" t="s">
        <v>333</v>
      </c>
      <c r="D14" s="97" t="s">
        <v>126</v>
      </c>
      <c r="E14" s="97" t="s">
        <v>334</v>
      </c>
      <c r="F14" s="84" t="s">
        <v>335</v>
      </c>
      <c r="G14" s="97" t="s">
        <v>336</v>
      </c>
      <c r="H14" s="84" t="s">
        <v>337</v>
      </c>
      <c r="I14" s="84" t="s">
        <v>338</v>
      </c>
      <c r="J14" s="84"/>
      <c r="K14" s="94">
        <v>4.7699999999999996</v>
      </c>
      <c r="L14" s="97" t="s">
        <v>168</v>
      </c>
      <c r="M14" s="98">
        <v>6.1999999999999998E-3</v>
      </c>
      <c r="N14" s="98">
        <v>3.2000000000000002E-3</v>
      </c>
      <c r="O14" s="94">
        <v>1663268</v>
      </c>
      <c r="P14" s="96">
        <v>101.56</v>
      </c>
      <c r="Q14" s="84"/>
      <c r="R14" s="94">
        <v>1689.2149999999999</v>
      </c>
      <c r="S14" s="95">
        <v>5.9920635063594619E-4</v>
      </c>
      <c r="T14" s="95">
        <v>1.9713432532924492E-2</v>
      </c>
      <c r="U14" s="95">
        <f>R14/'סכום נכסי הקרן'!$C$42</f>
        <v>2.5793192563318326E-3</v>
      </c>
    </row>
    <row r="15" spans="2:51" s="136" customFormat="1">
      <c r="B15" s="87" t="s">
        <v>339</v>
      </c>
      <c r="C15" s="84" t="s">
        <v>340</v>
      </c>
      <c r="D15" s="97" t="s">
        <v>126</v>
      </c>
      <c r="E15" s="97" t="s">
        <v>334</v>
      </c>
      <c r="F15" s="84" t="s">
        <v>341</v>
      </c>
      <c r="G15" s="97" t="s">
        <v>342</v>
      </c>
      <c r="H15" s="84" t="s">
        <v>337</v>
      </c>
      <c r="I15" s="84" t="s">
        <v>166</v>
      </c>
      <c r="J15" s="84"/>
      <c r="K15" s="94">
        <v>2.48</v>
      </c>
      <c r="L15" s="97" t="s">
        <v>168</v>
      </c>
      <c r="M15" s="98">
        <v>5.8999999999999999E-3</v>
      </c>
      <c r="N15" s="98">
        <v>2.0000000000000001E-4</v>
      </c>
      <c r="O15" s="94">
        <v>3248901</v>
      </c>
      <c r="P15" s="96">
        <v>100.7</v>
      </c>
      <c r="Q15" s="84"/>
      <c r="R15" s="94">
        <v>3271.6433099999999</v>
      </c>
      <c r="S15" s="95">
        <v>6.0861916420123748E-4</v>
      </c>
      <c r="T15" s="95">
        <v>3.8180645840510993E-2</v>
      </c>
      <c r="U15" s="95">
        <f>R15/'סכום נכסי הקרן'!$C$42</f>
        <v>4.9955823203868162E-3</v>
      </c>
    </row>
    <row r="16" spans="2:51" s="136" customFormat="1">
      <c r="B16" s="87" t="s">
        <v>343</v>
      </c>
      <c r="C16" s="84" t="s">
        <v>344</v>
      </c>
      <c r="D16" s="97" t="s">
        <v>126</v>
      </c>
      <c r="E16" s="97" t="s">
        <v>334</v>
      </c>
      <c r="F16" s="84" t="s">
        <v>345</v>
      </c>
      <c r="G16" s="97" t="s">
        <v>342</v>
      </c>
      <c r="H16" s="84" t="s">
        <v>337</v>
      </c>
      <c r="I16" s="84" t="s">
        <v>166</v>
      </c>
      <c r="J16" s="84"/>
      <c r="K16" s="94">
        <v>3.38</v>
      </c>
      <c r="L16" s="97" t="s">
        <v>168</v>
      </c>
      <c r="M16" s="98">
        <v>0.04</v>
      </c>
      <c r="N16" s="98">
        <v>1.3999999999999998E-3</v>
      </c>
      <c r="O16" s="94">
        <v>1867487</v>
      </c>
      <c r="P16" s="96">
        <v>116.16</v>
      </c>
      <c r="Q16" s="84"/>
      <c r="R16" s="94">
        <v>2169.27297</v>
      </c>
      <c r="S16" s="95">
        <v>9.0142907067446187E-4</v>
      </c>
      <c r="T16" s="95">
        <v>2.5315792447729708E-2</v>
      </c>
      <c r="U16" s="95">
        <f>R16/'סכום נכסי הקרן'!$C$42</f>
        <v>3.3123359334135357E-3</v>
      </c>
    </row>
    <row r="17" spans="2:46" s="136" customFormat="1" ht="20.25">
      <c r="B17" s="87" t="s">
        <v>346</v>
      </c>
      <c r="C17" s="84" t="s">
        <v>347</v>
      </c>
      <c r="D17" s="97" t="s">
        <v>126</v>
      </c>
      <c r="E17" s="97" t="s">
        <v>334</v>
      </c>
      <c r="F17" s="84" t="s">
        <v>345</v>
      </c>
      <c r="G17" s="97" t="s">
        <v>342</v>
      </c>
      <c r="H17" s="84" t="s">
        <v>337</v>
      </c>
      <c r="I17" s="84" t="s">
        <v>166</v>
      </c>
      <c r="J17" s="84"/>
      <c r="K17" s="94">
        <v>4.6400000000000006</v>
      </c>
      <c r="L17" s="97" t="s">
        <v>168</v>
      </c>
      <c r="M17" s="98">
        <v>9.8999999999999991E-3</v>
      </c>
      <c r="N17" s="98">
        <v>2.5999999999999999E-3</v>
      </c>
      <c r="O17" s="94">
        <v>4464344</v>
      </c>
      <c r="P17" s="96">
        <v>103.7</v>
      </c>
      <c r="Q17" s="84"/>
      <c r="R17" s="94">
        <v>4629.5247900000004</v>
      </c>
      <c r="S17" s="95">
        <v>1.4812643129739332E-3</v>
      </c>
      <c r="T17" s="95">
        <v>5.402735862940268E-2</v>
      </c>
      <c r="U17" s="95">
        <f>R17/'סכום נכסי הקרן'!$C$42</f>
        <v>7.0689772696267703E-3</v>
      </c>
      <c r="AT17" s="135"/>
    </row>
    <row r="18" spans="2:46" s="136" customFormat="1">
      <c r="B18" s="87" t="s">
        <v>348</v>
      </c>
      <c r="C18" s="84" t="s">
        <v>349</v>
      </c>
      <c r="D18" s="97" t="s">
        <v>126</v>
      </c>
      <c r="E18" s="97" t="s">
        <v>334</v>
      </c>
      <c r="F18" s="84" t="s">
        <v>345</v>
      </c>
      <c r="G18" s="97" t="s">
        <v>342</v>
      </c>
      <c r="H18" s="84" t="s">
        <v>337</v>
      </c>
      <c r="I18" s="84" t="s">
        <v>166</v>
      </c>
      <c r="J18" s="84"/>
      <c r="K18" s="94">
        <v>6.5699999999999994</v>
      </c>
      <c r="L18" s="97" t="s">
        <v>168</v>
      </c>
      <c r="M18" s="98">
        <v>8.6E-3</v>
      </c>
      <c r="N18" s="98">
        <v>5.6999999999999993E-3</v>
      </c>
      <c r="O18" s="94">
        <v>1425000</v>
      </c>
      <c r="P18" s="96">
        <v>102.2</v>
      </c>
      <c r="Q18" s="84"/>
      <c r="R18" s="94">
        <v>1456.34996</v>
      </c>
      <c r="S18" s="95">
        <v>5.6969213836842566E-4</v>
      </c>
      <c r="T18" s="95">
        <v>1.6995857058330222E-2</v>
      </c>
      <c r="U18" s="95">
        <f>R18/'סכום נכסי הקרן'!$C$42</f>
        <v>2.2237497866086286E-3</v>
      </c>
    </row>
    <row r="19" spans="2:46" s="136" customFormat="1">
      <c r="B19" s="87" t="s">
        <v>350</v>
      </c>
      <c r="C19" s="84" t="s">
        <v>351</v>
      </c>
      <c r="D19" s="97" t="s">
        <v>126</v>
      </c>
      <c r="E19" s="97" t="s">
        <v>334</v>
      </c>
      <c r="F19" s="84" t="s">
        <v>345</v>
      </c>
      <c r="G19" s="97" t="s">
        <v>342</v>
      </c>
      <c r="H19" s="84" t="s">
        <v>337</v>
      </c>
      <c r="I19" s="84" t="s">
        <v>166</v>
      </c>
      <c r="J19" s="84"/>
      <c r="K19" s="94">
        <v>11.98</v>
      </c>
      <c r="L19" s="97" t="s">
        <v>168</v>
      </c>
      <c r="M19" s="98">
        <v>7.0999999999999995E-3</v>
      </c>
      <c r="N19" s="98">
        <v>6.1000000000000013E-3</v>
      </c>
      <c r="O19" s="94">
        <v>598910</v>
      </c>
      <c r="P19" s="96">
        <v>100.72</v>
      </c>
      <c r="Q19" s="84"/>
      <c r="R19" s="94">
        <v>603.22212000000002</v>
      </c>
      <c r="S19" s="95">
        <v>8.5323687505965717E-4</v>
      </c>
      <c r="T19" s="95">
        <v>7.0397069437506078E-3</v>
      </c>
      <c r="U19" s="95">
        <f>R19/'סכום נכסי הקרן'!$C$42</f>
        <v>9.2108016443218392E-4</v>
      </c>
      <c r="AT19" s="142"/>
    </row>
    <row r="20" spans="2:46" s="136" customFormat="1">
      <c r="B20" s="87" t="s">
        <v>352</v>
      </c>
      <c r="C20" s="84" t="s">
        <v>353</v>
      </c>
      <c r="D20" s="97" t="s">
        <v>126</v>
      </c>
      <c r="E20" s="97" t="s">
        <v>334</v>
      </c>
      <c r="F20" s="84" t="s">
        <v>345</v>
      </c>
      <c r="G20" s="97" t="s">
        <v>342</v>
      </c>
      <c r="H20" s="84" t="s">
        <v>337</v>
      </c>
      <c r="I20" s="84" t="s">
        <v>166</v>
      </c>
      <c r="J20" s="84"/>
      <c r="K20" s="94">
        <v>1.03</v>
      </c>
      <c r="L20" s="97" t="s">
        <v>168</v>
      </c>
      <c r="M20" s="98">
        <v>2.58E-2</v>
      </c>
      <c r="N20" s="98">
        <v>3.8000000000000004E-3</v>
      </c>
      <c r="O20" s="94">
        <v>154292</v>
      </c>
      <c r="P20" s="96">
        <v>107.21</v>
      </c>
      <c r="Q20" s="84"/>
      <c r="R20" s="94">
        <v>165.41646</v>
      </c>
      <c r="S20" s="95">
        <v>5.665025082712553E-5</v>
      </c>
      <c r="T20" s="95">
        <v>1.9304388275294757E-3</v>
      </c>
      <c r="U20" s="95">
        <f>R20/'סכום נכסי הקרן'!$C$42</f>
        <v>2.5257996204878857E-4</v>
      </c>
    </row>
    <row r="21" spans="2:46" s="136" customFormat="1">
      <c r="B21" s="87" t="s">
        <v>354</v>
      </c>
      <c r="C21" s="84" t="s">
        <v>355</v>
      </c>
      <c r="D21" s="97" t="s">
        <v>126</v>
      </c>
      <c r="E21" s="97" t="s">
        <v>334</v>
      </c>
      <c r="F21" s="84" t="s">
        <v>345</v>
      </c>
      <c r="G21" s="97" t="s">
        <v>342</v>
      </c>
      <c r="H21" s="84" t="s">
        <v>337</v>
      </c>
      <c r="I21" s="84" t="s">
        <v>166</v>
      </c>
      <c r="J21" s="84"/>
      <c r="K21" s="94">
        <v>2.0700000000000003</v>
      </c>
      <c r="L21" s="97" t="s">
        <v>168</v>
      </c>
      <c r="M21" s="98">
        <v>6.4000000000000003E-3</v>
      </c>
      <c r="N21" s="98">
        <v>1.2999999999999999E-3</v>
      </c>
      <c r="O21" s="94">
        <v>246630</v>
      </c>
      <c r="P21" s="96">
        <v>100.74</v>
      </c>
      <c r="Q21" s="84"/>
      <c r="R21" s="94">
        <v>248.45502999999999</v>
      </c>
      <c r="S21" s="95">
        <v>7.8292876881490869E-5</v>
      </c>
      <c r="T21" s="95">
        <v>2.8995133664872328E-3</v>
      </c>
      <c r="U21" s="95">
        <f>R21/'סכום נכסי הקרן'!$C$42</f>
        <v>3.7937435034113667E-4</v>
      </c>
    </row>
    <row r="22" spans="2:46" s="136" customFormat="1">
      <c r="B22" s="87" t="s">
        <v>356</v>
      </c>
      <c r="C22" s="84" t="s">
        <v>357</v>
      </c>
      <c r="D22" s="97" t="s">
        <v>126</v>
      </c>
      <c r="E22" s="97" t="s">
        <v>334</v>
      </c>
      <c r="F22" s="84" t="s">
        <v>358</v>
      </c>
      <c r="G22" s="97" t="s">
        <v>342</v>
      </c>
      <c r="H22" s="84" t="s">
        <v>337</v>
      </c>
      <c r="I22" s="84" t="s">
        <v>166</v>
      </c>
      <c r="J22" s="84"/>
      <c r="K22" s="94">
        <v>4.16</v>
      </c>
      <c r="L22" s="97" t="s">
        <v>168</v>
      </c>
      <c r="M22" s="98">
        <v>0.05</v>
      </c>
      <c r="N22" s="98">
        <v>2.1000000000000003E-3</v>
      </c>
      <c r="O22" s="94">
        <v>1995827</v>
      </c>
      <c r="P22" s="96">
        <v>126.84</v>
      </c>
      <c r="Q22" s="84"/>
      <c r="R22" s="94">
        <v>2531.5068999999999</v>
      </c>
      <c r="S22" s="95">
        <v>6.3327280336666339E-4</v>
      </c>
      <c r="T22" s="95">
        <v>2.9543125345076162E-2</v>
      </c>
      <c r="U22" s="95">
        <f>R22/'סכום נכסי הקרן'!$C$42</f>
        <v>3.8654431168956603E-3</v>
      </c>
    </row>
    <row r="23" spans="2:46" s="136" customFormat="1">
      <c r="B23" s="87" t="s">
        <v>359</v>
      </c>
      <c r="C23" s="84" t="s">
        <v>360</v>
      </c>
      <c r="D23" s="97" t="s">
        <v>126</v>
      </c>
      <c r="E23" s="97" t="s">
        <v>334</v>
      </c>
      <c r="F23" s="84" t="s">
        <v>358</v>
      </c>
      <c r="G23" s="97" t="s">
        <v>342</v>
      </c>
      <c r="H23" s="84" t="s">
        <v>337</v>
      </c>
      <c r="I23" s="84" t="s">
        <v>166</v>
      </c>
      <c r="J23" s="84"/>
      <c r="K23" s="94">
        <v>2.7100000000000004</v>
      </c>
      <c r="L23" s="97" t="s">
        <v>168</v>
      </c>
      <c r="M23" s="98">
        <v>6.9999999999999993E-3</v>
      </c>
      <c r="N23" s="98">
        <v>1.0999999999999996E-3</v>
      </c>
      <c r="O23" s="94">
        <v>1650944.31</v>
      </c>
      <c r="P23" s="96">
        <v>102.87</v>
      </c>
      <c r="Q23" s="84"/>
      <c r="R23" s="94">
        <v>1698.3264799999999</v>
      </c>
      <c r="S23" s="95">
        <v>3.870166265405342E-4</v>
      </c>
      <c r="T23" s="95">
        <v>1.9819765087546071E-2</v>
      </c>
      <c r="U23" s="95">
        <f>R23/'סכום נכסי הקרן'!$C$42</f>
        <v>2.5932318819109818E-3</v>
      </c>
    </row>
    <row r="24" spans="2:46" s="136" customFormat="1">
      <c r="B24" s="87" t="s">
        <v>361</v>
      </c>
      <c r="C24" s="84" t="s">
        <v>362</v>
      </c>
      <c r="D24" s="97" t="s">
        <v>126</v>
      </c>
      <c r="E24" s="97" t="s">
        <v>334</v>
      </c>
      <c r="F24" s="84" t="s">
        <v>363</v>
      </c>
      <c r="G24" s="97" t="s">
        <v>342</v>
      </c>
      <c r="H24" s="84" t="s">
        <v>364</v>
      </c>
      <c r="I24" s="84" t="s">
        <v>166</v>
      </c>
      <c r="J24" s="84"/>
      <c r="K24" s="94">
        <v>2.2200000000000002</v>
      </c>
      <c r="L24" s="97" t="s">
        <v>168</v>
      </c>
      <c r="M24" s="98">
        <v>8.0000000000000002E-3</v>
      </c>
      <c r="N24" s="98">
        <v>9.9999999999999991E-5</v>
      </c>
      <c r="O24" s="94">
        <v>1902358</v>
      </c>
      <c r="P24" s="96">
        <v>103.11</v>
      </c>
      <c r="Q24" s="84"/>
      <c r="R24" s="94">
        <v>1961.5213600000002</v>
      </c>
      <c r="S24" s="95">
        <v>2.9514971917956991E-3</v>
      </c>
      <c r="T24" s="95">
        <v>2.2891295064423594E-2</v>
      </c>
      <c r="U24" s="95">
        <f>R24/'סכום נכסי הקרן'!$C$42</f>
        <v>2.995113005481366E-3</v>
      </c>
    </row>
    <row r="25" spans="2:46" s="136" customFormat="1">
      <c r="B25" s="87" t="s">
        <v>365</v>
      </c>
      <c r="C25" s="84" t="s">
        <v>366</v>
      </c>
      <c r="D25" s="97" t="s">
        <v>126</v>
      </c>
      <c r="E25" s="97" t="s">
        <v>334</v>
      </c>
      <c r="F25" s="84" t="s">
        <v>341</v>
      </c>
      <c r="G25" s="97" t="s">
        <v>342</v>
      </c>
      <c r="H25" s="84" t="s">
        <v>364</v>
      </c>
      <c r="I25" s="84" t="s">
        <v>166</v>
      </c>
      <c r="J25" s="84"/>
      <c r="K25" s="94">
        <v>2.77</v>
      </c>
      <c r="L25" s="97" t="s">
        <v>168</v>
      </c>
      <c r="M25" s="98">
        <v>3.4000000000000002E-2</v>
      </c>
      <c r="N25" s="98">
        <v>1.1000000000000001E-3</v>
      </c>
      <c r="O25" s="94">
        <v>3595712</v>
      </c>
      <c r="P25" s="96">
        <v>112.43</v>
      </c>
      <c r="Q25" s="84"/>
      <c r="R25" s="94">
        <v>4042.6587599999998</v>
      </c>
      <c r="S25" s="95">
        <v>1.9220748952957245E-3</v>
      </c>
      <c r="T25" s="95">
        <v>4.7178530097646651E-2</v>
      </c>
      <c r="U25" s="95">
        <f>R25/'סכום נכסי הקרן'!$C$42</f>
        <v>6.1728717696957272E-3</v>
      </c>
    </row>
    <row r="26" spans="2:46" s="136" customFormat="1">
      <c r="B26" s="87" t="s">
        <v>367</v>
      </c>
      <c r="C26" s="84" t="s">
        <v>368</v>
      </c>
      <c r="D26" s="97" t="s">
        <v>126</v>
      </c>
      <c r="E26" s="97" t="s">
        <v>334</v>
      </c>
      <c r="F26" s="84" t="s">
        <v>345</v>
      </c>
      <c r="G26" s="97" t="s">
        <v>342</v>
      </c>
      <c r="H26" s="84" t="s">
        <v>364</v>
      </c>
      <c r="I26" s="84" t="s">
        <v>166</v>
      </c>
      <c r="J26" s="84"/>
      <c r="K26" s="94">
        <v>1.6900000000000002</v>
      </c>
      <c r="L26" s="97" t="s">
        <v>168</v>
      </c>
      <c r="M26" s="98">
        <v>0.03</v>
      </c>
      <c r="N26" s="98">
        <v>1.7999999999999997E-3</v>
      </c>
      <c r="O26" s="94">
        <v>443184</v>
      </c>
      <c r="P26" s="96">
        <v>111.64</v>
      </c>
      <c r="Q26" s="84"/>
      <c r="R26" s="94">
        <v>494.77058</v>
      </c>
      <c r="S26" s="95">
        <v>9.2330000000000005E-4</v>
      </c>
      <c r="T26" s="95">
        <v>5.7740586296628439E-3</v>
      </c>
      <c r="U26" s="95">
        <f>R26/'סכום נכסי הקרן'!$C$42</f>
        <v>7.554818566378285E-4</v>
      </c>
    </row>
    <row r="27" spans="2:46" s="136" customFormat="1">
      <c r="B27" s="87" t="s">
        <v>369</v>
      </c>
      <c r="C27" s="84" t="s">
        <v>370</v>
      </c>
      <c r="D27" s="97" t="s">
        <v>126</v>
      </c>
      <c r="E27" s="97" t="s">
        <v>334</v>
      </c>
      <c r="F27" s="84" t="s">
        <v>371</v>
      </c>
      <c r="G27" s="97" t="s">
        <v>372</v>
      </c>
      <c r="H27" s="84" t="s">
        <v>364</v>
      </c>
      <c r="I27" s="84" t="s">
        <v>338</v>
      </c>
      <c r="J27" s="84"/>
      <c r="K27" s="94">
        <v>3.7</v>
      </c>
      <c r="L27" s="97" t="s">
        <v>168</v>
      </c>
      <c r="M27" s="98">
        <v>6.5000000000000006E-3</v>
      </c>
      <c r="N27" s="98">
        <v>3.7000000000000002E-3</v>
      </c>
      <c r="O27" s="94">
        <v>687446</v>
      </c>
      <c r="P27" s="96">
        <v>100.31</v>
      </c>
      <c r="Q27" s="84"/>
      <c r="R27" s="94">
        <v>689.57707999999991</v>
      </c>
      <c r="S27" s="95">
        <v>5.6921484079114413E-4</v>
      </c>
      <c r="T27" s="95">
        <v>8.0474843301954306E-3</v>
      </c>
      <c r="U27" s="95">
        <f>R27/'סכום נכסי הקרן'!$C$42</f>
        <v>1.0529384602724202E-3</v>
      </c>
    </row>
    <row r="28" spans="2:46" s="136" customFormat="1">
      <c r="B28" s="87" t="s">
        <v>373</v>
      </c>
      <c r="C28" s="84" t="s">
        <v>374</v>
      </c>
      <c r="D28" s="97" t="s">
        <v>126</v>
      </c>
      <c r="E28" s="97" t="s">
        <v>334</v>
      </c>
      <c r="F28" s="84" t="s">
        <v>371</v>
      </c>
      <c r="G28" s="97" t="s">
        <v>372</v>
      </c>
      <c r="H28" s="84" t="s">
        <v>364</v>
      </c>
      <c r="I28" s="84" t="s">
        <v>166</v>
      </c>
      <c r="J28" s="84"/>
      <c r="K28" s="94">
        <v>6.2300000000000013</v>
      </c>
      <c r="L28" s="97" t="s">
        <v>168</v>
      </c>
      <c r="M28" s="98">
        <v>1.34E-2</v>
      </c>
      <c r="N28" s="98">
        <v>9.7000000000000003E-3</v>
      </c>
      <c r="O28" s="94">
        <v>3359448</v>
      </c>
      <c r="P28" s="96">
        <v>102.74</v>
      </c>
      <c r="Q28" s="94">
        <v>22.598669999999998</v>
      </c>
      <c r="R28" s="94">
        <v>3474.0956099999999</v>
      </c>
      <c r="S28" s="95">
        <v>1.0571825169924383E-3</v>
      </c>
      <c r="T28" s="95">
        <v>4.0543299355419032E-2</v>
      </c>
      <c r="U28" s="95">
        <f>R28/'סכום נכסי הקרן'!$C$42</f>
        <v>5.3047135534617469E-3</v>
      </c>
    </row>
    <row r="29" spans="2:46" s="136" customFormat="1">
      <c r="B29" s="87" t="s">
        <v>375</v>
      </c>
      <c r="C29" s="84" t="s">
        <v>376</v>
      </c>
      <c r="D29" s="97" t="s">
        <v>126</v>
      </c>
      <c r="E29" s="97" t="s">
        <v>334</v>
      </c>
      <c r="F29" s="84" t="s">
        <v>358</v>
      </c>
      <c r="G29" s="97" t="s">
        <v>342</v>
      </c>
      <c r="H29" s="84" t="s">
        <v>364</v>
      </c>
      <c r="I29" s="84" t="s">
        <v>166</v>
      </c>
      <c r="J29" s="84"/>
      <c r="K29" s="94">
        <v>1.69</v>
      </c>
      <c r="L29" s="97" t="s">
        <v>168</v>
      </c>
      <c r="M29" s="98">
        <v>4.0999999999999995E-2</v>
      </c>
      <c r="N29" s="98">
        <v>2.5999999999999999E-3</v>
      </c>
      <c r="O29" s="94">
        <v>1655979.2</v>
      </c>
      <c r="P29" s="96">
        <v>132</v>
      </c>
      <c r="Q29" s="84"/>
      <c r="R29" s="94">
        <v>2185.8924900000002</v>
      </c>
      <c r="S29" s="95">
        <v>5.3136791478086449E-4</v>
      </c>
      <c r="T29" s="95">
        <v>2.5509745133592429E-2</v>
      </c>
      <c r="U29" s="95">
        <f>R29/'סכום נכסי הקרן'!$C$42</f>
        <v>3.3377128380508926E-3</v>
      </c>
    </row>
    <row r="30" spans="2:46" s="136" customFormat="1">
      <c r="B30" s="87" t="s">
        <v>377</v>
      </c>
      <c r="C30" s="84" t="s">
        <v>378</v>
      </c>
      <c r="D30" s="97" t="s">
        <v>126</v>
      </c>
      <c r="E30" s="97" t="s">
        <v>334</v>
      </c>
      <c r="F30" s="84" t="s">
        <v>358</v>
      </c>
      <c r="G30" s="97" t="s">
        <v>342</v>
      </c>
      <c r="H30" s="84" t="s">
        <v>364</v>
      </c>
      <c r="I30" s="84" t="s">
        <v>166</v>
      </c>
      <c r="J30" s="84"/>
      <c r="K30" s="94">
        <v>3.27</v>
      </c>
      <c r="L30" s="97" t="s">
        <v>168</v>
      </c>
      <c r="M30" s="98">
        <v>0.04</v>
      </c>
      <c r="N30" s="98">
        <v>1.8E-3</v>
      </c>
      <c r="O30" s="94">
        <v>850000</v>
      </c>
      <c r="P30" s="96">
        <v>119.05</v>
      </c>
      <c r="Q30" s="84"/>
      <c r="R30" s="94">
        <v>1011.92501</v>
      </c>
      <c r="S30" s="95">
        <v>2.9263271323887608E-4</v>
      </c>
      <c r="T30" s="95">
        <v>1.1809340677778699E-2</v>
      </c>
      <c r="U30" s="95">
        <f>R30/'סכום נכסי הקרן'!$C$42</f>
        <v>1.5451423674646403E-3</v>
      </c>
    </row>
    <row r="31" spans="2:46" s="136" customFormat="1">
      <c r="B31" s="87" t="s">
        <v>379</v>
      </c>
      <c r="C31" s="84" t="s">
        <v>380</v>
      </c>
      <c r="D31" s="97" t="s">
        <v>126</v>
      </c>
      <c r="E31" s="97" t="s">
        <v>334</v>
      </c>
      <c r="F31" s="84" t="s">
        <v>381</v>
      </c>
      <c r="G31" s="97" t="s">
        <v>372</v>
      </c>
      <c r="H31" s="84" t="s">
        <v>382</v>
      </c>
      <c r="I31" s="84" t="s">
        <v>338</v>
      </c>
      <c r="J31" s="84"/>
      <c r="K31" s="94">
        <v>6.07</v>
      </c>
      <c r="L31" s="97" t="s">
        <v>168</v>
      </c>
      <c r="M31" s="98">
        <v>2.3399999999999997E-2</v>
      </c>
      <c r="N31" s="98">
        <v>1.0500000000000001E-2</v>
      </c>
      <c r="O31" s="94">
        <v>1312120.1499999999</v>
      </c>
      <c r="P31" s="96">
        <v>108.87</v>
      </c>
      <c r="Q31" s="84"/>
      <c r="R31" s="94">
        <v>1428.5052599999999</v>
      </c>
      <c r="S31" s="95">
        <v>7.6319175314205749E-4</v>
      </c>
      <c r="T31" s="95">
        <v>1.6670904571613299E-2</v>
      </c>
      <c r="U31" s="95">
        <f>R31/'סכום נכסי הקרן'!$C$42</f>
        <v>2.1812327766976441E-3</v>
      </c>
    </row>
    <row r="32" spans="2:46" s="136" customFormat="1">
      <c r="B32" s="87" t="s">
        <v>383</v>
      </c>
      <c r="C32" s="84" t="s">
        <v>384</v>
      </c>
      <c r="D32" s="97" t="s">
        <v>126</v>
      </c>
      <c r="E32" s="97" t="s">
        <v>334</v>
      </c>
      <c r="F32" s="84" t="s">
        <v>381</v>
      </c>
      <c r="G32" s="97" t="s">
        <v>372</v>
      </c>
      <c r="H32" s="84" t="s">
        <v>382</v>
      </c>
      <c r="I32" s="84" t="s">
        <v>338</v>
      </c>
      <c r="J32" s="84"/>
      <c r="K32" s="94">
        <v>2.5299999999999998</v>
      </c>
      <c r="L32" s="97" t="s">
        <v>168</v>
      </c>
      <c r="M32" s="98">
        <v>0.03</v>
      </c>
      <c r="N32" s="98">
        <v>2.8999999999999998E-3</v>
      </c>
      <c r="O32" s="94">
        <v>514752.23</v>
      </c>
      <c r="P32" s="96">
        <v>108.54</v>
      </c>
      <c r="Q32" s="84"/>
      <c r="R32" s="94">
        <v>558.71209999999996</v>
      </c>
      <c r="S32" s="95">
        <v>7.7800716004709151E-4</v>
      </c>
      <c r="T32" s="95">
        <v>6.5202672772137135E-3</v>
      </c>
      <c r="U32" s="95">
        <f>R32/'סכום נכסי הקרן'!$C$42</f>
        <v>8.5311631632183972E-4</v>
      </c>
    </row>
    <row r="33" spans="2:21" s="136" customFormat="1">
      <c r="B33" s="87" t="s">
        <v>385</v>
      </c>
      <c r="C33" s="84" t="s">
        <v>386</v>
      </c>
      <c r="D33" s="97" t="s">
        <v>126</v>
      </c>
      <c r="E33" s="97" t="s">
        <v>334</v>
      </c>
      <c r="F33" s="84" t="s">
        <v>387</v>
      </c>
      <c r="G33" s="97" t="s">
        <v>372</v>
      </c>
      <c r="H33" s="84" t="s">
        <v>382</v>
      </c>
      <c r="I33" s="84" t="s">
        <v>166</v>
      </c>
      <c r="J33" s="84"/>
      <c r="K33" s="94">
        <v>3.1</v>
      </c>
      <c r="L33" s="97" t="s">
        <v>168</v>
      </c>
      <c r="M33" s="98">
        <v>4.8000000000000001E-2</v>
      </c>
      <c r="N33" s="98">
        <v>2.5000000000000001E-3</v>
      </c>
      <c r="O33" s="94">
        <v>1022578</v>
      </c>
      <c r="P33" s="96">
        <v>118.6</v>
      </c>
      <c r="Q33" s="84"/>
      <c r="R33" s="94">
        <v>1212.7775200000001</v>
      </c>
      <c r="S33" s="95">
        <v>7.5214667249214073E-4</v>
      </c>
      <c r="T33" s="95">
        <v>1.4153324365440449E-2</v>
      </c>
      <c r="U33" s="95">
        <f>R33/'סכום נכסי הקרן'!$C$42</f>
        <v>1.8518308273265183E-3</v>
      </c>
    </row>
    <row r="34" spans="2:21" s="136" customFormat="1">
      <c r="B34" s="87" t="s">
        <v>388</v>
      </c>
      <c r="C34" s="84" t="s">
        <v>389</v>
      </c>
      <c r="D34" s="97" t="s">
        <v>126</v>
      </c>
      <c r="E34" s="97" t="s">
        <v>334</v>
      </c>
      <c r="F34" s="84" t="s">
        <v>387</v>
      </c>
      <c r="G34" s="97" t="s">
        <v>372</v>
      </c>
      <c r="H34" s="84" t="s">
        <v>382</v>
      </c>
      <c r="I34" s="84" t="s">
        <v>166</v>
      </c>
      <c r="J34" s="84"/>
      <c r="K34" s="94">
        <v>7</v>
      </c>
      <c r="L34" s="97" t="s">
        <v>168</v>
      </c>
      <c r="M34" s="98">
        <v>3.2000000000000001E-2</v>
      </c>
      <c r="N34" s="98">
        <v>1.24E-2</v>
      </c>
      <c r="O34" s="94">
        <v>1140662</v>
      </c>
      <c r="P34" s="96">
        <v>114.75</v>
      </c>
      <c r="Q34" s="84"/>
      <c r="R34" s="94">
        <v>1308.90968</v>
      </c>
      <c r="S34" s="95">
        <v>9.1281001523668074E-4</v>
      </c>
      <c r="T34" s="95">
        <v>1.5275203374568535E-2</v>
      </c>
      <c r="U34" s="95">
        <f>R34/'סכום נכסי הקרן'!$C$42</f>
        <v>1.9986182590274993E-3</v>
      </c>
    </row>
    <row r="35" spans="2:21" s="136" customFormat="1">
      <c r="B35" s="87" t="s">
        <v>390</v>
      </c>
      <c r="C35" s="84" t="s">
        <v>391</v>
      </c>
      <c r="D35" s="97" t="s">
        <v>126</v>
      </c>
      <c r="E35" s="97" t="s">
        <v>334</v>
      </c>
      <c r="F35" s="84" t="s">
        <v>387</v>
      </c>
      <c r="G35" s="97" t="s">
        <v>372</v>
      </c>
      <c r="H35" s="84" t="s">
        <v>382</v>
      </c>
      <c r="I35" s="84" t="s">
        <v>166</v>
      </c>
      <c r="J35" s="84"/>
      <c r="K35" s="94">
        <v>1.96</v>
      </c>
      <c r="L35" s="97" t="s">
        <v>168</v>
      </c>
      <c r="M35" s="98">
        <v>4.9000000000000002E-2</v>
      </c>
      <c r="N35" s="98">
        <v>3.3E-3</v>
      </c>
      <c r="O35" s="94">
        <v>173683.5</v>
      </c>
      <c r="P35" s="96">
        <v>117.11</v>
      </c>
      <c r="Q35" s="84"/>
      <c r="R35" s="94">
        <v>203.40073999999998</v>
      </c>
      <c r="S35" s="95">
        <v>5.8448671532519226E-4</v>
      </c>
      <c r="T35" s="95">
        <v>2.373721974489284E-3</v>
      </c>
      <c r="U35" s="95">
        <f>R35/'סכום נכסי הקרן'!$C$42</f>
        <v>3.1057943804320019E-4</v>
      </c>
    </row>
    <row r="36" spans="2:21" s="136" customFormat="1">
      <c r="B36" s="87" t="s">
        <v>392</v>
      </c>
      <c r="C36" s="84" t="s">
        <v>393</v>
      </c>
      <c r="D36" s="97" t="s">
        <v>126</v>
      </c>
      <c r="E36" s="97" t="s">
        <v>334</v>
      </c>
      <c r="F36" s="84" t="s">
        <v>394</v>
      </c>
      <c r="G36" s="97" t="s">
        <v>395</v>
      </c>
      <c r="H36" s="84" t="s">
        <v>382</v>
      </c>
      <c r="I36" s="84" t="s">
        <v>166</v>
      </c>
      <c r="J36" s="84"/>
      <c r="K36" s="94">
        <v>2.82</v>
      </c>
      <c r="L36" s="97" t="s">
        <v>168</v>
      </c>
      <c r="M36" s="98">
        <v>3.7000000000000005E-2</v>
      </c>
      <c r="N36" s="98">
        <v>3.3999999999999989E-3</v>
      </c>
      <c r="O36" s="94">
        <v>120269</v>
      </c>
      <c r="P36" s="96">
        <v>113.07</v>
      </c>
      <c r="Q36" s="84"/>
      <c r="R36" s="94">
        <v>135.98815999999999</v>
      </c>
      <c r="S36" s="95">
        <v>4.0089912431193177E-5</v>
      </c>
      <c r="T36" s="95">
        <v>1.5870054536791002E-3</v>
      </c>
      <c r="U36" s="95">
        <f>R36/'סכום נכסי הקרן'!$C$42</f>
        <v>2.0764489998083976E-4</v>
      </c>
    </row>
    <row r="37" spans="2:21" s="136" customFormat="1">
      <c r="B37" s="87" t="s">
        <v>396</v>
      </c>
      <c r="C37" s="84" t="s">
        <v>397</v>
      </c>
      <c r="D37" s="97" t="s">
        <v>126</v>
      </c>
      <c r="E37" s="97" t="s">
        <v>334</v>
      </c>
      <c r="F37" s="84" t="s">
        <v>394</v>
      </c>
      <c r="G37" s="97" t="s">
        <v>395</v>
      </c>
      <c r="H37" s="84" t="s">
        <v>382</v>
      </c>
      <c r="I37" s="84" t="s">
        <v>166</v>
      </c>
      <c r="J37" s="84"/>
      <c r="K37" s="94">
        <v>6.2900000000000009</v>
      </c>
      <c r="L37" s="97" t="s">
        <v>168</v>
      </c>
      <c r="M37" s="98">
        <v>2.2000000000000002E-2</v>
      </c>
      <c r="N37" s="98">
        <v>9.9000000000000008E-3</v>
      </c>
      <c r="O37" s="94">
        <v>377843</v>
      </c>
      <c r="P37" s="96">
        <v>107.26</v>
      </c>
      <c r="Q37" s="84"/>
      <c r="R37" s="94">
        <v>405.27440999999999</v>
      </c>
      <c r="S37" s="95">
        <v>4.2854705572635402E-4</v>
      </c>
      <c r="T37" s="95">
        <v>4.7296227767665922E-3</v>
      </c>
      <c r="U37" s="95">
        <f>R37/'סכום נכסי הקרן'!$C$42</f>
        <v>6.1882714148969915E-4</v>
      </c>
    </row>
    <row r="38" spans="2:21" s="136" customFormat="1">
      <c r="B38" s="87" t="s">
        <v>398</v>
      </c>
      <c r="C38" s="84" t="s">
        <v>399</v>
      </c>
      <c r="D38" s="97" t="s">
        <v>126</v>
      </c>
      <c r="E38" s="97" t="s">
        <v>334</v>
      </c>
      <c r="F38" s="84" t="s">
        <v>363</v>
      </c>
      <c r="G38" s="97" t="s">
        <v>342</v>
      </c>
      <c r="H38" s="84" t="s">
        <v>382</v>
      </c>
      <c r="I38" s="84" t="s">
        <v>166</v>
      </c>
      <c r="J38" s="84"/>
      <c r="K38" s="94">
        <v>1.5400000000000003</v>
      </c>
      <c r="L38" s="97" t="s">
        <v>168</v>
      </c>
      <c r="M38" s="98">
        <v>3.1E-2</v>
      </c>
      <c r="N38" s="98">
        <v>1.2000000000000001E-3</v>
      </c>
      <c r="O38" s="94">
        <v>735726.4</v>
      </c>
      <c r="P38" s="96">
        <v>112.89</v>
      </c>
      <c r="Q38" s="84"/>
      <c r="R38" s="94">
        <v>830.56156999999996</v>
      </c>
      <c r="S38" s="95">
        <v>1.0692615979546257E-3</v>
      </c>
      <c r="T38" s="95">
        <v>9.6927978230330909E-3</v>
      </c>
      <c r="U38" s="95">
        <f>R38/'סכום נכסי הקרן'!$C$42</f>
        <v>1.2682124247477078E-3</v>
      </c>
    </row>
    <row r="39" spans="2:21" s="136" customFormat="1">
      <c r="B39" s="87" t="s">
        <v>400</v>
      </c>
      <c r="C39" s="84" t="s">
        <v>401</v>
      </c>
      <c r="D39" s="97" t="s">
        <v>126</v>
      </c>
      <c r="E39" s="97" t="s">
        <v>334</v>
      </c>
      <c r="F39" s="84" t="s">
        <v>363</v>
      </c>
      <c r="G39" s="97" t="s">
        <v>342</v>
      </c>
      <c r="H39" s="84" t="s">
        <v>382</v>
      </c>
      <c r="I39" s="84" t="s">
        <v>166</v>
      </c>
      <c r="J39" s="84"/>
      <c r="K39" s="94">
        <v>1.4899999999999998</v>
      </c>
      <c r="L39" s="97" t="s">
        <v>168</v>
      </c>
      <c r="M39" s="98">
        <v>2.7999999999999997E-2</v>
      </c>
      <c r="N39" s="98">
        <v>3.2000000000000002E-3</v>
      </c>
      <c r="O39" s="94">
        <v>2655700</v>
      </c>
      <c r="P39" s="96">
        <v>106.23</v>
      </c>
      <c r="Q39" s="84"/>
      <c r="R39" s="94">
        <v>2821.1499700000004</v>
      </c>
      <c r="S39" s="95">
        <v>2.7001635939007639E-3</v>
      </c>
      <c r="T39" s="95">
        <v>3.2923310294342027E-2</v>
      </c>
      <c r="U39" s="95">
        <f>R39/'סכום נכסי הקרן'!$C$42</f>
        <v>4.3077088722400479E-3</v>
      </c>
    </row>
    <row r="40" spans="2:21" s="136" customFormat="1">
      <c r="B40" s="87" t="s">
        <v>402</v>
      </c>
      <c r="C40" s="84" t="s">
        <v>403</v>
      </c>
      <c r="D40" s="97" t="s">
        <v>126</v>
      </c>
      <c r="E40" s="97" t="s">
        <v>334</v>
      </c>
      <c r="F40" s="84" t="s">
        <v>363</v>
      </c>
      <c r="G40" s="97" t="s">
        <v>342</v>
      </c>
      <c r="H40" s="84" t="s">
        <v>382</v>
      </c>
      <c r="I40" s="84" t="s">
        <v>166</v>
      </c>
      <c r="J40" s="84"/>
      <c r="K40" s="94">
        <v>1.68</v>
      </c>
      <c r="L40" s="97" t="s">
        <v>168</v>
      </c>
      <c r="M40" s="98">
        <v>4.2000000000000003E-2</v>
      </c>
      <c r="N40" s="98">
        <v>3.4000000000000002E-3</v>
      </c>
      <c r="O40" s="94">
        <v>500000</v>
      </c>
      <c r="P40" s="96">
        <v>129.62</v>
      </c>
      <c r="Q40" s="84"/>
      <c r="R40" s="94">
        <v>648.1</v>
      </c>
      <c r="S40" s="95">
        <v>4.7923935130161407E-3</v>
      </c>
      <c r="T40" s="95">
        <v>7.5634396003992181E-3</v>
      </c>
      <c r="U40" s="95">
        <f>R40/'סכום נכסי הקרן'!$C$42</f>
        <v>9.8960571036171298E-4</v>
      </c>
    </row>
    <row r="41" spans="2:21" s="136" customFormat="1">
      <c r="B41" s="87" t="s">
        <v>404</v>
      </c>
      <c r="C41" s="84" t="s">
        <v>405</v>
      </c>
      <c r="D41" s="97" t="s">
        <v>126</v>
      </c>
      <c r="E41" s="97" t="s">
        <v>334</v>
      </c>
      <c r="F41" s="84" t="s">
        <v>406</v>
      </c>
      <c r="G41" s="97" t="s">
        <v>342</v>
      </c>
      <c r="H41" s="84" t="s">
        <v>382</v>
      </c>
      <c r="I41" s="84" t="s">
        <v>166</v>
      </c>
      <c r="J41" s="84"/>
      <c r="K41" s="94">
        <v>2.83</v>
      </c>
      <c r="L41" s="97" t="s">
        <v>168</v>
      </c>
      <c r="M41" s="98">
        <v>3.85E-2</v>
      </c>
      <c r="N41" s="98">
        <v>5.0000000000000001E-4</v>
      </c>
      <c r="O41" s="94">
        <v>159066</v>
      </c>
      <c r="P41" s="96">
        <v>119.14</v>
      </c>
      <c r="Q41" s="84"/>
      <c r="R41" s="94">
        <v>189.51123000000001</v>
      </c>
      <c r="S41" s="95">
        <v>3.7345310177891829E-4</v>
      </c>
      <c r="T41" s="95">
        <v>2.2116289796364208E-3</v>
      </c>
      <c r="U41" s="95">
        <f>R41/'סכום נכסי הקרן'!$C$42</f>
        <v>2.8937107758937196E-4</v>
      </c>
    </row>
    <row r="42" spans="2:21" s="136" customFormat="1">
      <c r="B42" s="87" t="s">
        <v>407</v>
      </c>
      <c r="C42" s="84" t="s">
        <v>408</v>
      </c>
      <c r="D42" s="97" t="s">
        <v>126</v>
      </c>
      <c r="E42" s="97" t="s">
        <v>334</v>
      </c>
      <c r="F42" s="84" t="s">
        <v>409</v>
      </c>
      <c r="G42" s="97" t="s">
        <v>342</v>
      </c>
      <c r="H42" s="84" t="s">
        <v>382</v>
      </c>
      <c r="I42" s="84" t="s">
        <v>338</v>
      </c>
      <c r="J42" s="84"/>
      <c r="K42" s="94">
        <v>2.98</v>
      </c>
      <c r="L42" s="97" t="s">
        <v>168</v>
      </c>
      <c r="M42" s="98">
        <v>3.5499999999999997E-2</v>
      </c>
      <c r="N42" s="98">
        <v>2.3E-3</v>
      </c>
      <c r="O42" s="94">
        <v>5304</v>
      </c>
      <c r="P42" s="96">
        <v>119.4</v>
      </c>
      <c r="Q42" s="84"/>
      <c r="R42" s="94">
        <v>6.3329700000000004</v>
      </c>
      <c r="S42" s="95">
        <v>1.240294850636721E-5</v>
      </c>
      <c r="T42" s="95">
        <v>7.3906860185372997E-5</v>
      </c>
      <c r="U42" s="95">
        <f>R42/'סכום נכסי הקרן'!$C$42</f>
        <v>9.6700251127131875E-6</v>
      </c>
    </row>
    <row r="43" spans="2:21" s="136" customFormat="1">
      <c r="B43" s="87" t="s">
        <v>410</v>
      </c>
      <c r="C43" s="84" t="s">
        <v>411</v>
      </c>
      <c r="D43" s="97" t="s">
        <v>126</v>
      </c>
      <c r="E43" s="97" t="s">
        <v>334</v>
      </c>
      <c r="F43" s="84" t="s">
        <v>409</v>
      </c>
      <c r="G43" s="97" t="s">
        <v>342</v>
      </c>
      <c r="H43" s="84" t="s">
        <v>382</v>
      </c>
      <c r="I43" s="84" t="s">
        <v>338</v>
      </c>
      <c r="J43" s="84"/>
      <c r="K43" s="94">
        <v>5.82</v>
      </c>
      <c r="L43" s="97" t="s">
        <v>168</v>
      </c>
      <c r="M43" s="98">
        <v>1.4999999999999999E-2</v>
      </c>
      <c r="N43" s="98">
        <v>5.4000000000000003E-3</v>
      </c>
      <c r="O43" s="94">
        <v>61179</v>
      </c>
      <c r="P43" s="96">
        <v>106.09</v>
      </c>
      <c r="Q43" s="84"/>
      <c r="R43" s="94">
        <v>64.904809999999998</v>
      </c>
      <c r="S43" s="95">
        <v>1.0129131584758805E-4</v>
      </c>
      <c r="T43" s="95">
        <v>7.5745040921213879E-4</v>
      </c>
      <c r="U43" s="95">
        <f>R43/'סכום נכסי הקרן'!$C$42</f>
        <v>9.9105339617253517E-5</v>
      </c>
    </row>
    <row r="44" spans="2:21" s="136" customFormat="1">
      <c r="B44" s="87" t="s">
        <v>412</v>
      </c>
      <c r="C44" s="84" t="s">
        <v>413</v>
      </c>
      <c r="D44" s="97" t="s">
        <v>126</v>
      </c>
      <c r="E44" s="97" t="s">
        <v>334</v>
      </c>
      <c r="F44" s="84" t="s">
        <v>414</v>
      </c>
      <c r="G44" s="97" t="s">
        <v>415</v>
      </c>
      <c r="H44" s="84" t="s">
        <v>382</v>
      </c>
      <c r="I44" s="84" t="s">
        <v>166</v>
      </c>
      <c r="J44" s="84"/>
      <c r="K44" s="94">
        <v>8.4499999999999993</v>
      </c>
      <c r="L44" s="97" t="s">
        <v>168</v>
      </c>
      <c r="M44" s="98">
        <v>3.85E-2</v>
      </c>
      <c r="N44" s="98">
        <v>1.4499999999999997E-2</v>
      </c>
      <c r="O44" s="94">
        <v>701564.73</v>
      </c>
      <c r="P44" s="96">
        <v>122.62</v>
      </c>
      <c r="Q44" s="84"/>
      <c r="R44" s="94">
        <v>860.25868000000003</v>
      </c>
      <c r="S44" s="95">
        <v>2.5518378581100782E-4</v>
      </c>
      <c r="T44" s="95">
        <v>1.0039368256286312E-2</v>
      </c>
      <c r="U44" s="95">
        <f>R44/'סכום נכסי הקרן'!$C$42</f>
        <v>1.313557941855006E-3</v>
      </c>
    </row>
    <row r="45" spans="2:21" s="136" customFormat="1">
      <c r="B45" s="87" t="s">
        <v>416</v>
      </c>
      <c r="C45" s="84" t="s">
        <v>417</v>
      </c>
      <c r="D45" s="97" t="s">
        <v>126</v>
      </c>
      <c r="E45" s="97" t="s">
        <v>334</v>
      </c>
      <c r="F45" s="84" t="s">
        <v>414</v>
      </c>
      <c r="G45" s="97" t="s">
        <v>415</v>
      </c>
      <c r="H45" s="84" t="s">
        <v>382</v>
      </c>
      <c r="I45" s="84" t="s">
        <v>166</v>
      </c>
      <c r="J45" s="84"/>
      <c r="K45" s="94">
        <v>6.6300000000000008</v>
      </c>
      <c r="L45" s="97" t="s">
        <v>168</v>
      </c>
      <c r="M45" s="98">
        <v>4.4999999999999998E-2</v>
      </c>
      <c r="N45" s="98">
        <v>1.1000000000000001E-2</v>
      </c>
      <c r="O45" s="94">
        <v>3872000</v>
      </c>
      <c r="P45" s="96">
        <v>127.09</v>
      </c>
      <c r="Q45" s="84"/>
      <c r="R45" s="94">
        <v>4920.9249300000001</v>
      </c>
      <c r="S45" s="95">
        <v>1.3163423632424993E-3</v>
      </c>
      <c r="T45" s="95">
        <v>5.7428048890840536E-2</v>
      </c>
      <c r="U45" s="95">
        <f>R45/'סכום נכסי הקרן'!$C$42</f>
        <v>7.513925954311545E-3</v>
      </c>
    </row>
    <row r="46" spans="2:21" s="136" customFormat="1">
      <c r="B46" s="87" t="s">
        <v>418</v>
      </c>
      <c r="C46" s="84" t="s">
        <v>419</v>
      </c>
      <c r="D46" s="97" t="s">
        <v>126</v>
      </c>
      <c r="E46" s="97" t="s">
        <v>334</v>
      </c>
      <c r="F46" s="84" t="s">
        <v>341</v>
      </c>
      <c r="G46" s="97" t="s">
        <v>342</v>
      </c>
      <c r="H46" s="84" t="s">
        <v>382</v>
      </c>
      <c r="I46" s="84" t="s">
        <v>166</v>
      </c>
      <c r="J46" s="84"/>
      <c r="K46" s="94">
        <v>2.4600000000000004</v>
      </c>
      <c r="L46" s="97" t="s">
        <v>168</v>
      </c>
      <c r="M46" s="98">
        <v>0.05</v>
      </c>
      <c r="N46" s="98">
        <v>2.7999999999999995E-3</v>
      </c>
      <c r="O46" s="94">
        <v>665000</v>
      </c>
      <c r="P46" s="96">
        <v>123.39</v>
      </c>
      <c r="Q46" s="84"/>
      <c r="R46" s="94">
        <v>820.54352000000006</v>
      </c>
      <c r="S46" s="95">
        <v>6.65000665000665E-4</v>
      </c>
      <c r="T46" s="95">
        <v>9.5758854390047329E-3</v>
      </c>
      <c r="U46" s="95">
        <f>R46/'סכום נכסי הקרן'!$C$42</f>
        <v>1.2529155269129771E-3</v>
      </c>
    </row>
    <row r="47" spans="2:21" s="136" customFormat="1">
      <c r="B47" s="87" t="s">
        <v>420</v>
      </c>
      <c r="C47" s="84" t="s">
        <v>421</v>
      </c>
      <c r="D47" s="97" t="s">
        <v>126</v>
      </c>
      <c r="E47" s="97" t="s">
        <v>334</v>
      </c>
      <c r="F47" s="84" t="s">
        <v>358</v>
      </c>
      <c r="G47" s="97" t="s">
        <v>342</v>
      </c>
      <c r="H47" s="84" t="s">
        <v>382</v>
      </c>
      <c r="I47" s="84" t="s">
        <v>338</v>
      </c>
      <c r="J47" s="84"/>
      <c r="K47" s="94">
        <v>2.3400000000000003</v>
      </c>
      <c r="L47" s="97" t="s">
        <v>168</v>
      </c>
      <c r="M47" s="98">
        <v>6.5000000000000002E-2</v>
      </c>
      <c r="N47" s="98">
        <v>3.2000000000000002E-3</v>
      </c>
      <c r="O47" s="94">
        <v>546433</v>
      </c>
      <c r="P47" s="96">
        <v>127.13</v>
      </c>
      <c r="Q47" s="94">
        <v>9.7835200000000011</v>
      </c>
      <c r="R47" s="94">
        <v>704.46382999999992</v>
      </c>
      <c r="S47" s="95">
        <v>3.4694158730158732E-4</v>
      </c>
      <c r="T47" s="95">
        <v>8.2212152891080106E-3</v>
      </c>
      <c r="U47" s="95">
        <f>R47/'סכום נכסי הקרן'!$C$42</f>
        <v>1.0756695400575263E-3</v>
      </c>
    </row>
    <row r="48" spans="2:21" s="136" customFormat="1">
      <c r="B48" s="87" t="s">
        <v>422</v>
      </c>
      <c r="C48" s="84" t="s">
        <v>423</v>
      </c>
      <c r="D48" s="97" t="s">
        <v>126</v>
      </c>
      <c r="E48" s="97" t="s">
        <v>334</v>
      </c>
      <c r="F48" s="84" t="s">
        <v>424</v>
      </c>
      <c r="G48" s="97" t="s">
        <v>372</v>
      </c>
      <c r="H48" s="84" t="s">
        <v>382</v>
      </c>
      <c r="I48" s="84" t="s">
        <v>338</v>
      </c>
      <c r="J48" s="84"/>
      <c r="K48" s="94">
        <v>8.7000000000000011</v>
      </c>
      <c r="L48" s="97" t="s">
        <v>168</v>
      </c>
      <c r="M48" s="98">
        <v>3.5000000000000003E-2</v>
      </c>
      <c r="N48" s="98">
        <v>1.61E-2</v>
      </c>
      <c r="O48" s="94">
        <v>625403.69999999995</v>
      </c>
      <c r="P48" s="96">
        <v>119.43</v>
      </c>
      <c r="Q48" s="84"/>
      <c r="R48" s="94">
        <v>746.91962999999998</v>
      </c>
      <c r="S48" s="95">
        <v>2.9993065283687925E-3</v>
      </c>
      <c r="T48" s="95">
        <v>8.7166818513462908E-3</v>
      </c>
      <c r="U48" s="95">
        <f>R48/'סכום נכסי הקרן'!$C$42</f>
        <v>1.1404967304879767E-3</v>
      </c>
    </row>
    <row r="49" spans="2:21" s="136" customFormat="1">
      <c r="B49" s="87" t="s">
        <v>425</v>
      </c>
      <c r="C49" s="84" t="s">
        <v>426</v>
      </c>
      <c r="D49" s="97" t="s">
        <v>126</v>
      </c>
      <c r="E49" s="97" t="s">
        <v>334</v>
      </c>
      <c r="F49" s="84" t="s">
        <v>424</v>
      </c>
      <c r="G49" s="97" t="s">
        <v>372</v>
      </c>
      <c r="H49" s="84" t="s">
        <v>382</v>
      </c>
      <c r="I49" s="84" t="s">
        <v>338</v>
      </c>
      <c r="J49" s="84"/>
      <c r="K49" s="94">
        <v>7.33</v>
      </c>
      <c r="L49" s="97" t="s">
        <v>168</v>
      </c>
      <c r="M49" s="98">
        <v>0.04</v>
      </c>
      <c r="N49" s="98">
        <v>1.2699999999999999E-2</v>
      </c>
      <c r="O49" s="94">
        <v>64284.6</v>
      </c>
      <c r="P49" s="96">
        <v>122.56</v>
      </c>
      <c r="Q49" s="84"/>
      <c r="R49" s="94">
        <v>78.787199999999999</v>
      </c>
      <c r="S49" s="95">
        <v>1.384891865242567E-4</v>
      </c>
      <c r="T49" s="95">
        <v>9.1946031242797909E-4</v>
      </c>
      <c r="U49" s="95">
        <f>R49/'סכום נכסי הקרן'!$C$42</f>
        <v>1.2030282830336421E-4</v>
      </c>
    </row>
    <row r="50" spans="2:21" s="136" customFormat="1">
      <c r="B50" s="87" t="s">
        <v>427</v>
      </c>
      <c r="C50" s="84" t="s">
        <v>428</v>
      </c>
      <c r="D50" s="97" t="s">
        <v>126</v>
      </c>
      <c r="E50" s="97" t="s">
        <v>334</v>
      </c>
      <c r="F50" s="84" t="s">
        <v>429</v>
      </c>
      <c r="G50" s="97" t="s">
        <v>430</v>
      </c>
      <c r="H50" s="84" t="s">
        <v>431</v>
      </c>
      <c r="I50" s="84" t="s">
        <v>338</v>
      </c>
      <c r="J50" s="84"/>
      <c r="K50" s="94">
        <v>8.84</v>
      </c>
      <c r="L50" s="97" t="s">
        <v>168</v>
      </c>
      <c r="M50" s="98">
        <v>5.1500000000000004E-2</v>
      </c>
      <c r="N50" s="98">
        <v>2.1899999999999999E-2</v>
      </c>
      <c r="O50" s="94">
        <v>1638171</v>
      </c>
      <c r="P50" s="96">
        <v>153.66999999999999</v>
      </c>
      <c r="Q50" s="84"/>
      <c r="R50" s="94">
        <v>2517.3773099999999</v>
      </c>
      <c r="S50" s="95">
        <v>4.6132381044105051E-4</v>
      </c>
      <c r="T50" s="95">
        <v>2.9378230574911984E-2</v>
      </c>
      <c r="U50" s="95">
        <f>R50/'סכום נכסי הקרן'!$C$42</f>
        <v>3.84386817020677E-3</v>
      </c>
    </row>
    <row r="51" spans="2:21" s="136" customFormat="1">
      <c r="B51" s="87" t="s">
        <v>432</v>
      </c>
      <c r="C51" s="84" t="s">
        <v>433</v>
      </c>
      <c r="D51" s="97" t="s">
        <v>126</v>
      </c>
      <c r="E51" s="97" t="s">
        <v>334</v>
      </c>
      <c r="F51" s="84" t="s">
        <v>434</v>
      </c>
      <c r="G51" s="97" t="s">
        <v>372</v>
      </c>
      <c r="H51" s="84" t="s">
        <v>431</v>
      </c>
      <c r="I51" s="84" t="s">
        <v>166</v>
      </c>
      <c r="J51" s="84"/>
      <c r="K51" s="94">
        <v>0.25</v>
      </c>
      <c r="L51" s="97" t="s">
        <v>168</v>
      </c>
      <c r="M51" s="98">
        <v>4.5499999999999999E-2</v>
      </c>
      <c r="N51" s="98">
        <v>3.4600000000000006E-2</v>
      </c>
      <c r="O51" s="94">
        <v>219039</v>
      </c>
      <c r="P51" s="96">
        <v>121.97</v>
      </c>
      <c r="Q51" s="84"/>
      <c r="R51" s="94">
        <v>267.16184999999996</v>
      </c>
      <c r="S51" s="95">
        <v>1.5488325720184979E-3</v>
      </c>
      <c r="T51" s="95">
        <v>3.1178252059958578E-3</v>
      </c>
      <c r="U51" s="95">
        <f>R51/'סכום נכסי הקרן'!$C$42</f>
        <v>4.0793842362413105E-4</v>
      </c>
    </row>
    <row r="52" spans="2:21" s="136" customFormat="1">
      <c r="B52" s="87" t="s">
        <v>435</v>
      </c>
      <c r="C52" s="84" t="s">
        <v>436</v>
      </c>
      <c r="D52" s="97" t="s">
        <v>126</v>
      </c>
      <c r="E52" s="97" t="s">
        <v>334</v>
      </c>
      <c r="F52" s="84" t="s">
        <v>434</v>
      </c>
      <c r="G52" s="97" t="s">
        <v>372</v>
      </c>
      <c r="H52" s="84" t="s">
        <v>431</v>
      </c>
      <c r="I52" s="84" t="s">
        <v>166</v>
      </c>
      <c r="J52" s="84"/>
      <c r="K52" s="94">
        <v>5.16</v>
      </c>
      <c r="L52" s="97" t="s">
        <v>168</v>
      </c>
      <c r="M52" s="98">
        <v>4.7500000000000001E-2</v>
      </c>
      <c r="N52" s="98">
        <v>7.8000000000000005E-3</v>
      </c>
      <c r="O52" s="94">
        <v>1167775</v>
      </c>
      <c r="P52" s="96">
        <v>148.43</v>
      </c>
      <c r="Q52" s="84"/>
      <c r="R52" s="94">
        <v>1733.3284900000001</v>
      </c>
      <c r="S52" s="95">
        <v>6.1875430509193024E-4</v>
      </c>
      <c r="T52" s="95">
        <v>2.0228244625468569E-2</v>
      </c>
      <c r="U52" s="95">
        <f>R52/'סכום נכסי הקרן'!$C$42</f>
        <v>2.6466776294347249E-3</v>
      </c>
    </row>
    <row r="53" spans="2:21" s="136" customFormat="1">
      <c r="B53" s="87" t="s">
        <v>437</v>
      </c>
      <c r="C53" s="84" t="s">
        <v>438</v>
      </c>
      <c r="D53" s="97" t="s">
        <v>126</v>
      </c>
      <c r="E53" s="97" t="s">
        <v>334</v>
      </c>
      <c r="F53" s="84" t="s">
        <v>439</v>
      </c>
      <c r="G53" s="97" t="s">
        <v>372</v>
      </c>
      <c r="H53" s="84" t="s">
        <v>431</v>
      </c>
      <c r="I53" s="84" t="s">
        <v>166</v>
      </c>
      <c r="J53" s="84"/>
      <c r="K53" s="94">
        <v>0.5</v>
      </c>
      <c r="L53" s="97" t="s">
        <v>168</v>
      </c>
      <c r="M53" s="98">
        <v>5.2999999999999999E-2</v>
      </c>
      <c r="N53" s="98">
        <v>6.6E-3</v>
      </c>
      <c r="O53" s="94">
        <v>3610</v>
      </c>
      <c r="P53" s="96">
        <v>119.18</v>
      </c>
      <c r="Q53" s="84"/>
      <c r="R53" s="94">
        <v>4.3023999999999996</v>
      </c>
      <c r="S53" s="95">
        <v>7.8901340491810815E-6</v>
      </c>
      <c r="T53" s="95">
        <v>5.0209755495691391E-5</v>
      </c>
      <c r="U53" s="95">
        <f>R53/'סכום נכסי הקרן'!$C$42</f>
        <v>6.5694794140722617E-6</v>
      </c>
    </row>
    <row r="54" spans="2:21" s="136" customFormat="1">
      <c r="B54" s="87" t="s">
        <v>440</v>
      </c>
      <c r="C54" s="84" t="s">
        <v>441</v>
      </c>
      <c r="D54" s="97" t="s">
        <v>126</v>
      </c>
      <c r="E54" s="97" t="s">
        <v>334</v>
      </c>
      <c r="F54" s="84" t="s">
        <v>442</v>
      </c>
      <c r="G54" s="97" t="s">
        <v>443</v>
      </c>
      <c r="H54" s="84" t="s">
        <v>431</v>
      </c>
      <c r="I54" s="84" t="s">
        <v>338</v>
      </c>
      <c r="J54" s="84"/>
      <c r="K54" s="94">
        <v>4.97</v>
      </c>
      <c r="L54" s="97" t="s">
        <v>168</v>
      </c>
      <c r="M54" s="98">
        <v>3.85E-2</v>
      </c>
      <c r="N54" s="98">
        <v>5.7000000000000002E-3</v>
      </c>
      <c r="O54" s="94">
        <v>11885</v>
      </c>
      <c r="P54" s="96">
        <v>120.57</v>
      </c>
      <c r="Q54" s="84"/>
      <c r="R54" s="94">
        <v>14.32976</v>
      </c>
      <c r="S54" s="95">
        <v>4.9614505519754627E-5</v>
      </c>
      <c r="T54" s="95">
        <v>1.6723078884156256E-4</v>
      </c>
      <c r="U54" s="95">
        <f>R54/'סכום נכסי הקרן'!$C$42</f>
        <v>2.1880593001254218E-5</v>
      </c>
    </row>
    <row r="55" spans="2:21" s="136" customFormat="1">
      <c r="B55" s="87" t="s">
        <v>444</v>
      </c>
      <c r="C55" s="84" t="s">
        <v>445</v>
      </c>
      <c r="D55" s="97" t="s">
        <v>126</v>
      </c>
      <c r="E55" s="97" t="s">
        <v>334</v>
      </c>
      <c r="F55" s="84" t="s">
        <v>442</v>
      </c>
      <c r="G55" s="97" t="s">
        <v>443</v>
      </c>
      <c r="H55" s="84" t="s">
        <v>431</v>
      </c>
      <c r="I55" s="84" t="s">
        <v>338</v>
      </c>
      <c r="J55" s="84"/>
      <c r="K55" s="94">
        <v>3.23</v>
      </c>
      <c r="L55" s="97" t="s">
        <v>168</v>
      </c>
      <c r="M55" s="98">
        <v>3.9E-2</v>
      </c>
      <c r="N55" s="98">
        <v>3.0999999999999999E-3</v>
      </c>
      <c r="O55" s="94">
        <v>11181</v>
      </c>
      <c r="P55" s="96">
        <v>120.78</v>
      </c>
      <c r="Q55" s="84"/>
      <c r="R55" s="94">
        <v>13.5044</v>
      </c>
      <c r="S55" s="95">
        <v>2.8020274037828999E-5</v>
      </c>
      <c r="T55" s="95">
        <v>1.5759869424414628E-4</v>
      </c>
      <c r="U55" s="95">
        <f>R55/'סכום נכסי הקרן'!$C$42</f>
        <v>2.0620323028867021E-5</v>
      </c>
    </row>
    <row r="56" spans="2:21" s="136" customFormat="1">
      <c r="B56" s="87" t="s">
        <v>446</v>
      </c>
      <c r="C56" s="84" t="s">
        <v>447</v>
      </c>
      <c r="D56" s="97" t="s">
        <v>126</v>
      </c>
      <c r="E56" s="97" t="s">
        <v>334</v>
      </c>
      <c r="F56" s="84" t="s">
        <v>442</v>
      </c>
      <c r="G56" s="97" t="s">
        <v>443</v>
      </c>
      <c r="H56" s="84" t="s">
        <v>431</v>
      </c>
      <c r="I56" s="84" t="s">
        <v>338</v>
      </c>
      <c r="J56" s="84"/>
      <c r="K56" s="94">
        <v>5.8</v>
      </c>
      <c r="L56" s="97" t="s">
        <v>168</v>
      </c>
      <c r="M56" s="98">
        <v>3.85E-2</v>
      </c>
      <c r="N56" s="98">
        <v>6.8999999999999999E-3</v>
      </c>
      <c r="O56" s="94">
        <v>8184</v>
      </c>
      <c r="P56" s="96">
        <v>122.97</v>
      </c>
      <c r="Q56" s="84"/>
      <c r="R56" s="94">
        <v>10.063870000000001</v>
      </c>
      <c r="S56" s="95">
        <v>3.2736E-5</v>
      </c>
      <c r="T56" s="95">
        <v>1.174471113890907E-4</v>
      </c>
      <c r="U56" s="95">
        <f>R56/'סכום נכסי הקרן'!$C$42</f>
        <v>1.5366861935408011E-5</v>
      </c>
    </row>
    <row r="57" spans="2:21" s="136" customFormat="1">
      <c r="B57" s="87" t="s">
        <v>448</v>
      </c>
      <c r="C57" s="84" t="s">
        <v>449</v>
      </c>
      <c r="D57" s="97" t="s">
        <v>126</v>
      </c>
      <c r="E57" s="97" t="s">
        <v>334</v>
      </c>
      <c r="F57" s="84" t="s">
        <v>450</v>
      </c>
      <c r="G57" s="97" t="s">
        <v>443</v>
      </c>
      <c r="H57" s="84" t="s">
        <v>431</v>
      </c>
      <c r="I57" s="84" t="s">
        <v>166</v>
      </c>
      <c r="J57" s="84"/>
      <c r="K57" s="94">
        <v>3.3499999999999992</v>
      </c>
      <c r="L57" s="97" t="s">
        <v>168</v>
      </c>
      <c r="M57" s="98">
        <v>3.7499999999999999E-2</v>
      </c>
      <c r="N57" s="98">
        <v>5.1000000000000004E-3</v>
      </c>
      <c r="O57" s="94">
        <v>87857</v>
      </c>
      <c r="P57" s="96">
        <v>120.58</v>
      </c>
      <c r="Q57" s="84"/>
      <c r="R57" s="94">
        <v>105.93797000000001</v>
      </c>
      <c r="S57" s="95">
        <v>1.1340757971228666E-4</v>
      </c>
      <c r="T57" s="95">
        <v>1.2363145154820311E-3</v>
      </c>
      <c r="U57" s="95">
        <f>R57/'סכום נכסי הקרן'!$C$42</f>
        <v>1.617602531339729E-4</v>
      </c>
    </row>
    <row r="58" spans="2:21" s="136" customFormat="1">
      <c r="B58" s="87" t="s">
        <v>451</v>
      </c>
      <c r="C58" s="84" t="s">
        <v>452</v>
      </c>
      <c r="D58" s="97" t="s">
        <v>126</v>
      </c>
      <c r="E58" s="97" t="s">
        <v>334</v>
      </c>
      <c r="F58" s="84" t="s">
        <v>450</v>
      </c>
      <c r="G58" s="97" t="s">
        <v>443</v>
      </c>
      <c r="H58" s="84" t="s">
        <v>431</v>
      </c>
      <c r="I58" s="84" t="s">
        <v>166</v>
      </c>
      <c r="J58" s="84"/>
      <c r="K58" s="94">
        <v>6.93</v>
      </c>
      <c r="L58" s="97" t="s">
        <v>168</v>
      </c>
      <c r="M58" s="98">
        <v>2.4799999999999999E-2</v>
      </c>
      <c r="N58" s="98">
        <v>1.0200000000000001E-2</v>
      </c>
      <c r="O58" s="94">
        <v>10729</v>
      </c>
      <c r="P58" s="96">
        <v>110.91</v>
      </c>
      <c r="Q58" s="84"/>
      <c r="R58" s="94">
        <v>11.89954</v>
      </c>
      <c r="S58" s="95">
        <v>2.5334945321277534E-5</v>
      </c>
      <c r="T58" s="95">
        <v>1.3886969921699508E-4</v>
      </c>
      <c r="U58" s="95">
        <f>R58/'סכום נכסי הקרן'!$C$42</f>
        <v>1.8169808262116367E-5</v>
      </c>
    </row>
    <row r="59" spans="2:21" s="136" customFormat="1">
      <c r="B59" s="87" t="s">
        <v>453</v>
      </c>
      <c r="C59" s="84" t="s">
        <v>454</v>
      </c>
      <c r="D59" s="97" t="s">
        <v>126</v>
      </c>
      <c r="E59" s="97" t="s">
        <v>334</v>
      </c>
      <c r="F59" s="84" t="s">
        <v>345</v>
      </c>
      <c r="G59" s="97" t="s">
        <v>342</v>
      </c>
      <c r="H59" s="84" t="s">
        <v>431</v>
      </c>
      <c r="I59" s="84" t="s">
        <v>166</v>
      </c>
      <c r="J59" s="84"/>
      <c r="K59" s="94">
        <v>4.8599999999999994</v>
      </c>
      <c r="L59" s="97" t="s">
        <v>168</v>
      </c>
      <c r="M59" s="98">
        <v>1.06E-2</v>
      </c>
      <c r="N59" s="98">
        <v>9.5999999999999992E-3</v>
      </c>
      <c r="O59" s="94">
        <f>600000/50000</f>
        <v>12</v>
      </c>
      <c r="P59" s="96">
        <v>5024799</v>
      </c>
      <c r="Q59" s="84"/>
      <c r="R59" s="94">
        <v>602.97586999999999</v>
      </c>
      <c r="S59" s="95">
        <f>4418.58752485456%/50000</f>
        <v>8.8371750497091199E-4</v>
      </c>
      <c r="T59" s="95">
        <v>7.0368331634673206E-3</v>
      </c>
      <c r="U59" s="95">
        <f>R59/'סכום נכסי הקרן'!$C$42</f>
        <v>9.207041570163892E-4</v>
      </c>
    </row>
    <row r="60" spans="2:21" s="136" customFormat="1">
      <c r="B60" s="87" t="s">
        <v>455</v>
      </c>
      <c r="C60" s="84" t="s">
        <v>456</v>
      </c>
      <c r="D60" s="97" t="s">
        <v>126</v>
      </c>
      <c r="E60" s="97" t="s">
        <v>334</v>
      </c>
      <c r="F60" s="84" t="s">
        <v>457</v>
      </c>
      <c r="G60" s="97" t="s">
        <v>372</v>
      </c>
      <c r="H60" s="84" t="s">
        <v>431</v>
      </c>
      <c r="I60" s="84" t="s">
        <v>338</v>
      </c>
      <c r="J60" s="84"/>
      <c r="K60" s="94">
        <v>3.09</v>
      </c>
      <c r="L60" s="97" t="s">
        <v>168</v>
      </c>
      <c r="M60" s="98">
        <v>4.9000000000000002E-2</v>
      </c>
      <c r="N60" s="98">
        <v>8.0000000000000002E-3</v>
      </c>
      <c r="O60" s="94">
        <v>3945.79</v>
      </c>
      <c r="P60" s="96">
        <v>116.74</v>
      </c>
      <c r="Q60" s="84"/>
      <c r="R60" s="94">
        <v>4.6063199999999993</v>
      </c>
      <c r="S60" s="95">
        <v>4.9445002623913768E-6</v>
      </c>
      <c r="T60" s="95">
        <v>5.3756554698520167E-5</v>
      </c>
      <c r="U60" s="95">
        <f>R60/'סכום נכסי הקרן'!$C$42</f>
        <v>7.0335450945122118E-6</v>
      </c>
    </row>
    <row r="61" spans="2:21" s="136" customFormat="1">
      <c r="B61" s="87" t="s">
        <v>458</v>
      </c>
      <c r="C61" s="84" t="s">
        <v>459</v>
      </c>
      <c r="D61" s="97" t="s">
        <v>126</v>
      </c>
      <c r="E61" s="97" t="s">
        <v>334</v>
      </c>
      <c r="F61" s="84" t="s">
        <v>457</v>
      </c>
      <c r="G61" s="97" t="s">
        <v>372</v>
      </c>
      <c r="H61" s="84" t="s">
        <v>431</v>
      </c>
      <c r="I61" s="84" t="s">
        <v>338</v>
      </c>
      <c r="J61" s="84"/>
      <c r="K61" s="94">
        <v>7.63</v>
      </c>
      <c r="L61" s="97" t="s">
        <v>168</v>
      </c>
      <c r="M61" s="98">
        <v>2.35E-2</v>
      </c>
      <c r="N61" s="98">
        <v>1.44E-2</v>
      </c>
      <c r="O61" s="94">
        <v>222460</v>
      </c>
      <c r="P61" s="96">
        <v>108.04</v>
      </c>
      <c r="Q61" s="84"/>
      <c r="R61" s="94">
        <v>240.34579000000002</v>
      </c>
      <c r="S61" s="95">
        <v>8.8683999765592949E-4</v>
      </c>
      <c r="T61" s="95">
        <v>2.8048771267940665E-3</v>
      </c>
      <c r="U61" s="95">
        <f>R61/'סכום נכסי הקרן'!$C$42</f>
        <v>3.6699207876160635E-4</v>
      </c>
    </row>
    <row r="62" spans="2:21" s="136" customFormat="1">
      <c r="B62" s="87" t="s">
        <v>460</v>
      </c>
      <c r="C62" s="84" t="s">
        <v>461</v>
      </c>
      <c r="D62" s="97" t="s">
        <v>126</v>
      </c>
      <c r="E62" s="97" t="s">
        <v>334</v>
      </c>
      <c r="F62" s="84" t="s">
        <v>457</v>
      </c>
      <c r="G62" s="97" t="s">
        <v>372</v>
      </c>
      <c r="H62" s="84" t="s">
        <v>431</v>
      </c>
      <c r="I62" s="84" t="s">
        <v>338</v>
      </c>
      <c r="J62" s="84"/>
      <c r="K62" s="94">
        <v>6.4900000000000011</v>
      </c>
      <c r="L62" s="97" t="s">
        <v>168</v>
      </c>
      <c r="M62" s="98">
        <v>2.3E-2</v>
      </c>
      <c r="N62" s="98">
        <v>1.5899999999999997E-2</v>
      </c>
      <c r="O62" s="94">
        <v>164.79000000000002</v>
      </c>
      <c r="P62" s="96">
        <v>105.41</v>
      </c>
      <c r="Q62" s="94">
        <v>3.6600000000000001E-3</v>
      </c>
      <c r="R62" s="94">
        <v>0.17743999999999999</v>
      </c>
      <c r="S62" s="95">
        <v>1.1561167448555133E-7</v>
      </c>
      <c r="T62" s="95">
        <v>2.070755628290136E-6</v>
      </c>
      <c r="U62" s="95">
        <f>R62/'סכום נכסי הקרן'!$C$42</f>
        <v>2.7093911008576194E-7</v>
      </c>
    </row>
    <row r="63" spans="2:21" s="136" customFormat="1">
      <c r="B63" s="87" t="s">
        <v>462</v>
      </c>
      <c r="C63" s="84" t="s">
        <v>463</v>
      </c>
      <c r="D63" s="97" t="s">
        <v>126</v>
      </c>
      <c r="E63" s="97" t="s">
        <v>334</v>
      </c>
      <c r="F63" s="84" t="s">
        <v>457</v>
      </c>
      <c r="G63" s="97" t="s">
        <v>372</v>
      </c>
      <c r="H63" s="84" t="s">
        <v>431</v>
      </c>
      <c r="I63" s="84" t="s">
        <v>338</v>
      </c>
      <c r="J63" s="84"/>
      <c r="K63" s="94">
        <v>2.77</v>
      </c>
      <c r="L63" s="97" t="s">
        <v>168</v>
      </c>
      <c r="M63" s="98">
        <v>5.8499999999999996E-2</v>
      </c>
      <c r="N63" s="98">
        <v>7.7000000000000002E-3</v>
      </c>
      <c r="O63" s="94">
        <v>369262.96</v>
      </c>
      <c r="P63" s="96">
        <v>123.56</v>
      </c>
      <c r="Q63" s="84"/>
      <c r="R63" s="94">
        <v>456.26130000000001</v>
      </c>
      <c r="S63" s="95">
        <v>2.8506157336981964E-4</v>
      </c>
      <c r="T63" s="95">
        <v>5.3246486414899362E-3</v>
      </c>
      <c r="U63" s="95">
        <f>R63/'סכום נכסי הקרן'!$C$42</f>
        <v>6.9668074046761082E-4</v>
      </c>
    </row>
    <row r="64" spans="2:21" s="136" customFormat="1">
      <c r="B64" s="87" t="s">
        <v>464</v>
      </c>
      <c r="C64" s="84" t="s">
        <v>465</v>
      </c>
      <c r="D64" s="97" t="s">
        <v>126</v>
      </c>
      <c r="E64" s="97" t="s">
        <v>334</v>
      </c>
      <c r="F64" s="84" t="s">
        <v>457</v>
      </c>
      <c r="G64" s="97" t="s">
        <v>372</v>
      </c>
      <c r="H64" s="84" t="s">
        <v>431</v>
      </c>
      <c r="I64" s="84" t="s">
        <v>338</v>
      </c>
      <c r="J64" s="84"/>
      <c r="K64" s="94">
        <v>7.05</v>
      </c>
      <c r="L64" s="97" t="s">
        <v>168</v>
      </c>
      <c r="M64" s="98">
        <v>2.1499999999999998E-2</v>
      </c>
      <c r="N64" s="98">
        <v>1.43E-2</v>
      </c>
      <c r="O64" s="94">
        <v>1053853.1200000001</v>
      </c>
      <c r="P64" s="96">
        <v>106.57</v>
      </c>
      <c r="Q64" s="84"/>
      <c r="R64" s="94">
        <v>1123.09124</v>
      </c>
      <c r="S64" s="95">
        <v>1.9949403608585325E-3</v>
      </c>
      <c r="T64" s="95">
        <v>1.310666989581463E-2</v>
      </c>
      <c r="U64" s="95">
        <f>R64/'סכום נכסי הקרן'!$C$42</f>
        <v>1.714885826818727E-3</v>
      </c>
    </row>
    <row r="65" spans="2:21" s="136" customFormat="1">
      <c r="B65" s="87" t="s">
        <v>466</v>
      </c>
      <c r="C65" s="84" t="s">
        <v>467</v>
      </c>
      <c r="D65" s="97" t="s">
        <v>126</v>
      </c>
      <c r="E65" s="97" t="s">
        <v>334</v>
      </c>
      <c r="F65" s="84" t="s">
        <v>468</v>
      </c>
      <c r="G65" s="97" t="s">
        <v>372</v>
      </c>
      <c r="H65" s="84" t="s">
        <v>431</v>
      </c>
      <c r="I65" s="84" t="s">
        <v>166</v>
      </c>
      <c r="J65" s="84"/>
      <c r="K65" s="94">
        <v>6.58</v>
      </c>
      <c r="L65" s="97" t="s">
        <v>168</v>
      </c>
      <c r="M65" s="98">
        <v>1.9599999999999999E-2</v>
      </c>
      <c r="N65" s="98">
        <v>1.3300000000000001E-2</v>
      </c>
      <c r="O65" s="94">
        <v>54000</v>
      </c>
      <c r="P65" s="96">
        <v>104.34</v>
      </c>
      <c r="Q65" s="84"/>
      <c r="R65" s="94">
        <v>56.343599999999995</v>
      </c>
      <c r="S65" s="95">
        <v>1.0635029423581405E-4</v>
      </c>
      <c r="T65" s="95">
        <v>6.5753960109404927E-4</v>
      </c>
      <c r="U65" s="95">
        <f>R65/'סכום נכסי הקרן'!$C$42</f>
        <v>8.6032939827705913E-5</v>
      </c>
    </row>
    <row r="66" spans="2:21" s="136" customFormat="1">
      <c r="B66" s="87" t="s">
        <v>469</v>
      </c>
      <c r="C66" s="84" t="s">
        <v>470</v>
      </c>
      <c r="D66" s="97" t="s">
        <v>126</v>
      </c>
      <c r="E66" s="97" t="s">
        <v>334</v>
      </c>
      <c r="F66" s="84" t="s">
        <v>468</v>
      </c>
      <c r="G66" s="97" t="s">
        <v>372</v>
      </c>
      <c r="H66" s="84" t="s">
        <v>431</v>
      </c>
      <c r="I66" s="84" t="s">
        <v>166</v>
      </c>
      <c r="J66" s="84"/>
      <c r="K66" s="94">
        <v>4.5600000000000005</v>
      </c>
      <c r="L66" s="97" t="s">
        <v>168</v>
      </c>
      <c r="M66" s="98">
        <v>2.75E-2</v>
      </c>
      <c r="N66" s="98">
        <v>8.0999999999999996E-3</v>
      </c>
      <c r="O66" s="94">
        <v>76521.740000000005</v>
      </c>
      <c r="P66" s="96">
        <v>109.26</v>
      </c>
      <c r="Q66" s="84"/>
      <c r="R66" s="94">
        <v>83.60766000000001</v>
      </c>
      <c r="S66" s="95">
        <v>1.5702331795986477E-4</v>
      </c>
      <c r="T66" s="95">
        <v>9.757159181310195E-4</v>
      </c>
      <c r="U66" s="95">
        <f>R66/'סכום נכסי הקרן'!$C$42</f>
        <v>1.2766335097358521E-4</v>
      </c>
    </row>
    <row r="67" spans="2:21" s="136" customFormat="1">
      <c r="B67" s="87" t="s">
        <v>471</v>
      </c>
      <c r="C67" s="84" t="s">
        <v>472</v>
      </c>
      <c r="D67" s="97" t="s">
        <v>126</v>
      </c>
      <c r="E67" s="97" t="s">
        <v>334</v>
      </c>
      <c r="F67" s="84" t="s">
        <v>473</v>
      </c>
      <c r="G67" s="97" t="s">
        <v>474</v>
      </c>
      <c r="H67" s="84" t="s">
        <v>431</v>
      </c>
      <c r="I67" s="84" t="s">
        <v>338</v>
      </c>
      <c r="J67" s="84"/>
      <c r="K67" s="94">
        <v>5.64</v>
      </c>
      <c r="L67" s="97" t="s">
        <v>168</v>
      </c>
      <c r="M67" s="98">
        <v>1.9400000000000001E-2</v>
      </c>
      <c r="N67" s="98">
        <v>7.6999999999999994E-3</v>
      </c>
      <c r="O67" s="94">
        <v>268545.43</v>
      </c>
      <c r="P67" s="96">
        <v>106.77</v>
      </c>
      <c r="Q67" s="84"/>
      <c r="R67" s="94">
        <v>286.72593999999998</v>
      </c>
      <c r="S67" s="95">
        <v>4.0540600191585563E-4</v>
      </c>
      <c r="T67" s="95">
        <v>3.3461415353459186E-3</v>
      </c>
      <c r="U67" s="95">
        <f>R67/'סכום נכסי הקרן'!$C$42</f>
        <v>4.3781149133286505E-4</v>
      </c>
    </row>
    <row r="68" spans="2:21" s="136" customFormat="1">
      <c r="B68" s="87" t="s">
        <v>475</v>
      </c>
      <c r="C68" s="84" t="s">
        <v>476</v>
      </c>
      <c r="D68" s="97" t="s">
        <v>126</v>
      </c>
      <c r="E68" s="97" t="s">
        <v>334</v>
      </c>
      <c r="F68" s="84" t="s">
        <v>477</v>
      </c>
      <c r="G68" s="97" t="s">
        <v>443</v>
      </c>
      <c r="H68" s="84" t="s">
        <v>431</v>
      </c>
      <c r="I68" s="84" t="s">
        <v>166</v>
      </c>
      <c r="J68" s="84"/>
      <c r="K68" s="94">
        <v>1.7000000000000002</v>
      </c>
      <c r="L68" s="97" t="s">
        <v>168</v>
      </c>
      <c r="M68" s="98">
        <v>3.6000000000000004E-2</v>
      </c>
      <c r="N68" s="98">
        <v>1.8000000000000002E-3</v>
      </c>
      <c r="O68" s="94">
        <v>132183</v>
      </c>
      <c r="P68" s="96">
        <v>112.9</v>
      </c>
      <c r="Q68" s="84"/>
      <c r="R68" s="94">
        <v>149.23460999999998</v>
      </c>
      <c r="S68" s="95">
        <v>3.1950487295509918E-4</v>
      </c>
      <c r="T68" s="95">
        <v>1.7415938266072102E-3</v>
      </c>
      <c r="U68" s="95">
        <f>R68/'סכום נכסי הקרן'!$C$42</f>
        <v>2.2787135046999405E-4</v>
      </c>
    </row>
    <row r="69" spans="2:21" s="136" customFormat="1">
      <c r="B69" s="87" t="s">
        <v>478</v>
      </c>
      <c r="C69" s="84" t="s">
        <v>479</v>
      </c>
      <c r="D69" s="97" t="s">
        <v>126</v>
      </c>
      <c r="E69" s="97" t="s">
        <v>334</v>
      </c>
      <c r="F69" s="84" t="s">
        <v>477</v>
      </c>
      <c r="G69" s="97" t="s">
        <v>443</v>
      </c>
      <c r="H69" s="84" t="s">
        <v>431</v>
      </c>
      <c r="I69" s="84" t="s">
        <v>166</v>
      </c>
      <c r="J69" s="84"/>
      <c r="K69" s="94">
        <v>8.08</v>
      </c>
      <c r="L69" s="97" t="s">
        <v>168</v>
      </c>
      <c r="M69" s="98">
        <v>2.2499999999999999E-2</v>
      </c>
      <c r="N69" s="98">
        <v>1.1800000000000001E-2</v>
      </c>
      <c r="O69" s="94">
        <v>73286</v>
      </c>
      <c r="P69" s="96">
        <v>109.75</v>
      </c>
      <c r="Q69" s="84"/>
      <c r="R69" s="94">
        <v>80.431370000000001</v>
      </c>
      <c r="S69" s="95">
        <v>1.7913250964790231E-4</v>
      </c>
      <c r="T69" s="95">
        <v>9.3864806198481966E-4</v>
      </c>
      <c r="U69" s="95">
        <f>R69/'סכום נכסי הקרן'!$C$42</f>
        <v>1.2281336683261189E-4</v>
      </c>
    </row>
    <row r="70" spans="2:21" s="136" customFormat="1">
      <c r="B70" s="87" t="s">
        <v>480</v>
      </c>
      <c r="C70" s="84" t="s">
        <v>481</v>
      </c>
      <c r="D70" s="97" t="s">
        <v>126</v>
      </c>
      <c r="E70" s="97" t="s">
        <v>334</v>
      </c>
      <c r="F70" s="84" t="s">
        <v>482</v>
      </c>
      <c r="G70" s="97" t="s">
        <v>372</v>
      </c>
      <c r="H70" s="84" t="s">
        <v>483</v>
      </c>
      <c r="I70" s="84" t="s">
        <v>166</v>
      </c>
      <c r="J70" s="84"/>
      <c r="K70" s="94">
        <v>0.74</v>
      </c>
      <c r="L70" s="97" t="s">
        <v>168</v>
      </c>
      <c r="M70" s="98">
        <v>4.8499999999999995E-2</v>
      </c>
      <c r="N70" s="98">
        <v>1.23E-2</v>
      </c>
      <c r="O70" s="94">
        <v>6496</v>
      </c>
      <c r="P70" s="96">
        <v>124.96</v>
      </c>
      <c r="Q70" s="84"/>
      <c r="R70" s="94">
        <v>8.1174099999999996</v>
      </c>
      <c r="S70" s="95">
        <v>2.5935729871963176E-5</v>
      </c>
      <c r="T70" s="95">
        <v>9.4731585012616283E-5</v>
      </c>
      <c r="U70" s="95">
        <f>R70/'סכום נכסי הקרן'!$C$42</f>
        <v>1.2394746627599554E-5</v>
      </c>
    </row>
    <row r="71" spans="2:21" s="136" customFormat="1">
      <c r="B71" s="87" t="s">
        <v>484</v>
      </c>
      <c r="C71" s="84" t="s">
        <v>485</v>
      </c>
      <c r="D71" s="97" t="s">
        <v>126</v>
      </c>
      <c r="E71" s="97" t="s">
        <v>334</v>
      </c>
      <c r="F71" s="84" t="s">
        <v>482</v>
      </c>
      <c r="G71" s="97" t="s">
        <v>372</v>
      </c>
      <c r="H71" s="84" t="s">
        <v>483</v>
      </c>
      <c r="I71" s="84" t="s">
        <v>166</v>
      </c>
      <c r="J71" s="84"/>
      <c r="K71" s="94">
        <v>5.37</v>
      </c>
      <c r="L71" s="97" t="s">
        <v>168</v>
      </c>
      <c r="M71" s="98">
        <v>2.5000000000000001E-2</v>
      </c>
      <c r="N71" s="98">
        <v>1.11E-2</v>
      </c>
      <c r="O71" s="94">
        <v>244407.46</v>
      </c>
      <c r="P71" s="96">
        <v>107.27</v>
      </c>
      <c r="Q71" s="84"/>
      <c r="R71" s="94">
        <v>262.17586999999997</v>
      </c>
      <c r="S71" s="95">
        <v>5.0551952036001382E-4</v>
      </c>
      <c r="T71" s="95">
        <v>3.0596379531354994E-3</v>
      </c>
      <c r="U71" s="95">
        <f>R71/'סכום נכסי הקרן'!$C$42</f>
        <v>4.0032516289314931E-4</v>
      </c>
    </row>
    <row r="72" spans="2:21" s="136" customFormat="1">
      <c r="B72" s="87" t="s">
        <v>486</v>
      </c>
      <c r="C72" s="84" t="s">
        <v>487</v>
      </c>
      <c r="D72" s="97" t="s">
        <v>126</v>
      </c>
      <c r="E72" s="97" t="s">
        <v>334</v>
      </c>
      <c r="F72" s="84" t="s">
        <v>482</v>
      </c>
      <c r="G72" s="97" t="s">
        <v>372</v>
      </c>
      <c r="H72" s="84" t="s">
        <v>483</v>
      </c>
      <c r="I72" s="84" t="s">
        <v>166</v>
      </c>
      <c r="J72" s="84"/>
      <c r="K72" s="94">
        <v>6.089999999999999</v>
      </c>
      <c r="L72" s="97" t="s">
        <v>168</v>
      </c>
      <c r="M72" s="98">
        <v>1.34E-2</v>
      </c>
      <c r="N72" s="98">
        <v>1.15E-2</v>
      </c>
      <c r="O72" s="94">
        <v>589200.44999999995</v>
      </c>
      <c r="P72" s="96">
        <v>101.56</v>
      </c>
      <c r="Q72" s="84"/>
      <c r="R72" s="94">
        <v>598.39193</v>
      </c>
      <c r="S72" s="95">
        <v>1.6303965510442817E-3</v>
      </c>
      <c r="T72" s="95">
        <v>6.9833377872570851E-3</v>
      </c>
      <c r="U72" s="95">
        <f>R72/'סכום נכסי הקרן'!$C$42</f>
        <v>9.1370478469737131E-4</v>
      </c>
    </row>
    <row r="73" spans="2:21" s="136" customFormat="1">
      <c r="B73" s="87" t="s">
        <v>488</v>
      </c>
      <c r="C73" s="84" t="s">
        <v>489</v>
      </c>
      <c r="D73" s="97" t="s">
        <v>126</v>
      </c>
      <c r="E73" s="97" t="s">
        <v>334</v>
      </c>
      <c r="F73" s="84" t="s">
        <v>363</v>
      </c>
      <c r="G73" s="97" t="s">
        <v>342</v>
      </c>
      <c r="H73" s="84" t="s">
        <v>483</v>
      </c>
      <c r="I73" s="84" t="s">
        <v>166</v>
      </c>
      <c r="J73" s="84"/>
      <c r="K73" s="94">
        <v>3.33</v>
      </c>
      <c r="L73" s="97" t="s">
        <v>168</v>
      </c>
      <c r="M73" s="98">
        <v>2.7999999999999997E-2</v>
      </c>
      <c r="N73" s="98">
        <v>9.1999999999999998E-3</v>
      </c>
      <c r="O73" s="94">
        <f>700000/50000</f>
        <v>14</v>
      </c>
      <c r="P73" s="96">
        <v>5414869</v>
      </c>
      <c r="Q73" s="84"/>
      <c r="R73" s="94">
        <v>758.08163000000002</v>
      </c>
      <c r="S73" s="95">
        <f>3957.70905184599%/50000</f>
        <v>7.9154181036919795E-4</v>
      </c>
      <c r="T73" s="95">
        <v>8.8469443306236507E-3</v>
      </c>
      <c r="U73" s="95">
        <f>R73/'סכום נכסי הקרן'!$C$42</f>
        <v>1.1575403640924475E-3</v>
      </c>
    </row>
    <row r="74" spans="2:21" s="136" customFormat="1">
      <c r="B74" s="87" t="s">
        <v>490</v>
      </c>
      <c r="C74" s="84" t="s">
        <v>491</v>
      </c>
      <c r="D74" s="97" t="s">
        <v>126</v>
      </c>
      <c r="E74" s="97" t="s">
        <v>334</v>
      </c>
      <c r="F74" s="84" t="s">
        <v>492</v>
      </c>
      <c r="G74" s="97" t="s">
        <v>342</v>
      </c>
      <c r="H74" s="84" t="s">
        <v>483</v>
      </c>
      <c r="I74" s="84" t="s">
        <v>338</v>
      </c>
      <c r="J74" s="84"/>
      <c r="K74" s="94">
        <v>2.4700000000000002</v>
      </c>
      <c r="L74" s="97" t="s">
        <v>168</v>
      </c>
      <c r="M74" s="98">
        <v>0.02</v>
      </c>
      <c r="N74" s="98">
        <v>3.3999999999999998E-3</v>
      </c>
      <c r="O74" s="94">
        <v>80000</v>
      </c>
      <c r="P74" s="96">
        <v>105.04</v>
      </c>
      <c r="Q74" s="94">
        <v>22.196440000000003</v>
      </c>
      <c r="R74" s="94">
        <v>107.05786999999999</v>
      </c>
      <c r="S74" s="95">
        <v>1.4060208625375583E-4</v>
      </c>
      <c r="T74" s="95">
        <v>1.2493839430526019E-3</v>
      </c>
      <c r="U74" s="95">
        <f>R74/'סכום נכסי הקרן'!$C$42</f>
        <v>1.6347026614899228E-4</v>
      </c>
    </row>
    <row r="75" spans="2:21" s="136" customFormat="1">
      <c r="B75" s="87" t="s">
        <v>493</v>
      </c>
      <c r="C75" s="84" t="s">
        <v>494</v>
      </c>
      <c r="D75" s="97" t="s">
        <v>126</v>
      </c>
      <c r="E75" s="97" t="s">
        <v>334</v>
      </c>
      <c r="F75" s="84" t="s">
        <v>495</v>
      </c>
      <c r="G75" s="97" t="s">
        <v>372</v>
      </c>
      <c r="H75" s="84" t="s">
        <v>483</v>
      </c>
      <c r="I75" s="84" t="s">
        <v>166</v>
      </c>
      <c r="J75" s="84"/>
      <c r="K75" s="94">
        <v>6.6199999999999992</v>
      </c>
      <c r="L75" s="97" t="s">
        <v>168</v>
      </c>
      <c r="M75" s="98">
        <v>1.5800000000000002E-2</v>
      </c>
      <c r="N75" s="98">
        <v>1.1299999999999999E-2</v>
      </c>
      <c r="O75" s="94">
        <v>240903.85</v>
      </c>
      <c r="P75" s="96">
        <v>103.3</v>
      </c>
      <c r="Q75" s="84"/>
      <c r="R75" s="94">
        <v>248.85364999999999</v>
      </c>
      <c r="S75" s="95">
        <v>5.6457164484816102E-4</v>
      </c>
      <c r="T75" s="95">
        <v>2.9041653311431674E-3</v>
      </c>
      <c r="U75" s="95">
        <f>R75/'סכום נכסי הקרן'!$C$42</f>
        <v>3.7998301663995533E-4</v>
      </c>
    </row>
    <row r="76" spans="2:21" s="136" customFormat="1">
      <c r="B76" s="87" t="s">
        <v>496</v>
      </c>
      <c r="C76" s="84" t="s">
        <v>497</v>
      </c>
      <c r="D76" s="97" t="s">
        <v>126</v>
      </c>
      <c r="E76" s="97" t="s">
        <v>334</v>
      </c>
      <c r="F76" s="84" t="s">
        <v>345</v>
      </c>
      <c r="G76" s="97" t="s">
        <v>342</v>
      </c>
      <c r="H76" s="84" t="s">
        <v>483</v>
      </c>
      <c r="I76" s="84" t="s">
        <v>338</v>
      </c>
      <c r="J76" s="84"/>
      <c r="K76" s="94">
        <v>3.7100000000000004</v>
      </c>
      <c r="L76" s="97" t="s">
        <v>168</v>
      </c>
      <c r="M76" s="98">
        <v>4.4999999999999998E-2</v>
      </c>
      <c r="N76" s="98">
        <v>8.0000000000000002E-3</v>
      </c>
      <c r="O76" s="94">
        <v>68634</v>
      </c>
      <c r="P76" s="96">
        <v>136.91</v>
      </c>
      <c r="Q76" s="94">
        <v>0.92270000000000008</v>
      </c>
      <c r="R76" s="94">
        <v>94.889510000000001</v>
      </c>
      <c r="S76" s="95">
        <v>4.0325871348724108E-5</v>
      </c>
      <c r="T76" s="95">
        <v>1.1073770677310253E-3</v>
      </c>
      <c r="U76" s="95">
        <f>R76/'סכום נכסי הקרן'!$C$42</f>
        <v>1.4488998757818987E-4</v>
      </c>
    </row>
    <row r="77" spans="2:21" s="136" customFormat="1">
      <c r="B77" s="87" t="s">
        <v>498</v>
      </c>
      <c r="C77" s="84" t="s">
        <v>499</v>
      </c>
      <c r="D77" s="97" t="s">
        <v>126</v>
      </c>
      <c r="E77" s="97" t="s">
        <v>334</v>
      </c>
      <c r="F77" s="84" t="s">
        <v>500</v>
      </c>
      <c r="G77" s="97" t="s">
        <v>395</v>
      </c>
      <c r="H77" s="84" t="s">
        <v>483</v>
      </c>
      <c r="I77" s="84" t="s">
        <v>338</v>
      </c>
      <c r="J77" s="84"/>
      <c r="K77" s="94">
        <v>1.4799999999999998</v>
      </c>
      <c r="L77" s="97" t="s">
        <v>168</v>
      </c>
      <c r="M77" s="98">
        <v>4.5999999999999999E-2</v>
      </c>
      <c r="N77" s="98">
        <v>7.7000000000000002E-3</v>
      </c>
      <c r="O77" s="94">
        <v>266666.67000000004</v>
      </c>
      <c r="P77" s="96">
        <v>108.17</v>
      </c>
      <c r="Q77" s="94">
        <v>145.88012000000001</v>
      </c>
      <c r="R77" s="94">
        <v>442.09602000000001</v>
      </c>
      <c r="S77" s="95">
        <v>6.2177281261104479E-4</v>
      </c>
      <c r="T77" s="95">
        <v>5.1593373628250035E-3</v>
      </c>
      <c r="U77" s="95">
        <f>R77/'סכום נכסי הקרן'!$C$42</f>
        <v>6.7505129751610244E-4</v>
      </c>
    </row>
    <row r="78" spans="2:21" s="136" customFormat="1">
      <c r="B78" s="87" t="s">
        <v>501</v>
      </c>
      <c r="C78" s="84" t="s">
        <v>502</v>
      </c>
      <c r="D78" s="97" t="s">
        <v>126</v>
      </c>
      <c r="E78" s="97" t="s">
        <v>334</v>
      </c>
      <c r="F78" s="84" t="s">
        <v>477</v>
      </c>
      <c r="G78" s="97" t="s">
        <v>443</v>
      </c>
      <c r="H78" s="84" t="s">
        <v>483</v>
      </c>
      <c r="I78" s="84" t="s">
        <v>338</v>
      </c>
      <c r="J78" s="84"/>
      <c r="K78" s="94">
        <v>0.72000000000000008</v>
      </c>
      <c r="L78" s="97" t="s">
        <v>168</v>
      </c>
      <c r="M78" s="98">
        <v>4.4999999999999998E-2</v>
      </c>
      <c r="N78" s="98">
        <v>1.55E-2</v>
      </c>
      <c r="O78" s="94">
        <v>27616</v>
      </c>
      <c r="P78" s="96">
        <v>126.97</v>
      </c>
      <c r="Q78" s="84"/>
      <c r="R78" s="94">
        <v>35.064029999999995</v>
      </c>
      <c r="S78" s="95">
        <v>2.6469622360650557E-4</v>
      </c>
      <c r="T78" s="95">
        <v>4.0920332209780304E-4</v>
      </c>
      <c r="U78" s="95">
        <f>R78/'סכום נכסי הקרן'!$C$42</f>
        <v>5.3540447949844785E-5</v>
      </c>
    </row>
    <row r="79" spans="2:21" s="136" customFormat="1">
      <c r="B79" s="87" t="s">
        <v>503</v>
      </c>
      <c r="C79" s="84" t="s">
        <v>504</v>
      </c>
      <c r="D79" s="97" t="s">
        <v>126</v>
      </c>
      <c r="E79" s="97" t="s">
        <v>334</v>
      </c>
      <c r="F79" s="84" t="s">
        <v>505</v>
      </c>
      <c r="G79" s="97" t="s">
        <v>372</v>
      </c>
      <c r="H79" s="84" t="s">
        <v>483</v>
      </c>
      <c r="I79" s="84" t="s">
        <v>166</v>
      </c>
      <c r="J79" s="84"/>
      <c r="K79" s="94">
        <v>6.11</v>
      </c>
      <c r="L79" s="97" t="s">
        <v>168</v>
      </c>
      <c r="M79" s="98">
        <v>1.6E-2</v>
      </c>
      <c r="N79" s="98">
        <v>1.4499999999999999E-2</v>
      </c>
      <c r="O79" s="94">
        <v>94560</v>
      </c>
      <c r="P79" s="96">
        <v>101.57</v>
      </c>
      <c r="Q79" s="84"/>
      <c r="R79" s="94">
        <v>96.044600000000003</v>
      </c>
      <c r="S79" s="95">
        <v>6.9734500417680597E-4</v>
      </c>
      <c r="T79" s="95">
        <v>1.1208571687154802E-3</v>
      </c>
      <c r="U79" s="95">
        <f>R79/'סכום נכסי הקרן'!$C$42</f>
        <v>1.4665373338899331E-4</v>
      </c>
    </row>
    <row r="80" spans="2:21" s="136" customFormat="1">
      <c r="B80" s="87" t="s">
        <v>506</v>
      </c>
      <c r="C80" s="84" t="s">
        <v>507</v>
      </c>
      <c r="D80" s="97" t="s">
        <v>126</v>
      </c>
      <c r="E80" s="97" t="s">
        <v>334</v>
      </c>
      <c r="F80" s="84" t="s">
        <v>508</v>
      </c>
      <c r="G80" s="97" t="s">
        <v>372</v>
      </c>
      <c r="H80" s="84" t="s">
        <v>509</v>
      </c>
      <c r="I80" s="84" t="s">
        <v>338</v>
      </c>
      <c r="J80" s="84"/>
      <c r="K80" s="94">
        <v>2.56</v>
      </c>
      <c r="L80" s="97" t="s">
        <v>168</v>
      </c>
      <c r="M80" s="98">
        <v>4.5999999999999999E-2</v>
      </c>
      <c r="N80" s="98">
        <v>7.4999999999999997E-3</v>
      </c>
      <c r="O80" s="94">
        <v>149750.85</v>
      </c>
      <c r="P80" s="96">
        <v>110.98</v>
      </c>
      <c r="Q80" s="84"/>
      <c r="R80" s="94">
        <v>166.1935</v>
      </c>
      <c r="S80" s="95">
        <v>3.8171773842585497E-4</v>
      </c>
      <c r="T80" s="95">
        <v>1.939507019331812E-3</v>
      </c>
      <c r="U80" s="95">
        <f>R80/'סכום נכסי הקרן'!$C$42</f>
        <v>2.5376645058632823E-4</v>
      </c>
    </row>
    <row r="81" spans="2:21" s="136" customFormat="1">
      <c r="B81" s="87" t="s">
        <v>510</v>
      </c>
      <c r="C81" s="84" t="s">
        <v>511</v>
      </c>
      <c r="D81" s="97" t="s">
        <v>126</v>
      </c>
      <c r="E81" s="97" t="s">
        <v>334</v>
      </c>
      <c r="F81" s="84" t="s">
        <v>508</v>
      </c>
      <c r="G81" s="97" t="s">
        <v>372</v>
      </c>
      <c r="H81" s="84" t="s">
        <v>509</v>
      </c>
      <c r="I81" s="84" t="s">
        <v>338</v>
      </c>
      <c r="J81" s="84"/>
      <c r="K81" s="94">
        <v>5.91</v>
      </c>
      <c r="L81" s="97" t="s">
        <v>168</v>
      </c>
      <c r="M81" s="98">
        <v>3.0600000000000002E-2</v>
      </c>
      <c r="N81" s="98">
        <v>1.7100000000000001E-2</v>
      </c>
      <c r="O81" s="94">
        <v>54624</v>
      </c>
      <c r="P81" s="96">
        <v>108.19</v>
      </c>
      <c r="Q81" s="94">
        <v>0.99682999999999999</v>
      </c>
      <c r="R81" s="94">
        <v>60.094540000000002</v>
      </c>
      <c r="S81" s="95">
        <v>1.8435991764825002E-4</v>
      </c>
      <c r="T81" s="95">
        <v>7.0131372257950129E-4</v>
      </c>
      <c r="U81" s="95">
        <f>R81/'סכום נכסי הקרן'!$C$42</f>
        <v>9.1760376401111508E-5</v>
      </c>
    </row>
    <row r="82" spans="2:21" s="136" customFormat="1">
      <c r="B82" s="87" t="s">
        <v>512</v>
      </c>
      <c r="C82" s="84" t="s">
        <v>513</v>
      </c>
      <c r="D82" s="97" t="s">
        <v>126</v>
      </c>
      <c r="E82" s="97" t="s">
        <v>334</v>
      </c>
      <c r="F82" s="84" t="s">
        <v>514</v>
      </c>
      <c r="G82" s="97" t="s">
        <v>372</v>
      </c>
      <c r="H82" s="84" t="s">
        <v>509</v>
      </c>
      <c r="I82" s="84" t="s">
        <v>166</v>
      </c>
      <c r="J82" s="84"/>
      <c r="K82" s="94">
        <v>7.94</v>
      </c>
      <c r="L82" s="97" t="s">
        <v>168</v>
      </c>
      <c r="M82" s="98">
        <v>1.9E-2</v>
      </c>
      <c r="N82" s="98">
        <v>2.0100000000000003E-2</v>
      </c>
      <c r="O82" s="94">
        <v>248000</v>
      </c>
      <c r="P82" s="96">
        <v>98.95</v>
      </c>
      <c r="Q82" s="84"/>
      <c r="R82" s="94">
        <v>245.39599999999999</v>
      </c>
      <c r="S82" s="95">
        <v>9.4096220974351189E-4</v>
      </c>
      <c r="T82" s="95">
        <v>2.8638139549136961E-3</v>
      </c>
      <c r="U82" s="95">
        <f>R82/'סכום נכסי הקרן'!$C$42</f>
        <v>3.7470341444209668E-4</v>
      </c>
    </row>
    <row r="83" spans="2:21" s="136" customFormat="1">
      <c r="B83" s="87" t="s">
        <v>515</v>
      </c>
      <c r="C83" s="84" t="s">
        <v>516</v>
      </c>
      <c r="D83" s="97" t="s">
        <v>126</v>
      </c>
      <c r="E83" s="97" t="s">
        <v>334</v>
      </c>
      <c r="F83" s="84" t="s">
        <v>406</v>
      </c>
      <c r="G83" s="97" t="s">
        <v>342</v>
      </c>
      <c r="H83" s="84" t="s">
        <v>509</v>
      </c>
      <c r="I83" s="84" t="s">
        <v>338</v>
      </c>
      <c r="J83" s="84"/>
      <c r="K83" s="94">
        <v>3.68</v>
      </c>
      <c r="L83" s="97" t="s">
        <v>168</v>
      </c>
      <c r="M83" s="98">
        <v>5.0999999999999997E-2</v>
      </c>
      <c r="N83" s="98">
        <v>8.3000000000000001E-3</v>
      </c>
      <c r="O83" s="94">
        <v>580146</v>
      </c>
      <c r="P83" s="96">
        <v>139.84</v>
      </c>
      <c r="Q83" s="94">
        <v>8.8564799999999995</v>
      </c>
      <c r="R83" s="94">
        <v>820.13268999999991</v>
      </c>
      <c r="S83" s="95">
        <v>5.0568738181448075E-4</v>
      </c>
      <c r="T83" s="95">
        <v>9.5710909815274418E-3</v>
      </c>
      <c r="U83" s="95">
        <f>R83/'סכום נכסי הקרן'!$C$42</f>
        <v>1.2522882167540694E-3</v>
      </c>
    </row>
    <row r="84" spans="2:21" s="136" customFormat="1">
      <c r="B84" s="87" t="s">
        <v>517</v>
      </c>
      <c r="C84" s="84" t="s">
        <v>518</v>
      </c>
      <c r="D84" s="97" t="s">
        <v>126</v>
      </c>
      <c r="E84" s="97" t="s">
        <v>334</v>
      </c>
      <c r="F84" s="84" t="s">
        <v>519</v>
      </c>
      <c r="G84" s="97" t="s">
        <v>372</v>
      </c>
      <c r="H84" s="84" t="s">
        <v>509</v>
      </c>
      <c r="I84" s="84" t="s">
        <v>338</v>
      </c>
      <c r="J84" s="84"/>
      <c r="K84" s="94">
        <v>7.740000000000002</v>
      </c>
      <c r="L84" s="97" t="s">
        <v>168</v>
      </c>
      <c r="M84" s="98">
        <v>2.81E-2</v>
      </c>
      <c r="N84" s="98">
        <v>2.2200000000000001E-2</v>
      </c>
      <c r="O84" s="94">
        <v>7023</v>
      </c>
      <c r="P84" s="96">
        <v>105.01</v>
      </c>
      <c r="Q84" s="84"/>
      <c r="R84" s="94">
        <v>7.37486</v>
      </c>
      <c r="S84" s="95">
        <v>1.3414934644455523E-5</v>
      </c>
      <c r="T84" s="95">
        <v>8.6065897502546169E-5</v>
      </c>
      <c r="U84" s="95">
        <f>R84/'סכום נכסי הקרן'!$C$42</f>
        <v>1.1260922032276164E-5</v>
      </c>
    </row>
    <row r="85" spans="2:21" s="136" customFormat="1">
      <c r="B85" s="87" t="s">
        <v>520</v>
      </c>
      <c r="C85" s="84" t="s">
        <v>521</v>
      </c>
      <c r="D85" s="97" t="s">
        <v>126</v>
      </c>
      <c r="E85" s="97" t="s">
        <v>334</v>
      </c>
      <c r="F85" s="84" t="s">
        <v>519</v>
      </c>
      <c r="G85" s="97" t="s">
        <v>372</v>
      </c>
      <c r="H85" s="84" t="s">
        <v>509</v>
      </c>
      <c r="I85" s="84" t="s">
        <v>338</v>
      </c>
      <c r="J85" s="84"/>
      <c r="K85" s="94">
        <v>5.6199999999999983</v>
      </c>
      <c r="L85" s="97" t="s">
        <v>168</v>
      </c>
      <c r="M85" s="98">
        <v>3.7000000000000005E-2</v>
      </c>
      <c r="N85" s="98">
        <v>1.37E-2</v>
      </c>
      <c r="O85" s="94">
        <v>503462.95</v>
      </c>
      <c r="P85" s="96">
        <v>112.64</v>
      </c>
      <c r="Q85" s="84"/>
      <c r="R85" s="94">
        <v>567.10067000000004</v>
      </c>
      <c r="S85" s="95">
        <v>7.0486482119896596E-4</v>
      </c>
      <c r="T85" s="95">
        <v>6.6181633465374617E-3</v>
      </c>
      <c r="U85" s="95">
        <f>R85/'סכום נכסי הקרן'!$C$42</f>
        <v>8.6592510628290904E-4</v>
      </c>
    </row>
    <row r="86" spans="2:21" s="136" customFormat="1">
      <c r="B86" s="87" t="s">
        <v>522</v>
      </c>
      <c r="C86" s="84" t="s">
        <v>523</v>
      </c>
      <c r="D86" s="97" t="s">
        <v>126</v>
      </c>
      <c r="E86" s="97" t="s">
        <v>334</v>
      </c>
      <c r="F86" s="84" t="s">
        <v>519</v>
      </c>
      <c r="G86" s="97" t="s">
        <v>372</v>
      </c>
      <c r="H86" s="84" t="s">
        <v>509</v>
      </c>
      <c r="I86" s="84" t="s">
        <v>338</v>
      </c>
      <c r="J86" s="84"/>
      <c r="K86" s="94">
        <v>5.5699999999999994</v>
      </c>
      <c r="L86" s="97" t="s">
        <v>168</v>
      </c>
      <c r="M86" s="98">
        <v>2.8500000000000001E-2</v>
      </c>
      <c r="N86" s="98">
        <v>9.7999999999999997E-3</v>
      </c>
      <c r="O86" s="94">
        <v>750652</v>
      </c>
      <c r="P86" s="96">
        <v>112.62</v>
      </c>
      <c r="Q86" s="84"/>
      <c r="R86" s="94">
        <v>845.38423999999998</v>
      </c>
      <c r="S86" s="95">
        <v>1.0990512445095168E-3</v>
      </c>
      <c r="T86" s="95">
        <v>9.8657809572124614E-3</v>
      </c>
      <c r="U86" s="95">
        <f>R86/'סכום נכסי הקרן'!$C$42</f>
        <v>1.2908456586233556E-3</v>
      </c>
    </row>
    <row r="87" spans="2:21" s="136" customFormat="1">
      <c r="B87" s="87" t="s">
        <v>524</v>
      </c>
      <c r="C87" s="84" t="s">
        <v>525</v>
      </c>
      <c r="D87" s="97" t="s">
        <v>126</v>
      </c>
      <c r="E87" s="97" t="s">
        <v>334</v>
      </c>
      <c r="F87" s="84" t="s">
        <v>526</v>
      </c>
      <c r="G87" s="97" t="s">
        <v>372</v>
      </c>
      <c r="H87" s="84" t="s">
        <v>509</v>
      </c>
      <c r="I87" s="84" t="s">
        <v>338</v>
      </c>
      <c r="J87" s="84"/>
      <c r="K87" s="94">
        <v>1.9400000000000002</v>
      </c>
      <c r="L87" s="97" t="s">
        <v>168</v>
      </c>
      <c r="M87" s="98">
        <v>4.7500000000000001E-2</v>
      </c>
      <c r="N87" s="98">
        <v>5.5000000000000005E-3</v>
      </c>
      <c r="O87" s="94">
        <v>488651.84</v>
      </c>
      <c r="P87" s="96">
        <v>108.8</v>
      </c>
      <c r="Q87" s="84"/>
      <c r="R87" s="94">
        <v>531.65319999999997</v>
      </c>
      <c r="S87" s="95">
        <v>2.8559696642399932E-3</v>
      </c>
      <c r="T87" s="95">
        <v>6.2044852130210852E-3</v>
      </c>
      <c r="U87" s="95">
        <f>R87/'סכום נכסי הקרן'!$C$42</f>
        <v>8.1179917088732879E-4</v>
      </c>
    </row>
    <row r="88" spans="2:21" s="136" customFormat="1">
      <c r="B88" s="87" t="s">
        <v>527</v>
      </c>
      <c r="C88" s="84" t="s">
        <v>528</v>
      </c>
      <c r="D88" s="97" t="s">
        <v>126</v>
      </c>
      <c r="E88" s="97" t="s">
        <v>334</v>
      </c>
      <c r="F88" s="84" t="s">
        <v>529</v>
      </c>
      <c r="G88" s="97" t="s">
        <v>372</v>
      </c>
      <c r="H88" s="84" t="s">
        <v>530</v>
      </c>
      <c r="I88" s="84" t="s">
        <v>166</v>
      </c>
      <c r="J88" s="84"/>
      <c r="K88" s="94">
        <v>1.46</v>
      </c>
      <c r="L88" s="97" t="s">
        <v>168</v>
      </c>
      <c r="M88" s="98">
        <v>5.5999999999999994E-2</v>
      </c>
      <c r="N88" s="98">
        <v>1.0799999999999999E-2</v>
      </c>
      <c r="O88" s="94">
        <v>51124</v>
      </c>
      <c r="P88" s="96">
        <v>112</v>
      </c>
      <c r="Q88" s="94">
        <v>29.083089999999995</v>
      </c>
      <c r="R88" s="94">
        <v>88.141990000000007</v>
      </c>
      <c r="S88" s="95">
        <v>4.0377203512984141E-4</v>
      </c>
      <c r="T88" s="95">
        <v>1.028632337022052E-3</v>
      </c>
      <c r="U88" s="95">
        <f>R88/'סכום נכסי הקרן'!$C$42</f>
        <v>1.3458697211332356E-4</v>
      </c>
    </row>
    <row r="89" spans="2:21" s="136" customFormat="1">
      <c r="B89" s="87" t="s">
        <v>531</v>
      </c>
      <c r="C89" s="84" t="s">
        <v>532</v>
      </c>
      <c r="D89" s="97" t="s">
        <v>126</v>
      </c>
      <c r="E89" s="97" t="s">
        <v>334</v>
      </c>
      <c r="F89" s="84" t="s">
        <v>492</v>
      </c>
      <c r="G89" s="97" t="s">
        <v>342</v>
      </c>
      <c r="H89" s="84" t="s">
        <v>530</v>
      </c>
      <c r="I89" s="84" t="s">
        <v>338</v>
      </c>
      <c r="J89" s="84"/>
      <c r="K89" s="94">
        <v>2.44</v>
      </c>
      <c r="L89" s="97" t="s">
        <v>168</v>
      </c>
      <c r="M89" s="98">
        <v>2.4E-2</v>
      </c>
      <c r="N89" s="98">
        <v>7.1000000000000004E-3</v>
      </c>
      <c r="O89" s="94">
        <v>12070</v>
      </c>
      <c r="P89" s="96">
        <v>105.12</v>
      </c>
      <c r="Q89" s="84"/>
      <c r="R89" s="94">
        <v>12.68798</v>
      </c>
      <c r="S89" s="95">
        <v>9.2454289894370776E-5</v>
      </c>
      <c r="T89" s="95">
        <v>1.4807093099995875E-4</v>
      </c>
      <c r="U89" s="95">
        <f>R89/'סכום נכסי הקרן'!$C$42</f>
        <v>1.9373703843473548E-5</v>
      </c>
    </row>
    <row r="90" spans="2:21" s="136" customFormat="1">
      <c r="B90" s="87" t="s">
        <v>533</v>
      </c>
      <c r="C90" s="84" t="s">
        <v>534</v>
      </c>
      <c r="D90" s="97" t="s">
        <v>126</v>
      </c>
      <c r="E90" s="97" t="s">
        <v>334</v>
      </c>
      <c r="F90" s="84" t="s">
        <v>535</v>
      </c>
      <c r="G90" s="97" t="s">
        <v>372</v>
      </c>
      <c r="H90" s="84" t="s">
        <v>530</v>
      </c>
      <c r="I90" s="84" t="s">
        <v>166</v>
      </c>
      <c r="J90" s="84"/>
      <c r="K90" s="94">
        <v>7.71</v>
      </c>
      <c r="L90" s="97" t="s">
        <v>168</v>
      </c>
      <c r="M90" s="98">
        <v>2.6000000000000002E-2</v>
      </c>
      <c r="N90" s="98">
        <v>2.1199999999999997E-2</v>
      </c>
      <c r="O90" s="94">
        <v>562000</v>
      </c>
      <c r="P90" s="96">
        <v>103.42</v>
      </c>
      <c r="Q90" s="84"/>
      <c r="R90" s="94">
        <v>581.22040000000004</v>
      </c>
      <c r="S90" s="95">
        <v>9.1708686215956001E-4</v>
      </c>
      <c r="T90" s="95">
        <v>6.7829430487885726E-3</v>
      </c>
      <c r="U90" s="95">
        <f>R90/'סכום נכסי הקרן'!$C$42</f>
        <v>8.8748499740583079E-4</v>
      </c>
    </row>
    <row r="91" spans="2:21" s="136" customFormat="1">
      <c r="B91" s="83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94"/>
      <c r="P91" s="96"/>
      <c r="Q91" s="84"/>
      <c r="R91" s="84"/>
      <c r="S91" s="84"/>
      <c r="T91" s="95"/>
      <c r="U91" s="84"/>
    </row>
    <row r="92" spans="2:21" s="136" customFormat="1">
      <c r="B92" s="102" t="s">
        <v>47</v>
      </c>
      <c r="C92" s="82"/>
      <c r="D92" s="82"/>
      <c r="E92" s="82"/>
      <c r="F92" s="82"/>
      <c r="G92" s="82"/>
      <c r="H92" s="82"/>
      <c r="I92" s="82"/>
      <c r="J92" s="82"/>
      <c r="K92" s="91">
        <v>3.6982794577949183</v>
      </c>
      <c r="L92" s="82"/>
      <c r="M92" s="82"/>
      <c r="N92" s="104">
        <v>1.2924324136118472E-2</v>
      </c>
      <c r="O92" s="91"/>
      <c r="P92" s="93"/>
      <c r="Q92" s="91">
        <v>11.96794</v>
      </c>
      <c r="R92" s="91">
        <v>20685.659319999995</v>
      </c>
      <c r="S92" s="82"/>
      <c r="T92" s="92">
        <v>0.24140523817505805</v>
      </c>
      <c r="U92" s="92">
        <f>R92/'סכום נכסי הקרן'!$C$42</f>
        <v>3.1585629664664376E-2</v>
      </c>
    </row>
    <row r="93" spans="2:21" s="136" customFormat="1">
      <c r="B93" s="87" t="s">
        <v>536</v>
      </c>
      <c r="C93" s="84" t="s">
        <v>537</v>
      </c>
      <c r="D93" s="97" t="s">
        <v>126</v>
      </c>
      <c r="E93" s="97" t="s">
        <v>334</v>
      </c>
      <c r="F93" s="84" t="s">
        <v>341</v>
      </c>
      <c r="G93" s="97" t="s">
        <v>342</v>
      </c>
      <c r="H93" s="84" t="s">
        <v>337</v>
      </c>
      <c r="I93" s="84" t="s">
        <v>166</v>
      </c>
      <c r="J93" s="84"/>
      <c r="K93" s="94">
        <v>5.7299999999999995</v>
      </c>
      <c r="L93" s="97" t="s">
        <v>168</v>
      </c>
      <c r="M93" s="98">
        <v>3.0099999999999998E-2</v>
      </c>
      <c r="N93" s="98">
        <v>1.5199999999999998E-2</v>
      </c>
      <c r="O93" s="94">
        <v>371544</v>
      </c>
      <c r="P93" s="96">
        <v>109.63</v>
      </c>
      <c r="Q93" s="84"/>
      <c r="R93" s="94">
        <v>407.32370000000003</v>
      </c>
      <c r="S93" s="95">
        <v>3.2308173913043477E-4</v>
      </c>
      <c r="T93" s="95">
        <v>4.7535383471086733E-3</v>
      </c>
      <c r="U93" s="95">
        <f>R93/'סכום נכסי הקרן'!$C$42</f>
        <v>6.2195627138660894E-4</v>
      </c>
    </row>
    <row r="94" spans="2:21" s="136" customFormat="1">
      <c r="B94" s="87" t="s">
        <v>538</v>
      </c>
      <c r="C94" s="84" t="s">
        <v>539</v>
      </c>
      <c r="D94" s="97" t="s">
        <v>126</v>
      </c>
      <c r="E94" s="97" t="s">
        <v>334</v>
      </c>
      <c r="F94" s="84" t="s">
        <v>345</v>
      </c>
      <c r="G94" s="97" t="s">
        <v>342</v>
      </c>
      <c r="H94" s="84" t="s">
        <v>337</v>
      </c>
      <c r="I94" s="84" t="s">
        <v>166</v>
      </c>
      <c r="J94" s="84"/>
      <c r="K94" s="94">
        <v>6.7100000000000009</v>
      </c>
      <c r="L94" s="97" t="s">
        <v>168</v>
      </c>
      <c r="M94" s="98">
        <v>2.98E-2</v>
      </c>
      <c r="N94" s="98">
        <v>1.9200000000000005E-2</v>
      </c>
      <c r="O94" s="94">
        <v>2676778</v>
      </c>
      <c r="P94" s="96">
        <v>108.92</v>
      </c>
      <c r="Q94" s="84"/>
      <c r="R94" s="94">
        <v>2915.5465099999997</v>
      </c>
      <c r="S94" s="95">
        <v>1.0529744767242657E-3</v>
      </c>
      <c r="T94" s="95">
        <v>3.4024934316524813E-2</v>
      </c>
      <c r="U94" s="95">
        <f>R94/'סכום נכסי הקרן'!$C$42</f>
        <v>4.4518461273278234E-3</v>
      </c>
    </row>
    <row r="95" spans="2:21" s="136" customFormat="1">
      <c r="B95" s="87" t="s">
        <v>540</v>
      </c>
      <c r="C95" s="84" t="s">
        <v>541</v>
      </c>
      <c r="D95" s="97" t="s">
        <v>126</v>
      </c>
      <c r="E95" s="97" t="s">
        <v>334</v>
      </c>
      <c r="F95" s="84" t="s">
        <v>358</v>
      </c>
      <c r="G95" s="97" t="s">
        <v>342</v>
      </c>
      <c r="H95" s="84" t="s">
        <v>337</v>
      </c>
      <c r="I95" s="84" t="s">
        <v>166</v>
      </c>
      <c r="J95" s="84"/>
      <c r="K95" s="94">
        <v>0.89999999999999991</v>
      </c>
      <c r="L95" s="97" t="s">
        <v>168</v>
      </c>
      <c r="M95" s="98">
        <v>5.9000000000000004E-2</v>
      </c>
      <c r="N95" s="98">
        <v>3.2000000000000002E-3</v>
      </c>
      <c r="O95" s="94">
        <v>1096650</v>
      </c>
      <c r="P95" s="96">
        <v>105.6</v>
      </c>
      <c r="Q95" s="84"/>
      <c r="R95" s="94">
        <v>1158.0623600000001</v>
      </c>
      <c r="S95" s="95">
        <v>1.0164939742753492E-3</v>
      </c>
      <c r="T95" s="95">
        <v>1.3514788942070323E-2</v>
      </c>
      <c r="U95" s="95">
        <f>R95/'סכום נכסי הקרן'!$C$42</f>
        <v>1.7682844073614592E-3</v>
      </c>
    </row>
    <row r="96" spans="2:21" s="136" customFormat="1">
      <c r="B96" s="87" t="s">
        <v>542</v>
      </c>
      <c r="C96" s="84" t="s">
        <v>543</v>
      </c>
      <c r="D96" s="97" t="s">
        <v>126</v>
      </c>
      <c r="E96" s="97" t="s">
        <v>334</v>
      </c>
      <c r="F96" s="84" t="s">
        <v>358</v>
      </c>
      <c r="G96" s="97" t="s">
        <v>342</v>
      </c>
      <c r="H96" s="84" t="s">
        <v>364</v>
      </c>
      <c r="I96" s="84" t="s">
        <v>166</v>
      </c>
      <c r="J96" s="84"/>
      <c r="K96" s="94">
        <v>1.66</v>
      </c>
      <c r="L96" s="97" t="s">
        <v>168</v>
      </c>
      <c r="M96" s="98">
        <v>6.0999999999999999E-2</v>
      </c>
      <c r="N96" s="98">
        <v>6.0999999999999995E-3</v>
      </c>
      <c r="O96" s="94">
        <v>2764621.6</v>
      </c>
      <c r="P96" s="96">
        <v>114.08</v>
      </c>
      <c r="Q96" s="84"/>
      <c r="R96" s="94">
        <v>3153.8802500000002</v>
      </c>
      <c r="S96" s="95">
        <v>2.0173715303538563E-3</v>
      </c>
      <c r="T96" s="95">
        <v>3.6806330470246854E-2</v>
      </c>
      <c r="U96" s="95">
        <f>R96/'סכום נכסי הקרן'!$C$42</f>
        <v>4.8157659392023249E-3</v>
      </c>
    </row>
    <row r="97" spans="2:21" s="136" customFormat="1">
      <c r="B97" s="87" t="s">
        <v>544</v>
      </c>
      <c r="C97" s="84" t="s">
        <v>545</v>
      </c>
      <c r="D97" s="97" t="s">
        <v>126</v>
      </c>
      <c r="E97" s="97" t="s">
        <v>334</v>
      </c>
      <c r="F97" s="84" t="s">
        <v>387</v>
      </c>
      <c r="G97" s="97" t="s">
        <v>372</v>
      </c>
      <c r="H97" s="84" t="s">
        <v>382</v>
      </c>
      <c r="I97" s="84" t="s">
        <v>166</v>
      </c>
      <c r="J97" s="84"/>
      <c r="K97" s="94">
        <v>5.47</v>
      </c>
      <c r="L97" s="97" t="s">
        <v>168</v>
      </c>
      <c r="M97" s="98">
        <v>3.39E-2</v>
      </c>
      <c r="N97" s="98">
        <v>1.9800000000000002E-2</v>
      </c>
      <c r="O97" s="94">
        <v>25948</v>
      </c>
      <c r="P97" s="96">
        <v>107.75</v>
      </c>
      <c r="Q97" s="94">
        <v>0.88208000000000009</v>
      </c>
      <c r="R97" s="94">
        <v>28.841049999999999</v>
      </c>
      <c r="S97" s="95">
        <v>2.9479231672246566E-5</v>
      </c>
      <c r="T97" s="95">
        <v>3.3658006432200872E-4</v>
      </c>
      <c r="U97" s="95">
        <f>R97/'סכום נכסי הקרן'!$C$42</f>
        <v>4.4038370271297145E-5</v>
      </c>
    </row>
    <row r="98" spans="2:21" s="136" customFormat="1">
      <c r="B98" s="87" t="s">
        <v>546</v>
      </c>
      <c r="C98" s="84" t="s">
        <v>547</v>
      </c>
      <c r="D98" s="97" t="s">
        <v>126</v>
      </c>
      <c r="E98" s="97" t="s">
        <v>334</v>
      </c>
      <c r="F98" s="84" t="s">
        <v>394</v>
      </c>
      <c r="G98" s="97" t="s">
        <v>395</v>
      </c>
      <c r="H98" s="84" t="s">
        <v>382</v>
      </c>
      <c r="I98" s="84" t="s">
        <v>166</v>
      </c>
      <c r="J98" s="84"/>
      <c r="K98" s="94">
        <v>2.8499999999999996</v>
      </c>
      <c r="L98" s="97" t="s">
        <v>168</v>
      </c>
      <c r="M98" s="98">
        <v>1.52E-2</v>
      </c>
      <c r="N98" s="98">
        <v>9.7000000000000003E-3</v>
      </c>
      <c r="O98" s="94">
        <v>1333394</v>
      </c>
      <c r="P98" s="96">
        <v>101.72</v>
      </c>
      <c r="Q98" s="84"/>
      <c r="R98" s="94">
        <v>1356.32844</v>
      </c>
      <c r="S98" s="95">
        <v>1.8172097378021939E-3</v>
      </c>
      <c r="T98" s="95">
        <v>1.5828588542267697E-2</v>
      </c>
      <c r="U98" s="95">
        <f>R98/'סכום נכסי הקרן'!$C$42</f>
        <v>2.0710235601758891E-3</v>
      </c>
    </row>
    <row r="99" spans="2:21" s="136" customFormat="1">
      <c r="B99" s="87" t="s">
        <v>548</v>
      </c>
      <c r="C99" s="84" t="s">
        <v>549</v>
      </c>
      <c r="D99" s="97" t="s">
        <v>126</v>
      </c>
      <c r="E99" s="97" t="s">
        <v>334</v>
      </c>
      <c r="F99" s="84" t="s">
        <v>394</v>
      </c>
      <c r="G99" s="97" t="s">
        <v>395</v>
      </c>
      <c r="H99" s="84" t="s">
        <v>382</v>
      </c>
      <c r="I99" s="84" t="s">
        <v>166</v>
      </c>
      <c r="J99" s="84"/>
      <c r="K99" s="94">
        <v>6.04</v>
      </c>
      <c r="L99" s="97" t="s">
        <v>168</v>
      </c>
      <c r="M99" s="98">
        <v>3.6499999999999998E-2</v>
      </c>
      <c r="N99" s="98">
        <v>2.1899999999999999E-2</v>
      </c>
      <c r="O99" s="94">
        <v>337322</v>
      </c>
      <c r="P99" s="96">
        <v>109.43</v>
      </c>
      <c r="Q99" s="84"/>
      <c r="R99" s="94">
        <v>369.13145000000003</v>
      </c>
      <c r="S99" s="95">
        <v>2.1149139042287996E-4</v>
      </c>
      <c r="T99" s="95">
        <v>4.3078281541163157E-3</v>
      </c>
      <c r="U99" s="95">
        <f>R99/'סכום נכסי הקרן'!$C$42</f>
        <v>5.6363923899722132E-4</v>
      </c>
    </row>
    <row r="100" spans="2:21" s="136" customFormat="1">
      <c r="B100" s="87" t="s">
        <v>550</v>
      </c>
      <c r="C100" s="84" t="s">
        <v>551</v>
      </c>
      <c r="D100" s="97" t="s">
        <v>126</v>
      </c>
      <c r="E100" s="97" t="s">
        <v>334</v>
      </c>
      <c r="F100" s="84" t="s">
        <v>341</v>
      </c>
      <c r="G100" s="97" t="s">
        <v>342</v>
      </c>
      <c r="H100" s="84" t="s">
        <v>382</v>
      </c>
      <c r="I100" s="84" t="s">
        <v>166</v>
      </c>
      <c r="J100" s="84"/>
      <c r="K100" s="94">
        <v>3.0200000000000005</v>
      </c>
      <c r="L100" s="97" t="s">
        <v>168</v>
      </c>
      <c r="M100" s="98">
        <v>1.49E-2</v>
      </c>
      <c r="N100" s="98">
        <v>9.2000000000000016E-3</v>
      </c>
      <c r="O100" s="94">
        <v>70855</v>
      </c>
      <c r="P100" s="96">
        <v>102.07</v>
      </c>
      <c r="Q100" s="84"/>
      <c r="R100" s="94">
        <v>72.321699999999993</v>
      </c>
      <c r="S100" s="95">
        <v>7.4584210526315784E-5</v>
      </c>
      <c r="T100" s="95">
        <v>8.4400680411694502E-4</v>
      </c>
      <c r="U100" s="95">
        <f>R100/'סכום נכסי הקרן'!$C$42</f>
        <v>1.1043043867160419E-4</v>
      </c>
    </row>
    <row r="101" spans="2:21" s="136" customFormat="1">
      <c r="B101" s="87" t="s">
        <v>552</v>
      </c>
      <c r="C101" s="84" t="s">
        <v>553</v>
      </c>
      <c r="D101" s="97" t="s">
        <v>126</v>
      </c>
      <c r="E101" s="97" t="s">
        <v>334</v>
      </c>
      <c r="F101" s="84" t="s">
        <v>434</v>
      </c>
      <c r="G101" s="97" t="s">
        <v>372</v>
      </c>
      <c r="H101" s="84" t="s">
        <v>382</v>
      </c>
      <c r="I101" s="84" t="s">
        <v>338</v>
      </c>
      <c r="J101" s="84"/>
      <c r="K101" s="94">
        <v>6.84</v>
      </c>
      <c r="L101" s="97" t="s">
        <v>168</v>
      </c>
      <c r="M101" s="98">
        <v>2.5499999999999998E-2</v>
      </c>
      <c r="N101" s="98">
        <v>2.3099999999999999E-2</v>
      </c>
      <c r="O101" s="94">
        <v>424000</v>
      </c>
      <c r="P101" s="96">
        <v>101.73</v>
      </c>
      <c r="Q101" s="84"/>
      <c r="R101" s="94">
        <v>431.33521000000002</v>
      </c>
      <c r="S101" s="95">
        <v>1.0004435929138391E-3</v>
      </c>
      <c r="T101" s="95">
        <v>5.0337568405500891E-3</v>
      </c>
      <c r="U101" s="95">
        <f>R101/'סכום נכסי הקרן'!$C$42</f>
        <v>6.586202544299778E-4</v>
      </c>
    </row>
    <row r="102" spans="2:21" s="136" customFormat="1">
      <c r="B102" s="87" t="s">
        <v>554</v>
      </c>
      <c r="C102" s="84" t="s">
        <v>555</v>
      </c>
      <c r="D102" s="97" t="s">
        <v>126</v>
      </c>
      <c r="E102" s="97" t="s">
        <v>334</v>
      </c>
      <c r="F102" s="84" t="s">
        <v>406</v>
      </c>
      <c r="G102" s="97" t="s">
        <v>342</v>
      </c>
      <c r="H102" s="84" t="s">
        <v>382</v>
      </c>
      <c r="I102" s="84" t="s">
        <v>166</v>
      </c>
      <c r="J102" s="84"/>
      <c r="K102" s="94">
        <v>2.76</v>
      </c>
      <c r="L102" s="97" t="s">
        <v>168</v>
      </c>
      <c r="M102" s="98">
        <v>6.4000000000000001E-2</v>
      </c>
      <c r="N102" s="98">
        <v>7.7999999999999988E-3</v>
      </c>
      <c r="O102" s="94">
        <v>1050839</v>
      </c>
      <c r="P102" s="96">
        <v>116.66</v>
      </c>
      <c r="Q102" s="84"/>
      <c r="R102" s="94">
        <v>1225.9088100000001</v>
      </c>
      <c r="S102" s="95">
        <v>3.2292173709958945E-3</v>
      </c>
      <c r="T102" s="95">
        <v>1.4306568801160749E-2</v>
      </c>
      <c r="U102" s="95">
        <f>R102/'סכום נכסי הקרן'!$C$42</f>
        <v>1.8718814361344425E-3</v>
      </c>
    </row>
    <row r="103" spans="2:21" s="136" customFormat="1">
      <c r="B103" s="87" t="s">
        <v>556</v>
      </c>
      <c r="C103" s="84" t="s">
        <v>557</v>
      </c>
      <c r="D103" s="97" t="s">
        <v>126</v>
      </c>
      <c r="E103" s="97" t="s">
        <v>334</v>
      </c>
      <c r="F103" s="84" t="s">
        <v>414</v>
      </c>
      <c r="G103" s="97" t="s">
        <v>415</v>
      </c>
      <c r="H103" s="84" t="s">
        <v>382</v>
      </c>
      <c r="I103" s="84" t="s">
        <v>166</v>
      </c>
      <c r="J103" s="84"/>
      <c r="K103" s="94">
        <v>4.1499999999999995</v>
      </c>
      <c r="L103" s="97" t="s">
        <v>168</v>
      </c>
      <c r="M103" s="98">
        <v>4.8000000000000001E-2</v>
      </c>
      <c r="N103" s="98">
        <v>1.3900000000000001E-2</v>
      </c>
      <c r="O103" s="94">
        <v>767163.77</v>
      </c>
      <c r="P103" s="96">
        <v>116.02</v>
      </c>
      <c r="Q103" s="84"/>
      <c r="R103" s="94">
        <v>890.06343000000004</v>
      </c>
      <c r="S103" s="95">
        <v>3.6121642588546419E-4</v>
      </c>
      <c r="T103" s="95">
        <v>1.0387194867040823E-2</v>
      </c>
      <c r="U103" s="95">
        <f>R103/'סכום נכסי הקרן'!$C$42</f>
        <v>1.3590678181023496E-3</v>
      </c>
    </row>
    <row r="104" spans="2:21" s="136" customFormat="1">
      <c r="B104" s="87" t="s">
        <v>558</v>
      </c>
      <c r="C104" s="84" t="s">
        <v>559</v>
      </c>
      <c r="D104" s="97" t="s">
        <v>126</v>
      </c>
      <c r="E104" s="97" t="s">
        <v>334</v>
      </c>
      <c r="F104" s="84" t="s">
        <v>560</v>
      </c>
      <c r="G104" s="97" t="s">
        <v>561</v>
      </c>
      <c r="H104" s="84" t="s">
        <v>382</v>
      </c>
      <c r="I104" s="84" t="s">
        <v>166</v>
      </c>
      <c r="J104" s="84"/>
      <c r="K104" s="94">
        <v>6.61</v>
      </c>
      <c r="L104" s="97" t="s">
        <v>168</v>
      </c>
      <c r="M104" s="98">
        <v>2.6099999999999998E-2</v>
      </c>
      <c r="N104" s="98">
        <v>1.8699999999999998E-2</v>
      </c>
      <c r="O104" s="94">
        <v>275000</v>
      </c>
      <c r="P104" s="96">
        <v>104.99</v>
      </c>
      <c r="Q104" s="84"/>
      <c r="R104" s="94">
        <v>288.72250000000003</v>
      </c>
      <c r="S104" s="95">
        <v>6.8219254202306063E-4</v>
      </c>
      <c r="T104" s="95">
        <v>3.3694417374267294E-3</v>
      </c>
      <c r="U104" s="95">
        <f>R104/'סכום נכסי הקרן'!$C$42</f>
        <v>4.4086010601745052E-4</v>
      </c>
    </row>
    <row r="105" spans="2:21" s="136" customFormat="1">
      <c r="B105" s="87" t="s">
        <v>562</v>
      </c>
      <c r="C105" s="84" t="s">
        <v>563</v>
      </c>
      <c r="D105" s="97" t="s">
        <v>126</v>
      </c>
      <c r="E105" s="97" t="s">
        <v>334</v>
      </c>
      <c r="F105" s="84" t="s">
        <v>564</v>
      </c>
      <c r="G105" s="97" t="s">
        <v>565</v>
      </c>
      <c r="H105" s="84" t="s">
        <v>382</v>
      </c>
      <c r="I105" s="84" t="s">
        <v>338</v>
      </c>
      <c r="J105" s="84"/>
      <c r="K105" s="94">
        <v>4.8</v>
      </c>
      <c r="L105" s="97" t="s">
        <v>168</v>
      </c>
      <c r="M105" s="98">
        <v>1.0500000000000001E-2</v>
      </c>
      <c r="N105" s="98">
        <v>9.5999999999999992E-3</v>
      </c>
      <c r="O105" s="94">
        <v>483294</v>
      </c>
      <c r="P105" s="96">
        <v>100.55</v>
      </c>
      <c r="Q105" s="84"/>
      <c r="R105" s="94">
        <v>485.95213000000001</v>
      </c>
      <c r="S105" s="95">
        <v>1.0430610650448266E-3</v>
      </c>
      <c r="T105" s="95">
        <v>5.6711457860520731E-3</v>
      </c>
      <c r="U105" s="95">
        <f>R105/'סכום נכסי הקרן'!$C$42</f>
        <v>7.4201666843147268E-4</v>
      </c>
    </row>
    <row r="106" spans="2:21" s="136" customFormat="1">
      <c r="B106" s="87" t="s">
        <v>566</v>
      </c>
      <c r="C106" s="84" t="s">
        <v>567</v>
      </c>
      <c r="D106" s="97" t="s">
        <v>126</v>
      </c>
      <c r="E106" s="97" t="s">
        <v>334</v>
      </c>
      <c r="F106" s="84" t="s">
        <v>568</v>
      </c>
      <c r="G106" s="97" t="s">
        <v>372</v>
      </c>
      <c r="H106" s="84" t="s">
        <v>431</v>
      </c>
      <c r="I106" s="84" t="s">
        <v>166</v>
      </c>
      <c r="J106" s="84"/>
      <c r="K106" s="94">
        <v>5.01</v>
      </c>
      <c r="L106" s="97" t="s">
        <v>168</v>
      </c>
      <c r="M106" s="98">
        <v>4.3499999999999997E-2</v>
      </c>
      <c r="N106" s="98">
        <v>2.81E-2</v>
      </c>
      <c r="O106" s="94">
        <v>104759</v>
      </c>
      <c r="P106" s="96">
        <v>108.46</v>
      </c>
      <c r="Q106" s="84"/>
      <c r="R106" s="94">
        <v>113.62161999999999</v>
      </c>
      <c r="S106" s="95">
        <v>5.5836565091047088E-5</v>
      </c>
      <c r="T106" s="95">
        <v>1.325984045933516E-3</v>
      </c>
      <c r="U106" s="95">
        <f>R106/'סכום נכסי הקרן'!$C$42</f>
        <v>1.7349267701365312E-4</v>
      </c>
    </row>
    <row r="107" spans="2:21" s="136" customFormat="1">
      <c r="B107" s="87" t="s">
        <v>569</v>
      </c>
      <c r="C107" s="84" t="s">
        <v>570</v>
      </c>
      <c r="D107" s="97" t="s">
        <v>126</v>
      </c>
      <c r="E107" s="97" t="s">
        <v>334</v>
      </c>
      <c r="F107" s="84" t="s">
        <v>477</v>
      </c>
      <c r="G107" s="97" t="s">
        <v>443</v>
      </c>
      <c r="H107" s="84" t="s">
        <v>431</v>
      </c>
      <c r="I107" s="84" t="s">
        <v>166</v>
      </c>
      <c r="J107" s="84"/>
      <c r="K107" s="94">
        <v>6.660000000000001</v>
      </c>
      <c r="L107" s="97" t="s">
        <v>168</v>
      </c>
      <c r="M107" s="98">
        <v>3.61E-2</v>
      </c>
      <c r="N107" s="98">
        <v>2.2499999999999999E-2</v>
      </c>
      <c r="O107" s="94">
        <v>614175</v>
      </c>
      <c r="P107" s="96">
        <v>111</v>
      </c>
      <c r="Q107" s="94">
        <v>11.08586</v>
      </c>
      <c r="R107" s="94">
        <v>681.73423000000003</v>
      </c>
      <c r="S107" s="95">
        <v>8.0022801302931596E-4</v>
      </c>
      <c r="T107" s="95">
        <v>7.9559569080846614E-3</v>
      </c>
      <c r="U107" s="95">
        <f>R107/'סכום נכסי הקרן'!$C$42</f>
        <v>1.0409629485527625E-3</v>
      </c>
    </row>
    <row r="108" spans="2:21" s="136" customFormat="1">
      <c r="B108" s="87" t="s">
        <v>571</v>
      </c>
      <c r="C108" s="84" t="s">
        <v>572</v>
      </c>
      <c r="D108" s="97" t="s">
        <v>126</v>
      </c>
      <c r="E108" s="97" t="s">
        <v>334</v>
      </c>
      <c r="F108" s="84" t="s">
        <v>442</v>
      </c>
      <c r="G108" s="97" t="s">
        <v>443</v>
      </c>
      <c r="H108" s="84" t="s">
        <v>431</v>
      </c>
      <c r="I108" s="84" t="s">
        <v>338</v>
      </c>
      <c r="J108" s="84"/>
      <c r="K108" s="94">
        <v>9.16</v>
      </c>
      <c r="L108" s="97" t="s">
        <v>168</v>
      </c>
      <c r="M108" s="98">
        <v>3.95E-2</v>
      </c>
      <c r="N108" s="98">
        <v>2.7000000000000003E-2</v>
      </c>
      <c r="O108" s="94">
        <v>132380</v>
      </c>
      <c r="P108" s="96">
        <v>111.96</v>
      </c>
      <c r="Q108" s="84"/>
      <c r="R108" s="94">
        <v>148.21265</v>
      </c>
      <c r="S108" s="95">
        <v>5.5156041369997574E-4</v>
      </c>
      <c r="T108" s="95">
        <v>1.7296673758526602E-3</v>
      </c>
      <c r="U108" s="95">
        <f>R108/'סכום נכסי הקרן'!$C$42</f>
        <v>2.2631088533843838E-4</v>
      </c>
    </row>
    <row r="109" spans="2:21" s="136" customFormat="1">
      <c r="B109" s="87" t="s">
        <v>573</v>
      </c>
      <c r="C109" s="84" t="s">
        <v>574</v>
      </c>
      <c r="D109" s="97" t="s">
        <v>126</v>
      </c>
      <c r="E109" s="97" t="s">
        <v>334</v>
      </c>
      <c r="F109" s="84" t="s">
        <v>575</v>
      </c>
      <c r="G109" s="97" t="s">
        <v>372</v>
      </c>
      <c r="H109" s="84" t="s">
        <v>431</v>
      </c>
      <c r="I109" s="84" t="s">
        <v>166</v>
      </c>
      <c r="J109" s="84"/>
      <c r="K109" s="94">
        <v>3.82</v>
      </c>
      <c r="L109" s="97" t="s">
        <v>168</v>
      </c>
      <c r="M109" s="98">
        <v>3.9E-2</v>
      </c>
      <c r="N109" s="98">
        <v>3.1200000000000002E-2</v>
      </c>
      <c r="O109" s="94">
        <v>303000</v>
      </c>
      <c r="P109" s="96">
        <v>103.48</v>
      </c>
      <c r="Q109" s="84"/>
      <c r="R109" s="94">
        <v>313.5444</v>
      </c>
      <c r="S109" s="95">
        <v>3.3736200724827285E-4</v>
      </c>
      <c r="T109" s="95">
        <v>3.659117622964685E-3</v>
      </c>
      <c r="U109" s="95">
        <f>R109/'סכום נכסי הקרן'!$C$42</f>
        <v>4.7876150083619355E-4</v>
      </c>
    </row>
    <row r="110" spans="2:21" s="136" customFormat="1">
      <c r="B110" s="87" t="s">
        <v>576</v>
      </c>
      <c r="C110" s="84" t="s">
        <v>577</v>
      </c>
      <c r="D110" s="97" t="s">
        <v>126</v>
      </c>
      <c r="E110" s="97" t="s">
        <v>334</v>
      </c>
      <c r="F110" s="84" t="s">
        <v>450</v>
      </c>
      <c r="G110" s="97" t="s">
        <v>443</v>
      </c>
      <c r="H110" s="84" t="s">
        <v>431</v>
      </c>
      <c r="I110" s="84" t="s">
        <v>166</v>
      </c>
      <c r="J110" s="84"/>
      <c r="K110" s="94">
        <v>5.83</v>
      </c>
      <c r="L110" s="97" t="s">
        <v>168</v>
      </c>
      <c r="M110" s="98">
        <v>3.9199999999999999E-2</v>
      </c>
      <c r="N110" s="98">
        <v>2.1000000000000001E-2</v>
      </c>
      <c r="O110" s="94">
        <v>548</v>
      </c>
      <c r="P110" s="96">
        <v>112.81</v>
      </c>
      <c r="Q110" s="84"/>
      <c r="R110" s="94">
        <v>0.61820000000000008</v>
      </c>
      <c r="S110" s="95">
        <v>5.709201607744511E-7</v>
      </c>
      <c r="T110" s="95">
        <v>7.2145014055960453E-6</v>
      </c>
      <c r="U110" s="95">
        <f>R110/'סכום נכסי הקרן'!$C$42</f>
        <v>9.4395039368247332E-7</v>
      </c>
    </row>
    <row r="111" spans="2:21" s="136" customFormat="1">
      <c r="B111" s="87" t="s">
        <v>578</v>
      </c>
      <c r="C111" s="84" t="s">
        <v>579</v>
      </c>
      <c r="D111" s="97" t="s">
        <v>126</v>
      </c>
      <c r="E111" s="97" t="s">
        <v>334</v>
      </c>
      <c r="F111" s="84" t="s">
        <v>473</v>
      </c>
      <c r="G111" s="97" t="s">
        <v>474</v>
      </c>
      <c r="H111" s="84" t="s">
        <v>431</v>
      </c>
      <c r="I111" s="84" t="s">
        <v>338</v>
      </c>
      <c r="J111" s="84"/>
      <c r="K111" s="94">
        <v>1.3800000000000001</v>
      </c>
      <c r="L111" s="97" t="s">
        <v>168</v>
      </c>
      <c r="M111" s="98">
        <v>2.3E-2</v>
      </c>
      <c r="N111" s="98">
        <v>7.7000000000000011E-3</v>
      </c>
      <c r="O111" s="94">
        <v>2470323</v>
      </c>
      <c r="P111" s="96">
        <v>102.13</v>
      </c>
      <c r="Q111" s="84"/>
      <c r="R111" s="94">
        <v>2522.9408800000001</v>
      </c>
      <c r="S111" s="95">
        <v>8.301104091876021E-4</v>
      </c>
      <c r="T111" s="95">
        <v>2.944315840342239E-2</v>
      </c>
      <c r="U111" s="95">
        <f>R111/'סכום נכסי הקרן'!$C$42</f>
        <v>3.8523633725551691E-3</v>
      </c>
    </row>
    <row r="112" spans="2:21" s="136" customFormat="1">
      <c r="B112" s="87" t="s">
        <v>580</v>
      </c>
      <c r="C112" s="84" t="s">
        <v>581</v>
      </c>
      <c r="D112" s="97" t="s">
        <v>126</v>
      </c>
      <c r="E112" s="97" t="s">
        <v>334</v>
      </c>
      <c r="F112" s="84" t="s">
        <v>473</v>
      </c>
      <c r="G112" s="97" t="s">
        <v>474</v>
      </c>
      <c r="H112" s="84" t="s">
        <v>431</v>
      </c>
      <c r="I112" s="84" t="s">
        <v>338</v>
      </c>
      <c r="J112" s="84"/>
      <c r="K112" s="94">
        <v>6.0799999999999992</v>
      </c>
      <c r="L112" s="97" t="s">
        <v>168</v>
      </c>
      <c r="M112" s="98">
        <v>1.7500000000000002E-2</v>
      </c>
      <c r="N112" s="98">
        <v>1.26E-2</v>
      </c>
      <c r="O112" s="94">
        <v>905398</v>
      </c>
      <c r="P112" s="96">
        <v>103.19</v>
      </c>
      <c r="Q112" s="84"/>
      <c r="R112" s="94">
        <v>934.28022999999996</v>
      </c>
      <c r="S112" s="95">
        <v>6.2674737193322986E-4</v>
      </c>
      <c r="T112" s="95">
        <v>1.0903212605233897E-2</v>
      </c>
      <c r="U112" s="95">
        <f>R112/'סכום נכסי הקרן'!$C$42</f>
        <v>1.4265839387225033E-3</v>
      </c>
    </row>
    <row r="113" spans="2:21" s="136" customFormat="1">
      <c r="B113" s="87" t="s">
        <v>582</v>
      </c>
      <c r="C113" s="84" t="s">
        <v>583</v>
      </c>
      <c r="D113" s="97" t="s">
        <v>126</v>
      </c>
      <c r="E113" s="97" t="s">
        <v>334</v>
      </c>
      <c r="F113" s="84" t="s">
        <v>473</v>
      </c>
      <c r="G113" s="97" t="s">
        <v>474</v>
      </c>
      <c r="H113" s="84" t="s">
        <v>431</v>
      </c>
      <c r="I113" s="84" t="s">
        <v>338</v>
      </c>
      <c r="J113" s="84"/>
      <c r="K113" s="94">
        <v>4.6099999999999994</v>
      </c>
      <c r="L113" s="97" t="s">
        <v>168</v>
      </c>
      <c r="M113" s="98">
        <v>2.9600000000000001E-2</v>
      </c>
      <c r="N113" s="98">
        <v>1.6199999999999996E-2</v>
      </c>
      <c r="O113" s="94">
        <v>256000</v>
      </c>
      <c r="P113" s="96">
        <v>106.61</v>
      </c>
      <c r="Q113" s="84"/>
      <c r="R113" s="94">
        <v>272.92159000000004</v>
      </c>
      <c r="S113" s="95">
        <v>6.2684564415735789E-4</v>
      </c>
      <c r="T113" s="95">
        <v>3.1850423724886891E-3</v>
      </c>
      <c r="U113" s="95">
        <f>R113/'סכום נכסי הקרן'!$C$42</f>
        <v>4.1673316455022091E-4</v>
      </c>
    </row>
    <row r="114" spans="2:21" s="136" customFormat="1">
      <c r="B114" s="87" t="s">
        <v>584</v>
      </c>
      <c r="C114" s="84" t="s">
        <v>585</v>
      </c>
      <c r="D114" s="97" t="s">
        <v>126</v>
      </c>
      <c r="E114" s="97" t="s">
        <v>334</v>
      </c>
      <c r="F114" s="84" t="s">
        <v>586</v>
      </c>
      <c r="G114" s="97" t="s">
        <v>157</v>
      </c>
      <c r="H114" s="84" t="s">
        <v>431</v>
      </c>
      <c r="I114" s="84" t="s">
        <v>166</v>
      </c>
      <c r="J114" s="84"/>
      <c r="K114" s="94">
        <v>4.1500000000000004</v>
      </c>
      <c r="L114" s="97" t="s">
        <v>168</v>
      </c>
      <c r="M114" s="98">
        <v>2.75E-2</v>
      </c>
      <c r="N114" s="98">
        <v>1.66E-2</v>
      </c>
      <c r="O114" s="94">
        <v>218596.97</v>
      </c>
      <c r="P114" s="96">
        <v>105.52</v>
      </c>
      <c r="Q114" s="84"/>
      <c r="R114" s="94">
        <v>230.66351999999998</v>
      </c>
      <c r="S114" s="95">
        <v>4.2546858238244557E-4</v>
      </c>
      <c r="T114" s="95">
        <v>2.6918833537038678E-3</v>
      </c>
      <c r="U114" s="95">
        <f>R114/'סכום נכסי הקרן'!$C$42</f>
        <v>3.5220789471398416E-4</v>
      </c>
    </row>
    <row r="115" spans="2:21" s="136" customFormat="1">
      <c r="B115" s="87" t="s">
        <v>587</v>
      </c>
      <c r="C115" s="84" t="s">
        <v>588</v>
      </c>
      <c r="D115" s="97" t="s">
        <v>126</v>
      </c>
      <c r="E115" s="97" t="s">
        <v>334</v>
      </c>
      <c r="F115" s="84" t="s">
        <v>406</v>
      </c>
      <c r="G115" s="97" t="s">
        <v>342</v>
      </c>
      <c r="H115" s="84" t="s">
        <v>483</v>
      </c>
      <c r="I115" s="84" t="s">
        <v>166</v>
      </c>
      <c r="J115" s="84"/>
      <c r="K115" s="94">
        <v>3.7099999999999995</v>
      </c>
      <c r="L115" s="97" t="s">
        <v>168</v>
      </c>
      <c r="M115" s="98">
        <v>3.6000000000000004E-2</v>
      </c>
      <c r="N115" s="98">
        <v>1.78E-2</v>
      </c>
      <c r="O115" s="94">
        <f>500000/50000</f>
        <v>10</v>
      </c>
      <c r="P115" s="96">
        <v>5525001</v>
      </c>
      <c r="Q115" s="84"/>
      <c r="R115" s="94">
        <v>552.50007999999991</v>
      </c>
      <c r="S115" s="95">
        <f>3188.57215738792%/50000</f>
        <v>6.3771443147758397E-4</v>
      </c>
      <c r="T115" s="95">
        <v>6.4477719245421006E-3</v>
      </c>
      <c r="U115" s="95">
        <f>R115/'סכום נכסי הקרן'!$C$42</f>
        <v>8.4363097383629551E-4</v>
      </c>
    </row>
    <row r="116" spans="2:21" s="136" customFormat="1">
      <c r="B116" s="87" t="s">
        <v>589</v>
      </c>
      <c r="C116" s="84" t="s">
        <v>590</v>
      </c>
      <c r="D116" s="97" t="s">
        <v>126</v>
      </c>
      <c r="E116" s="97" t="s">
        <v>334</v>
      </c>
      <c r="F116" s="84" t="s">
        <v>591</v>
      </c>
      <c r="G116" s="97" t="s">
        <v>372</v>
      </c>
      <c r="H116" s="84" t="s">
        <v>483</v>
      </c>
      <c r="I116" s="84" t="s">
        <v>166</v>
      </c>
      <c r="J116" s="84"/>
      <c r="K116" s="94">
        <v>3.14</v>
      </c>
      <c r="L116" s="97" t="s">
        <v>168</v>
      </c>
      <c r="M116" s="98">
        <v>6.0499999999999998E-2</v>
      </c>
      <c r="N116" s="98">
        <v>2.7900000000000005E-2</v>
      </c>
      <c r="O116" s="94">
        <v>116852</v>
      </c>
      <c r="P116" s="96">
        <v>110.95</v>
      </c>
      <c r="Q116" s="84"/>
      <c r="R116" s="94">
        <v>129.64729</v>
      </c>
      <c r="S116" s="95">
        <v>1.2523081836430023E-4</v>
      </c>
      <c r="T116" s="95">
        <v>1.5130063991211872E-3</v>
      </c>
      <c r="U116" s="95">
        <f>R116/'סכום נכסי הקרן'!$C$42</f>
        <v>1.979628120921478E-4</v>
      </c>
    </row>
    <row r="117" spans="2:21" s="136" customFormat="1">
      <c r="B117" s="87" t="s">
        <v>592</v>
      </c>
      <c r="C117" s="84" t="s">
        <v>593</v>
      </c>
      <c r="D117" s="97" t="s">
        <v>126</v>
      </c>
      <c r="E117" s="97" t="s">
        <v>334</v>
      </c>
      <c r="F117" s="84" t="s">
        <v>594</v>
      </c>
      <c r="G117" s="97" t="s">
        <v>595</v>
      </c>
      <c r="H117" s="84" t="s">
        <v>483</v>
      </c>
      <c r="I117" s="84" t="s">
        <v>166</v>
      </c>
      <c r="J117" s="84"/>
      <c r="K117" s="94">
        <v>2.75</v>
      </c>
      <c r="L117" s="97" t="s">
        <v>168</v>
      </c>
      <c r="M117" s="98">
        <v>4.4500000000000005E-2</v>
      </c>
      <c r="N117" s="98">
        <v>2.7200000000000002E-2</v>
      </c>
      <c r="O117" s="94">
        <v>201058</v>
      </c>
      <c r="P117" s="96">
        <v>104.83</v>
      </c>
      <c r="Q117" s="84"/>
      <c r="R117" s="94">
        <v>210.76910000000001</v>
      </c>
      <c r="S117" s="95">
        <v>1.4361285714285715E-4</v>
      </c>
      <c r="T117" s="95">
        <v>2.4597120158625255E-3</v>
      </c>
      <c r="U117" s="95">
        <f>R117/'סכום נכסי הקרן'!$C$42</f>
        <v>3.2183043500663309E-4</v>
      </c>
    </row>
    <row r="118" spans="2:21" s="136" customFormat="1">
      <c r="B118" s="87" t="s">
        <v>596</v>
      </c>
      <c r="C118" s="84" t="s">
        <v>597</v>
      </c>
      <c r="D118" s="97" t="s">
        <v>126</v>
      </c>
      <c r="E118" s="97" t="s">
        <v>334</v>
      </c>
      <c r="F118" s="84" t="s">
        <v>598</v>
      </c>
      <c r="G118" s="97" t="s">
        <v>415</v>
      </c>
      <c r="H118" s="84" t="s">
        <v>483</v>
      </c>
      <c r="I118" s="84" t="s">
        <v>338</v>
      </c>
      <c r="J118" s="84"/>
      <c r="K118" s="94">
        <v>3.5800000000000005</v>
      </c>
      <c r="L118" s="97" t="s">
        <v>168</v>
      </c>
      <c r="M118" s="98">
        <v>2.9500000000000002E-2</v>
      </c>
      <c r="N118" s="98">
        <v>1.5200000000000002E-2</v>
      </c>
      <c r="O118" s="94">
        <v>168823.54</v>
      </c>
      <c r="P118" s="96">
        <v>105.16</v>
      </c>
      <c r="Q118" s="84"/>
      <c r="R118" s="94">
        <v>177.53483</v>
      </c>
      <c r="S118" s="95">
        <v>6.7443390875843612E-4</v>
      </c>
      <c r="T118" s="95">
        <v>2.0718623108658277E-3</v>
      </c>
      <c r="U118" s="95">
        <f>R118/'סכום נכסי הקרן'!$C$42</f>
        <v>2.7108390920551755E-4</v>
      </c>
    </row>
    <row r="119" spans="2:21" s="136" customFormat="1">
      <c r="B119" s="87" t="s">
        <v>599</v>
      </c>
      <c r="C119" s="84" t="s">
        <v>600</v>
      </c>
      <c r="D119" s="97" t="s">
        <v>126</v>
      </c>
      <c r="E119" s="97" t="s">
        <v>334</v>
      </c>
      <c r="F119" s="84" t="s">
        <v>601</v>
      </c>
      <c r="G119" s="97" t="s">
        <v>395</v>
      </c>
      <c r="H119" s="84" t="s">
        <v>483</v>
      </c>
      <c r="I119" s="84" t="s">
        <v>338</v>
      </c>
      <c r="J119" s="84"/>
      <c r="K119" s="94">
        <v>2.46</v>
      </c>
      <c r="L119" s="97" t="s">
        <v>168</v>
      </c>
      <c r="M119" s="98">
        <v>1.32E-2</v>
      </c>
      <c r="N119" s="98">
        <v>7.7999999999999979E-3</v>
      </c>
      <c r="O119" s="94">
        <v>943668</v>
      </c>
      <c r="P119" s="96">
        <v>101.33</v>
      </c>
      <c r="Q119" s="84"/>
      <c r="R119" s="94">
        <v>956.21878000000004</v>
      </c>
      <c r="S119" s="95">
        <v>2.1598503685854595E-3</v>
      </c>
      <c r="T119" s="95">
        <v>1.1159239295320826E-2</v>
      </c>
      <c r="U119" s="95">
        <f>R119/'סכום נכסי הקרן'!$C$42</f>
        <v>1.4600826493490363E-3</v>
      </c>
    </row>
    <row r="120" spans="2:21" s="136" customFormat="1">
      <c r="B120" s="87" t="s">
        <v>602</v>
      </c>
      <c r="C120" s="84" t="s">
        <v>603</v>
      </c>
      <c r="D120" s="97" t="s">
        <v>126</v>
      </c>
      <c r="E120" s="97" t="s">
        <v>334</v>
      </c>
      <c r="F120" s="84" t="s">
        <v>586</v>
      </c>
      <c r="G120" s="97" t="s">
        <v>157</v>
      </c>
      <c r="H120" s="84" t="s">
        <v>483</v>
      </c>
      <c r="I120" s="84" t="s">
        <v>166</v>
      </c>
      <c r="J120" s="84"/>
      <c r="K120" s="94">
        <v>3.1700000000000004</v>
      </c>
      <c r="L120" s="97" t="s">
        <v>168</v>
      </c>
      <c r="M120" s="98">
        <v>2.4E-2</v>
      </c>
      <c r="N120" s="98">
        <v>1.3500000000000003E-2</v>
      </c>
      <c r="O120" s="94">
        <v>88413.6</v>
      </c>
      <c r="P120" s="96">
        <v>103.58</v>
      </c>
      <c r="Q120" s="84"/>
      <c r="R120" s="94">
        <v>91.578810000000004</v>
      </c>
      <c r="S120" s="95">
        <v>2.1858010174456062E-4</v>
      </c>
      <c r="T120" s="95">
        <v>1.0687406235325349E-3</v>
      </c>
      <c r="U120" s="95">
        <f>R120/'סכום נכסי הקרן'!$C$42</f>
        <v>1.3983476828287352E-4</v>
      </c>
    </row>
    <row r="121" spans="2:21" s="136" customFormat="1">
      <c r="B121" s="87" t="s">
        <v>604</v>
      </c>
      <c r="C121" s="84" t="s">
        <v>605</v>
      </c>
      <c r="D121" s="97" t="s">
        <v>126</v>
      </c>
      <c r="E121" s="97" t="s">
        <v>334</v>
      </c>
      <c r="F121" s="84" t="s">
        <v>606</v>
      </c>
      <c r="G121" s="97" t="s">
        <v>607</v>
      </c>
      <c r="H121" s="84" t="s">
        <v>509</v>
      </c>
      <c r="I121" s="84" t="s">
        <v>338</v>
      </c>
      <c r="J121" s="84"/>
      <c r="K121" s="94">
        <v>2.72</v>
      </c>
      <c r="L121" s="97" t="s">
        <v>168</v>
      </c>
      <c r="M121" s="98">
        <v>3.4000000000000002E-2</v>
      </c>
      <c r="N121" s="98">
        <v>1.8500000000000003E-2</v>
      </c>
      <c r="O121" s="94">
        <v>13536.7</v>
      </c>
      <c r="P121" s="96">
        <v>104.78</v>
      </c>
      <c r="Q121" s="84"/>
      <c r="R121" s="94">
        <v>14.18375</v>
      </c>
      <c r="S121" s="95">
        <v>2.3782385712101636E-5</v>
      </c>
      <c r="T121" s="95">
        <v>1.6552682677389662E-4</v>
      </c>
      <c r="U121" s="95">
        <f>R121/'סכום נכסי הקרן'!$C$42</f>
        <v>2.1657645416360045E-5</v>
      </c>
    </row>
    <row r="122" spans="2:21" s="136" customFormat="1">
      <c r="B122" s="87" t="s">
        <v>608</v>
      </c>
      <c r="C122" s="84" t="s">
        <v>609</v>
      </c>
      <c r="D122" s="97" t="s">
        <v>126</v>
      </c>
      <c r="E122" s="97" t="s">
        <v>334</v>
      </c>
      <c r="F122" s="84" t="s">
        <v>526</v>
      </c>
      <c r="G122" s="97" t="s">
        <v>372</v>
      </c>
      <c r="H122" s="84" t="s">
        <v>509</v>
      </c>
      <c r="I122" s="84" t="s">
        <v>338</v>
      </c>
      <c r="J122" s="84"/>
      <c r="K122" s="94">
        <v>4.2700000000000005</v>
      </c>
      <c r="L122" s="97" t="s">
        <v>168</v>
      </c>
      <c r="M122" s="98">
        <v>3.7000000000000005E-2</v>
      </c>
      <c r="N122" s="98">
        <v>1.4999999999999999E-2</v>
      </c>
      <c r="O122" s="94">
        <v>44928.14</v>
      </c>
      <c r="P122" s="96">
        <v>109.67</v>
      </c>
      <c r="Q122" s="84"/>
      <c r="R122" s="94">
        <v>49.272690000000004</v>
      </c>
      <c r="S122" s="95">
        <v>1.8926520729385429E-4</v>
      </c>
      <c r="T122" s="95">
        <v>5.7502085289954416E-4</v>
      </c>
      <c r="U122" s="95">
        <f>R122/'סכום נכסי הקרן'!$C$42</f>
        <v>7.5236129283879754E-5</v>
      </c>
    </row>
    <row r="123" spans="2:21" s="136" customFormat="1">
      <c r="B123" s="87" t="s">
        <v>610</v>
      </c>
      <c r="C123" s="84" t="s">
        <v>611</v>
      </c>
      <c r="D123" s="97" t="s">
        <v>126</v>
      </c>
      <c r="E123" s="97" t="s">
        <v>334</v>
      </c>
      <c r="F123" s="84" t="s">
        <v>612</v>
      </c>
      <c r="G123" s="97" t="s">
        <v>613</v>
      </c>
      <c r="H123" s="84" t="s">
        <v>530</v>
      </c>
      <c r="I123" s="84" t="s">
        <v>166</v>
      </c>
      <c r="J123" s="84"/>
      <c r="K123" s="94">
        <v>6.2</v>
      </c>
      <c r="L123" s="97" t="s">
        <v>168</v>
      </c>
      <c r="M123" s="98">
        <v>4.4500000000000005E-2</v>
      </c>
      <c r="N123" s="98">
        <v>2.69E-2</v>
      </c>
      <c r="O123" s="94">
        <v>171000</v>
      </c>
      <c r="P123" s="96">
        <v>114.29</v>
      </c>
      <c r="Q123" s="84"/>
      <c r="R123" s="94">
        <v>195.4359</v>
      </c>
      <c r="S123" s="95">
        <v>5.3437500000000002E-4</v>
      </c>
      <c r="T123" s="95">
        <v>2.2807709078840636E-3</v>
      </c>
      <c r="U123" s="95">
        <f>R123/'סכום נכסי הקרן'!$C$42</f>
        <v>2.9841765568535826E-4</v>
      </c>
    </row>
    <row r="124" spans="2:21" s="136" customFormat="1">
      <c r="B124" s="87" t="s">
        <v>614</v>
      </c>
      <c r="C124" s="84" t="s">
        <v>615</v>
      </c>
      <c r="D124" s="97" t="s">
        <v>126</v>
      </c>
      <c r="E124" s="97" t="s">
        <v>334</v>
      </c>
      <c r="F124" s="84" t="s">
        <v>616</v>
      </c>
      <c r="G124" s="97" t="s">
        <v>430</v>
      </c>
      <c r="H124" s="84" t="s">
        <v>530</v>
      </c>
      <c r="I124" s="84" t="s">
        <v>338</v>
      </c>
      <c r="J124" s="84"/>
      <c r="K124" s="94">
        <v>2.3800000000000003</v>
      </c>
      <c r="L124" s="97" t="s">
        <v>168</v>
      </c>
      <c r="M124" s="98">
        <v>0.06</v>
      </c>
      <c r="N124" s="98">
        <v>1.3600000000000003E-2</v>
      </c>
      <c r="O124" s="94">
        <v>15256.8</v>
      </c>
      <c r="P124" s="96">
        <v>111.34</v>
      </c>
      <c r="Q124" s="84"/>
      <c r="R124" s="94">
        <v>16.986919999999998</v>
      </c>
      <c r="S124" s="95">
        <v>2.7886773062702029E-5</v>
      </c>
      <c r="T124" s="95">
        <v>1.9824030769451237E-4</v>
      </c>
      <c r="U124" s="95">
        <f>R124/'סכום נכסי הקרן'!$C$42</f>
        <v>2.5937900067053826E-5</v>
      </c>
    </row>
    <row r="125" spans="2:21" s="136" customFormat="1">
      <c r="B125" s="87" t="s">
        <v>617</v>
      </c>
      <c r="C125" s="84" t="s">
        <v>618</v>
      </c>
      <c r="D125" s="97" t="s">
        <v>126</v>
      </c>
      <c r="E125" s="97" t="s">
        <v>334</v>
      </c>
      <c r="F125" s="84" t="s">
        <v>616</v>
      </c>
      <c r="G125" s="97" t="s">
        <v>430</v>
      </c>
      <c r="H125" s="84" t="s">
        <v>530</v>
      </c>
      <c r="I125" s="84" t="s">
        <v>338</v>
      </c>
      <c r="J125" s="84"/>
      <c r="K125" s="94">
        <v>4.3</v>
      </c>
      <c r="L125" s="97" t="s">
        <v>168</v>
      </c>
      <c r="M125" s="98">
        <v>5.9000000000000004E-2</v>
      </c>
      <c r="N125" s="98">
        <v>2.3099999999999999E-2</v>
      </c>
      <c r="O125" s="94">
        <v>3236</v>
      </c>
      <c r="P125" s="96">
        <v>116.23</v>
      </c>
      <c r="Q125" s="84"/>
      <c r="R125" s="94">
        <v>3.7611999999999997</v>
      </c>
      <c r="S125" s="95">
        <v>4.5364189206238841E-6</v>
      </c>
      <c r="T125" s="95">
        <v>4.3893857468016561E-5</v>
      </c>
      <c r="U125" s="95">
        <f>R125/'סכום נכסי הקרן'!$C$42</f>
        <v>5.7431029128413423E-6</v>
      </c>
    </row>
    <row r="126" spans="2:21" s="136" customFormat="1">
      <c r="B126" s="87" t="s">
        <v>619</v>
      </c>
      <c r="C126" s="84" t="s">
        <v>620</v>
      </c>
      <c r="D126" s="97" t="s">
        <v>126</v>
      </c>
      <c r="E126" s="97" t="s">
        <v>334</v>
      </c>
      <c r="F126" s="84" t="s">
        <v>621</v>
      </c>
      <c r="G126" s="97" t="s">
        <v>372</v>
      </c>
      <c r="H126" s="84" t="s">
        <v>530</v>
      </c>
      <c r="I126" s="84" t="s">
        <v>338</v>
      </c>
      <c r="J126" s="84"/>
      <c r="K126" s="94">
        <v>4.8400000000000007</v>
      </c>
      <c r="L126" s="97" t="s">
        <v>168</v>
      </c>
      <c r="M126" s="98">
        <v>6.9000000000000006E-2</v>
      </c>
      <c r="N126" s="98">
        <v>4.9699999999999994E-2</v>
      </c>
      <c r="O126" s="94">
        <v>68347</v>
      </c>
      <c r="P126" s="96">
        <v>110.68</v>
      </c>
      <c r="Q126" s="84"/>
      <c r="R126" s="94">
        <v>75.646450000000002</v>
      </c>
      <c r="S126" s="95">
        <v>1.4807793552748175E-4</v>
      </c>
      <c r="T126" s="95">
        <v>8.8280721425647182E-4</v>
      </c>
      <c r="U126" s="95">
        <f>R126/'סכום נכסי הקרן'!$C$42</f>
        <v>1.155071113849588E-4</v>
      </c>
    </row>
    <row r="127" spans="2:21" s="136" customFormat="1">
      <c r="B127" s="87" t="s">
        <v>622</v>
      </c>
      <c r="C127" s="84" t="s">
        <v>623</v>
      </c>
      <c r="D127" s="97" t="s">
        <v>126</v>
      </c>
      <c r="E127" s="97" t="s">
        <v>334</v>
      </c>
      <c r="F127" s="84" t="s">
        <v>624</v>
      </c>
      <c r="G127" s="97" t="s">
        <v>415</v>
      </c>
      <c r="H127" s="84" t="s">
        <v>625</v>
      </c>
      <c r="I127" s="84" t="s">
        <v>166</v>
      </c>
      <c r="J127" s="84"/>
      <c r="K127" s="94">
        <v>1.61</v>
      </c>
      <c r="L127" s="97" t="s">
        <v>168</v>
      </c>
      <c r="M127" s="98">
        <v>4.2999999999999997E-2</v>
      </c>
      <c r="N127" s="98">
        <v>2.4199999999999999E-2</v>
      </c>
      <c r="O127" s="94">
        <v>197777.27</v>
      </c>
      <c r="P127" s="96">
        <v>103.44</v>
      </c>
      <c r="Q127" s="84"/>
      <c r="R127" s="94">
        <v>204.58080999999999</v>
      </c>
      <c r="S127" s="95">
        <v>3.9140484857360926E-4</v>
      </c>
      <c r="T127" s="95">
        <v>2.3874935964137449E-3</v>
      </c>
      <c r="U127" s="95">
        <f>R127/'סכום נכסי הקרן'!$C$42</f>
        <v>3.1238132665703533E-4</v>
      </c>
    </row>
    <row r="128" spans="2:21" s="136" customFormat="1">
      <c r="B128" s="87" t="s">
        <v>626</v>
      </c>
      <c r="C128" s="84" t="s">
        <v>627</v>
      </c>
      <c r="D128" s="97" t="s">
        <v>126</v>
      </c>
      <c r="E128" s="97" t="s">
        <v>334</v>
      </c>
      <c r="F128" s="84" t="s">
        <v>624</v>
      </c>
      <c r="G128" s="97" t="s">
        <v>415</v>
      </c>
      <c r="H128" s="84" t="s">
        <v>625</v>
      </c>
      <c r="I128" s="84" t="s">
        <v>166</v>
      </c>
      <c r="J128" s="84"/>
      <c r="K128" s="94">
        <v>2.3199999999999998</v>
      </c>
      <c r="L128" s="97" t="s">
        <v>168</v>
      </c>
      <c r="M128" s="98">
        <v>4.2500000000000003E-2</v>
      </c>
      <c r="N128" s="98">
        <v>2.7199999999999998E-2</v>
      </c>
      <c r="O128" s="94">
        <v>5360.04</v>
      </c>
      <c r="P128" s="96">
        <v>104.25</v>
      </c>
      <c r="Q128" s="84"/>
      <c r="R128" s="94">
        <v>5.5878500000000004</v>
      </c>
      <c r="S128" s="95">
        <v>8.8325062807549355E-6</v>
      </c>
      <c r="T128" s="95">
        <v>6.5211180328793045E-5</v>
      </c>
      <c r="U128" s="95">
        <f>R128/'סכום נכסי הקרן'!$C$42</f>
        <v>8.5322762978625179E-6</v>
      </c>
    </row>
    <row r="129" spans="2:21" s="136" customFormat="1">
      <c r="B129" s="83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94"/>
      <c r="P129" s="96"/>
      <c r="Q129" s="84"/>
      <c r="R129" s="84"/>
      <c r="S129" s="84"/>
      <c r="T129" s="95"/>
      <c r="U129" s="84"/>
    </row>
    <row r="130" spans="2:21" s="136" customFormat="1">
      <c r="B130" s="102" t="s">
        <v>48</v>
      </c>
      <c r="C130" s="82"/>
      <c r="D130" s="82"/>
      <c r="E130" s="82"/>
      <c r="F130" s="82"/>
      <c r="G130" s="82"/>
      <c r="H130" s="82"/>
      <c r="I130" s="82"/>
      <c r="J130" s="82"/>
      <c r="K130" s="91">
        <v>4.22</v>
      </c>
      <c r="L130" s="82"/>
      <c r="M130" s="82"/>
      <c r="N130" s="104">
        <v>3.4099999999999998E-2</v>
      </c>
      <c r="O130" s="91"/>
      <c r="P130" s="93"/>
      <c r="Q130" s="82"/>
      <c r="R130" s="91">
        <v>395.60845</v>
      </c>
      <c r="S130" s="82"/>
      <c r="T130" s="92">
        <v>4.6168193442100817E-3</v>
      </c>
      <c r="U130" s="92">
        <f>R130/'סכום נכסי הקרן'!$C$42</f>
        <v>6.0406786173020544E-4</v>
      </c>
    </row>
    <row r="131" spans="2:21" s="136" customFormat="1">
      <c r="B131" s="87" t="s">
        <v>628</v>
      </c>
      <c r="C131" s="84" t="s">
        <v>629</v>
      </c>
      <c r="D131" s="97" t="s">
        <v>126</v>
      </c>
      <c r="E131" s="97" t="s">
        <v>334</v>
      </c>
      <c r="F131" s="84" t="s">
        <v>630</v>
      </c>
      <c r="G131" s="97" t="s">
        <v>631</v>
      </c>
      <c r="H131" s="84" t="s">
        <v>382</v>
      </c>
      <c r="I131" s="84" t="s">
        <v>338</v>
      </c>
      <c r="J131" s="84"/>
      <c r="K131" s="94">
        <v>4.22</v>
      </c>
      <c r="L131" s="97" t="s">
        <v>168</v>
      </c>
      <c r="M131" s="98">
        <v>3.49E-2</v>
      </c>
      <c r="N131" s="98">
        <v>3.4099999999999998E-2</v>
      </c>
      <c r="O131" s="94">
        <v>406879</v>
      </c>
      <c r="P131" s="96">
        <v>97.23</v>
      </c>
      <c r="Q131" s="84"/>
      <c r="R131" s="94">
        <v>395.60845</v>
      </c>
      <c r="S131" s="95">
        <v>2.5820029736766791E-4</v>
      </c>
      <c r="T131" s="95">
        <v>4.6168193442100817E-3</v>
      </c>
      <c r="U131" s="95">
        <f>R131/'סכום נכסי הקרן'!$C$42</f>
        <v>6.0406786173020544E-4</v>
      </c>
    </row>
    <row r="132" spans="2:21" s="136" customFormat="1">
      <c r="B132" s="139"/>
    </row>
    <row r="133" spans="2:21" s="136" customFormat="1">
      <c r="B133" s="139"/>
    </row>
    <row r="134" spans="2:21">
      <c r="C134" s="1"/>
      <c r="D134" s="1"/>
      <c r="E134" s="1"/>
      <c r="F134" s="1"/>
    </row>
    <row r="135" spans="2:21">
      <c r="B135" s="99" t="s">
        <v>257</v>
      </c>
      <c r="C135" s="100"/>
      <c r="D135" s="100"/>
      <c r="E135" s="100"/>
      <c r="F135" s="100"/>
      <c r="G135" s="100"/>
      <c r="H135" s="100"/>
      <c r="I135" s="100"/>
      <c r="J135" s="100"/>
      <c r="K135" s="100"/>
    </row>
    <row r="136" spans="2:21">
      <c r="B136" s="99" t="s">
        <v>118</v>
      </c>
      <c r="C136" s="100"/>
      <c r="D136" s="100"/>
      <c r="E136" s="100"/>
      <c r="F136" s="100"/>
      <c r="G136" s="100"/>
      <c r="H136" s="100"/>
      <c r="I136" s="100"/>
      <c r="J136" s="100"/>
      <c r="K136" s="100"/>
    </row>
    <row r="137" spans="2:21">
      <c r="B137" s="99" t="s">
        <v>240</v>
      </c>
      <c r="C137" s="100"/>
      <c r="D137" s="100"/>
      <c r="E137" s="100"/>
      <c r="F137" s="100"/>
      <c r="G137" s="100"/>
      <c r="H137" s="100"/>
      <c r="I137" s="100"/>
      <c r="J137" s="100"/>
      <c r="K137" s="100"/>
    </row>
    <row r="138" spans="2:21">
      <c r="B138" s="99" t="s">
        <v>248</v>
      </c>
      <c r="C138" s="100"/>
      <c r="D138" s="100"/>
      <c r="E138" s="100"/>
      <c r="F138" s="100"/>
      <c r="G138" s="100"/>
      <c r="H138" s="100"/>
      <c r="I138" s="100"/>
      <c r="J138" s="100"/>
      <c r="K138" s="100"/>
    </row>
    <row r="139" spans="2:21">
      <c r="B139" s="180" t="s">
        <v>253</v>
      </c>
      <c r="C139" s="180"/>
      <c r="D139" s="180"/>
      <c r="E139" s="180"/>
      <c r="F139" s="180"/>
      <c r="G139" s="180"/>
      <c r="H139" s="180"/>
      <c r="I139" s="180"/>
      <c r="J139" s="180"/>
      <c r="K139" s="180"/>
    </row>
    <row r="140" spans="2:21">
      <c r="C140" s="1"/>
      <c r="D140" s="1"/>
      <c r="E140" s="1"/>
      <c r="F140" s="1"/>
    </row>
    <row r="141" spans="2:21">
      <c r="C141" s="1"/>
      <c r="D141" s="1"/>
      <c r="E141" s="1"/>
      <c r="F141" s="1"/>
    </row>
    <row r="142" spans="2:21">
      <c r="C142" s="1"/>
      <c r="D142" s="1"/>
      <c r="E142" s="1"/>
      <c r="F142" s="1"/>
    </row>
    <row r="143" spans="2:21">
      <c r="C143" s="1"/>
      <c r="D143" s="1"/>
      <c r="E143" s="1"/>
      <c r="F143" s="1"/>
    </row>
    <row r="144" spans="2:21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39:K139"/>
  </mergeCells>
  <phoneticPr fontId="4" type="noConversion"/>
  <conditionalFormatting sqref="B12:B131">
    <cfRule type="cellIs" dxfId="42" priority="2" operator="equal">
      <formula>"NR3"</formula>
    </cfRule>
  </conditionalFormatting>
  <conditionalFormatting sqref="B12:B131">
    <cfRule type="containsText" dxfId="41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$AV$7:$AV$24</formula1>
    </dataValidation>
    <dataValidation allowBlank="1" showInputMessage="1" showErrorMessage="1" sqref="H2 B34 Q9 B36 B137 B139"/>
    <dataValidation type="list" allowBlank="1" showInputMessage="1" showErrorMessage="1" sqref="I12:I35 I140:I828 I37:I138">
      <formula1>$AX$7:$AX$10</formula1>
    </dataValidation>
    <dataValidation type="list" allowBlank="1" showInputMessage="1" showErrorMessage="1" sqref="E12:E35 E140:E822 E37:E138">
      <formula1>$AT$7:$AT$24</formula1>
    </dataValidation>
    <dataValidation type="list" allowBlank="1" showInputMessage="1" showErrorMessage="1" sqref="L12:L828">
      <formula1>$AY$7:$AY$20</formula1>
    </dataValidation>
    <dataValidation type="list" allowBlank="1" showInputMessage="1" showErrorMessage="1" sqref="G12:G35 G140:G555 G37:G138">
      <formula1>$AV$7:$AV$29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pane ySplit="10" topLeftCell="A11" activePane="bottomLeft" state="frozen"/>
      <selection pane="bottomLeft" activeCell="C13" sqref="C13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1.85546875" style="1" bestFit="1" customWidth="1"/>
    <col min="11" max="11" width="8.28515625" style="1" bestFit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183</v>
      </c>
      <c r="C1" s="78" t="s" vm="1">
        <v>258</v>
      </c>
    </row>
    <row r="2" spans="2:62">
      <c r="B2" s="57" t="s">
        <v>182</v>
      </c>
      <c r="C2" s="78" t="s">
        <v>259</v>
      </c>
    </row>
    <row r="3" spans="2:62">
      <c r="B3" s="57" t="s">
        <v>184</v>
      </c>
      <c r="C3" s="78" t="s">
        <v>260</v>
      </c>
    </row>
    <row r="4" spans="2:62">
      <c r="B4" s="57" t="s">
        <v>185</v>
      </c>
      <c r="C4" s="78">
        <v>8802</v>
      </c>
    </row>
    <row r="6" spans="2:62" ht="26.25" customHeight="1">
      <c r="B6" s="177" t="s">
        <v>213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9"/>
      <c r="BJ6" s="3"/>
    </row>
    <row r="7" spans="2:62" ht="26.25" customHeight="1">
      <c r="B7" s="177" t="s">
        <v>95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9"/>
      <c r="BF7" s="3"/>
      <c r="BJ7" s="3"/>
    </row>
    <row r="8" spans="2:62" s="3" customFormat="1" ht="78.75">
      <c r="B8" s="23" t="s">
        <v>121</v>
      </c>
      <c r="C8" s="31" t="s">
        <v>46</v>
      </c>
      <c r="D8" s="31" t="s">
        <v>125</v>
      </c>
      <c r="E8" s="31" t="s">
        <v>229</v>
      </c>
      <c r="F8" s="31" t="s">
        <v>123</v>
      </c>
      <c r="G8" s="31" t="s">
        <v>66</v>
      </c>
      <c r="H8" s="31" t="s">
        <v>107</v>
      </c>
      <c r="I8" s="14" t="s">
        <v>242</v>
      </c>
      <c r="J8" s="14" t="s">
        <v>241</v>
      </c>
      <c r="K8" s="31" t="s">
        <v>256</v>
      </c>
      <c r="L8" s="14" t="s">
        <v>63</v>
      </c>
      <c r="M8" s="14" t="s">
        <v>60</v>
      </c>
      <c r="N8" s="14" t="s">
        <v>186</v>
      </c>
      <c r="O8" s="15" t="s">
        <v>188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249</v>
      </c>
      <c r="J9" s="17"/>
      <c r="K9" s="17" t="s">
        <v>245</v>
      </c>
      <c r="L9" s="17" t="s">
        <v>245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35" customFormat="1" ht="18" customHeight="1">
      <c r="B11" s="79" t="s">
        <v>31</v>
      </c>
      <c r="C11" s="80"/>
      <c r="D11" s="80"/>
      <c r="E11" s="80"/>
      <c r="F11" s="80"/>
      <c r="G11" s="80"/>
      <c r="H11" s="80"/>
      <c r="I11" s="88"/>
      <c r="J11" s="90"/>
      <c r="K11" s="88">
        <f>K12+K100</f>
        <v>325.21388000000002</v>
      </c>
      <c r="L11" s="88">
        <v>90119.409379999997</v>
      </c>
      <c r="M11" s="80"/>
      <c r="N11" s="89">
        <v>1</v>
      </c>
      <c r="O11" s="89">
        <f>L11/'סכום נכסי הקרן'!$C$42</f>
        <v>0.13760636034080065</v>
      </c>
      <c r="BF11" s="136"/>
      <c r="BG11" s="142"/>
      <c r="BH11" s="136"/>
      <c r="BJ11" s="136"/>
    </row>
    <row r="12" spans="2:62" s="136" customFormat="1" ht="20.25">
      <c r="B12" s="81" t="s">
        <v>237</v>
      </c>
      <c r="C12" s="82"/>
      <c r="D12" s="82"/>
      <c r="E12" s="82"/>
      <c r="F12" s="82"/>
      <c r="G12" s="82"/>
      <c r="H12" s="82"/>
      <c r="I12" s="91"/>
      <c r="J12" s="93"/>
      <c r="K12" s="91">
        <f>K13</f>
        <v>315.73936000000003</v>
      </c>
      <c r="L12" s="91">
        <v>74115.293280000013</v>
      </c>
      <c r="M12" s="82"/>
      <c r="N12" s="92">
        <v>0.82241210622545713</v>
      </c>
      <c r="O12" s="92">
        <f>L12/'סכום נכסי הקרן'!$C$42</f>
        <v>0.11316913663789707</v>
      </c>
      <c r="BG12" s="135"/>
    </row>
    <row r="13" spans="2:62" s="136" customFormat="1">
      <c r="B13" s="102" t="s">
        <v>632</v>
      </c>
      <c r="C13" s="82"/>
      <c r="D13" s="82"/>
      <c r="E13" s="82"/>
      <c r="F13" s="82"/>
      <c r="G13" s="82"/>
      <c r="H13" s="82"/>
      <c r="I13" s="91"/>
      <c r="J13" s="93"/>
      <c r="K13" s="91">
        <f>SUM(K14:K42)</f>
        <v>315.73936000000003</v>
      </c>
      <c r="L13" s="91">
        <v>57837.407190000013</v>
      </c>
      <c r="M13" s="82"/>
      <c r="N13" s="92">
        <v>0.64178635421500818</v>
      </c>
      <c r="O13" s="92">
        <f>L13/'סכום נכסי הקרן'!$C$42</f>
        <v>8.8313884319919156E-2</v>
      </c>
    </row>
    <row r="14" spans="2:62" s="136" customFormat="1">
      <c r="B14" s="87" t="s">
        <v>633</v>
      </c>
      <c r="C14" s="84" t="s">
        <v>634</v>
      </c>
      <c r="D14" s="97" t="s">
        <v>126</v>
      </c>
      <c r="E14" s="97" t="s">
        <v>334</v>
      </c>
      <c r="F14" s="84" t="s">
        <v>635</v>
      </c>
      <c r="G14" s="97" t="s">
        <v>636</v>
      </c>
      <c r="H14" s="97" t="s">
        <v>168</v>
      </c>
      <c r="I14" s="94">
        <v>12875</v>
      </c>
      <c r="J14" s="96">
        <v>22180</v>
      </c>
      <c r="K14" s="84"/>
      <c r="L14" s="94">
        <v>2855.6750000000002</v>
      </c>
      <c r="M14" s="95">
        <v>2.5446110336231761E-4</v>
      </c>
      <c r="N14" s="95">
        <v>3.1687679930953408E-2</v>
      </c>
      <c r="O14" s="95">
        <f>L14/'סכום נכסי הקרן'!$C$42</f>
        <v>4.3604263029427322E-3</v>
      </c>
    </row>
    <row r="15" spans="2:62" s="136" customFormat="1">
      <c r="B15" s="87" t="s">
        <v>637</v>
      </c>
      <c r="C15" s="84" t="s">
        <v>638</v>
      </c>
      <c r="D15" s="97" t="s">
        <v>126</v>
      </c>
      <c r="E15" s="97" t="s">
        <v>334</v>
      </c>
      <c r="F15" s="84" t="s">
        <v>381</v>
      </c>
      <c r="G15" s="97" t="s">
        <v>372</v>
      </c>
      <c r="H15" s="97" t="s">
        <v>168</v>
      </c>
      <c r="I15" s="94">
        <v>6659</v>
      </c>
      <c r="J15" s="96">
        <v>4328</v>
      </c>
      <c r="K15" s="84"/>
      <c r="L15" s="94">
        <v>288.20152000000002</v>
      </c>
      <c r="M15" s="95">
        <v>5.0642869360029732E-5</v>
      </c>
      <c r="N15" s="95">
        <v>3.1979961029788987E-3</v>
      </c>
      <c r="O15" s="95">
        <f>L15/'סכום נכסי הקרן'!$C$42</f>
        <v>4.4006460411499061E-4</v>
      </c>
    </row>
    <row r="16" spans="2:62" s="136" customFormat="1" ht="20.25">
      <c r="B16" s="87" t="s">
        <v>639</v>
      </c>
      <c r="C16" s="84" t="s">
        <v>640</v>
      </c>
      <c r="D16" s="97" t="s">
        <v>126</v>
      </c>
      <c r="E16" s="97" t="s">
        <v>334</v>
      </c>
      <c r="F16" s="84" t="s">
        <v>641</v>
      </c>
      <c r="G16" s="97" t="s">
        <v>565</v>
      </c>
      <c r="H16" s="97" t="s">
        <v>168</v>
      </c>
      <c r="I16" s="94">
        <v>4320</v>
      </c>
      <c r="J16" s="96">
        <v>46320</v>
      </c>
      <c r="K16" s="84"/>
      <c r="L16" s="94">
        <v>2001.0239999999999</v>
      </c>
      <c r="M16" s="95">
        <v>1.0105019691923212E-4</v>
      </c>
      <c r="N16" s="95">
        <v>2.2204140193178883E-2</v>
      </c>
      <c r="O16" s="95">
        <f>L16/'סכום נכסי הקרן'!$C$42</f>
        <v>3.0554309164802286E-3</v>
      </c>
      <c r="BF16" s="135"/>
    </row>
    <row r="17" spans="2:15" s="136" customFormat="1">
      <c r="B17" s="87" t="s">
        <v>642</v>
      </c>
      <c r="C17" s="84" t="s">
        <v>643</v>
      </c>
      <c r="D17" s="97" t="s">
        <v>126</v>
      </c>
      <c r="E17" s="97" t="s">
        <v>334</v>
      </c>
      <c r="F17" s="84" t="s">
        <v>644</v>
      </c>
      <c r="G17" s="97" t="s">
        <v>372</v>
      </c>
      <c r="H17" s="97" t="s">
        <v>168</v>
      </c>
      <c r="I17" s="94">
        <v>24956</v>
      </c>
      <c r="J17" s="96">
        <v>3755</v>
      </c>
      <c r="K17" s="84"/>
      <c r="L17" s="94">
        <v>937.09780000000001</v>
      </c>
      <c r="M17" s="95">
        <v>1.4629637301476287E-4</v>
      </c>
      <c r="N17" s="95">
        <v>1.0398401481401276E-2</v>
      </c>
      <c r="O17" s="95">
        <f>L17/'סכום נכסי הקרן'!$C$42</f>
        <v>1.4308861812180192E-3</v>
      </c>
    </row>
    <row r="18" spans="2:15" s="136" customFormat="1">
      <c r="B18" s="87" t="s">
        <v>645</v>
      </c>
      <c r="C18" s="84" t="s">
        <v>646</v>
      </c>
      <c r="D18" s="97" t="s">
        <v>126</v>
      </c>
      <c r="E18" s="97" t="s">
        <v>334</v>
      </c>
      <c r="F18" s="84" t="s">
        <v>387</v>
      </c>
      <c r="G18" s="97" t="s">
        <v>372</v>
      </c>
      <c r="H18" s="97" t="s">
        <v>168</v>
      </c>
      <c r="I18" s="94">
        <v>11531</v>
      </c>
      <c r="J18" s="96">
        <v>2089</v>
      </c>
      <c r="K18" s="84"/>
      <c r="L18" s="94">
        <v>240.88258999999999</v>
      </c>
      <c r="M18" s="95">
        <v>3.5492178731606614E-5</v>
      </c>
      <c r="N18" s="95">
        <v>2.6729268606753491E-3</v>
      </c>
      <c r="O18" s="95">
        <f>L18/'סכום נכסי הקרן'!$C$42</f>
        <v>3.6781173675469713E-4</v>
      </c>
    </row>
    <row r="19" spans="2:15" s="136" customFormat="1">
      <c r="B19" s="87" t="s">
        <v>647</v>
      </c>
      <c r="C19" s="84" t="s">
        <v>648</v>
      </c>
      <c r="D19" s="97" t="s">
        <v>126</v>
      </c>
      <c r="E19" s="97" t="s">
        <v>334</v>
      </c>
      <c r="F19" s="84" t="s">
        <v>394</v>
      </c>
      <c r="G19" s="97" t="s">
        <v>395</v>
      </c>
      <c r="H19" s="97" t="s">
        <v>168</v>
      </c>
      <c r="I19" s="94">
        <v>422866</v>
      </c>
      <c r="J19" s="96">
        <v>523</v>
      </c>
      <c r="K19" s="84"/>
      <c r="L19" s="94">
        <v>2211.5891799999999</v>
      </c>
      <c r="M19" s="95">
        <v>1.5290839938020826E-4</v>
      </c>
      <c r="N19" s="95">
        <v>2.4540653286735954E-2</v>
      </c>
      <c r="O19" s="95">
        <f>L19/'סכום נכסי הקרן'!$C$42</f>
        <v>3.3769499791732418E-3</v>
      </c>
    </row>
    <row r="20" spans="2:15" s="136" customFormat="1">
      <c r="B20" s="87" t="s">
        <v>649</v>
      </c>
      <c r="C20" s="84" t="s">
        <v>650</v>
      </c>
      <c r="D20" s="97" t="s">
        <v>126</v>
      </c>
      <c r="E20" s="97" t="s">
        <v>334</v>
      </c>
      <c r="F20" s="84" t="s">
        <v>363</v>
      </c>
      <c r="G20" s="97" t="s">
        <v>342</v>
      </c>
      <c r="H20" s="97" t="s">
        <v>168</v>
      </c>
      <c r="I20" s="94">
        <v>15761</v>
      </c>
      <c r="J20" s="96">
        <v>7202</v>
      </c>
      <c r="K20" s="84"/>
      <c r="L20" s="94">
        <v>1135.1072199999999</v>
      </c>
      <c r="M20" s="95">
        <v>1.5709153509756399E-4</v>
      </c>
      <c r="N20" s="95">
        <v>1.2595590981002498E-2</v>
      </c>
      <c r="O20" s="95">
        <f>L20/'סכום נכסי הקרן'!$C$42</f>
        <v>1.7332334312371686E-3</v>
      </c>
    </row>
    <row r="21" spans="2:15" s="136" customFormat="1">
      <c r="B21" s="87" t="s">
        <v>651</v>
      </c>
      <c r="C21" s="84" t="s">
        <v>652</v>
      </c>
      <c r="D21" s="97" t="s">
        <v>126</v>
      </c>
      <c r="E21" s="97" t="s">
        <v>334</v>
      </c>
      <c r="F21" s="84" t="s">
        <v>616</v>
      </c>
      <c r="G21" s="97" t="s">
        <v>430</v>
      </c>
      <c r="H21" s="97" t="s">
        <v>168</v>
      </c>
      <c r="I21" s="94">
        <v>397222</v>
      </c>
      <c r="J21" s="96">
        <v>165.5</v>
      </c>
      <c r="K21" s="84"/>
      <c r="L21" s="94">
        <v>657.40241000000003</v>
      </c>
      <c r="M21" s="95">
        <v>1.2417122812168651E-4</v>
      </c>
      <c r="N21" s="95">
        <v>7.2947927036225773E-3</v>
      </c>
      <c r="O21" s="95">
        <f>L21/'סכום נכסי הקרן'!$C$42</f>
        <v>1.0038098733861319E-3</v>
      </c>
    </row>
    <row r="22" spans="2:15" s="136" customFormat="1">
      <c r="B22" s="87" t="s">
        <v>653</v>
      </c>
      <c r="C22" s="84" t="s">
        <v>654</v>
      </c>
      <c r="D22" s="97" t="s">
        <v>126</v>
      </c>
      <c r="E22" s="97" t="s">
        <v>334</v>
      </c>
      <c r="F22" s="84" t="s">
        <v>406</v>
      </c>
      <c r="G22" s="97" t="s">
        <v>342</v>
      </c>
      <c r="H22" s="97" t="s">
        <v>168</v>
      </c>
      <c r="I22" s="94">
        <v>183674</v>
      </c>
      <c r="J22" s="96">
        <v>1010</v>
      </c>
      <c r="K22" s="84"/>
      <c r="L22" s="94">
        <v>1855.1073999999999</v>
      </c>
      <c r="M22" s="95">
        <v>1.5779322905468959E-4</v>
      </c>
      <c r="N22" s="95">
        <v>2.058499287514971E-2</v>
      </c>
      <c r="O22" s="95">
        <f>L22/'סכום נכסי הקרן'!$C$42</f>
        <v>2.832625947190665E-3</v>
      </c>
    </row>
    <row r="23" spans="2:15" s="136" customFormat="1">
      <c r="B23" s="87" t="s">
        <v>655</v>
      </c>
      <c r="C23" s="84" t="s">
        <v>656</v>
      </c>
      <c r="D23" s="97" t="s">
        <v>126</v>
      </c>
      <c r="E23" s="97" t="s">
        <v>334</v>
      </c>
      <c r="F23" s="84" t="s">
        <v>657</v>
      </c>
      <c r="G23" s="97" t="s">
        <v>631</v>
      </c>
      <c r="H23" s="97" t="s">
        <v>168</v>
      </c>
      <c r="I23" s="94">
        <v>165570.82</v>
      </c>
      <c r="J23" s="96">
        <v>954</v>
      </c>
      <c r="K23" s="94">
        <v>29.528230000000001</v>
      </c>
      <c r="L23" s="94">
        <v>1609.0738799999999</v>
      </c>
      <c r="M23" s="95">
        <v>1.4105362734806665E-4</v>
      </c>
      <c r="N23" s="95">
        <v>1.7854909292793236E-2</v>
      </c>
      <c r="O23" s="95">
        <f>L23/'סכום נכסי הקרן'!$C$42</f>
        <v>2.4569490819964165E-3</v>
      </c>
    </row>
    <row r="24" spans="2:15" s="136" customFormat="1">
      <c r="B24" s="87" t="s">
        <v>658</v>
      </c>
      <c r="C24" s="84" t="s">
        <v>659</v>
      </c>
      <c r="D24" s="97" t="s">
        <v>126</v>
      </c>
      <c r="E24" s="97" t="s">
        <v>334</v>
      </c>
      <c r="F24" s="84" t="s">
        <v>442</v>
      </c>
      <c r="G24" s="97" t="s">
        <v>443</v>
      </c>
      <c r="H24" s="97" t="s">
        <v>168</v>
      </c>
      <c r="I24" s="94">
        <v>27550</v>
      </c>
      <c r="J24" s="96">
        <v>2569</v>
      </c>
      <c r="K24" s="84"/>
      <c r="L24" s="94">
        <v>707.7595</v>
      </c>
      <c r="M24" s="95">
        <v>1.285188549965516E-4</v>
      </c>
      <c r="N24" s="95">
        <v>7.8535745503573121E-3</v>
      </c>
      <c r="O24" s="95">
        <f>L24/'סכום נכסי הקרן'!$C$42</f>
        <v>1.0807018095398099E-3</v>
      </c>
    </row>
    <row r="25" spans="2:15" s="136" customFormat="1">
      <c r="B25" s="87" t="s">
        <v>660</v>
      </c>
      <c r="C25" s="84" t="s">
        <v>661</v>
      </c>
      <c r="D25" s="97" t="s">
        <v>126</v>
      </c>
      <c r="E25" s="97" t="s">
        <v>334</v>
      </c>
      <c r="F25" s="84" t="s">
        <v>662</v>
      </c>
      <c r="G25" s="97" t="s">
        <v>663</v>
      </c>
      <c r="H25" s="97" t="s">
        <v>168</v>
      </c>
      <c r="I25" s="94">
        <v>11633</v>
      </c>
      <c r="J25" s="96">
        <v>11830</v>
      </c>
      <c r="K25" s="84"/>
      <c r="L25" s="94">
        <v>1376.1839</v>
      </c>
      <c r="M25" s="95">
        <v>1.1850140915625235E-4</v>
      </c>
      <c r="N25" s="95">
        <v>1.5270671539769472E-2</v>
      </c>
      <c r="O25" s="95">
        <f>L25/'סכום נכסי הקרן'!$C$42</f>
        <v>2.1013415305475274E-3</v>
      </c>
    </row>
    <row r="26" spans="2:15" s="136" customFormat="1">
      <c r="B26" s="87" t="s">
        <v>664</v>
      </c>
      <c r="C26" s="84" t="s">
        <v>665</v>
      </c>
      <c r="D26" s="97" t="s">
        <v>126</v>
      </c>
      <c r="E26" s="97" t="s">
        <v>334</v>
      </c>
      <c r="F26" s="84" t="s">
        <v>666</v>
      </c>
      <c r="G26" s="97" t="s">
        <v>430</v>
      </c>
      <c r="H26" s="97" t="s">
        <v>168</v>
      </c>
      <c r="I26" s="94">
        <v>23711</v>
      </c>
      <c r="J26" s="96">
        <v>6507</v>
      </c>
      <c r="K26" s="84"/>
      <c r="L26" s="94">
        <v>1542.8747700000001</v>
      </c>
      <c r="M26" s="95">
        <v>2.3355738592885039E-5</v>
      </c>
      <c r="N26" s="95">
        <v>1.7120338233623699E-2</v>
      </c>
      <c r="O26" s="95">
        <f>L26/'סכום נכסי הקרן'!$C$42</f>
        <v>2.3558674321324095E-3</v>
      </c>
    </row>
    <row r="27" spans="2:15" s="136" customFormat="1">
      <c r="B27" s="87" t="s">
        <v>667</v>
      </c>
      <c r="C27" s="84" t="s">
        <v>668</v>
      </c>
      <c r="D27" s="97" t="s">
        <v>126</v>
      </c>
      <c r="E27" s="97" t="s">
        <v>334</v>
      </c>
      <c r="F27" s="84" t="s">
        <v>630</v>
      </c>
      <c r="G27" s="97" t="s">
        <v>631</v>
      </c>
      <c r="H27" s="97" t="s">
        <v>168</v>
      </c>
      <c r="I27" s="94">
        <v>7569320</v>
      </c>
      <c r="J27" s="96">
        <v>42.6</v>
      </c>
      <c r="K27" s="94">
        <v>286.21113000000003</v>
      </c>
      <c r="L27" s="94">
        <v>3510.74145</v>
      </c>
      <c r="M27" s="95">
        <v>5.8440035802439453E-4</v>
      </c>
      <c r="N27" s="95">
        <v>3.8956551914321923E-2</v>
      </c>
      <c r="O27" s="95">
        <f>L27/'סכום נכסי הקרן'!$C$42</f>
        <v>5.3606693203572904E-3</v>
      </c>
    </row>
    <row r="28" spans="2:15" s="136" customFormat="1">
      <c r="B28" s="87" t="s">
        <v>669</v>
      </c>
      <c r="C28" s="84" t="s">
        <v>670</v>
      </c>
      <c r="D28" s="97" t="s">
        <v>126</v>
      </c>
      <c r="E28" s="97" t="s">
        <v>334</v>
      </c>
      <c r="F28" s="84" t="s">
        <v>671</v>
      </c>
      <c r="G28" s="97" t="s">
        <v>430</v>
      </c>
      <c r="H28" s="97" t="s">
        <v>168</v>
      </c>
      <c r="I28" s="94">
        <v>151346</v>
      </c>
      <c r="J28" s="96">
        <v>1395</v>
      </c>
      <c r="K28" s="84"/>
      <c r="L28" s="94">
        <v>2111.2767000000003</v>
      </c>
      <c r="M28" s="95">
        <v>1.1838885973924547E-4</v>
      </c>
      <c r="N28" s="95">
        <v>2.3427547012625578E-2</v>
      </c>
      <c r="O28" s="95">
        <f>L28/'סכום נכסי הקרן'!$C$42</f>
        <v>3.2237794761204031E-3</v>
      </c>
    </row>
    <row r="29" spans="2:15" s="136" customFormat="1">
      <c r="B29" s="87" t="s">
        <v>672</v>
      </c>
      <c r="C29" s="84" t="s">
        <v>673</v>
      </c>
      <c r="D29" s="97" t="s">
        <v>126</v>
      </c>
      <c r="E29" s="97" t="s">
        <v>334</v>
      </c>
      <c r="F29" s="84" t="s">
        <v>341</v>
      </c>
      <c r="G29" s="97" t="s">
        <v>342</v>
      </c>
      <c r="H29" s="97" t="s">
        <v>168</v>
      </c>
      <c r="I29" s="94">
        <v>248326</v>
      </c>
      <c r="J29" s="96">
        <v>2100</v>
      </c>
      <c r="K29" s="84"/>
      <c r="L29" s="94">
        <v>5214.8459999999995</v>
      </c>
      <c r="M29" s="95">
        <v>1.6299538486686473E-4</v>
      </c>
      <c r="N29" s="95">
        <v>5.7865958464185394E-2</v>
      </c>
      <c r="O29" s="95">
        <f>L29/'סכום נכסי הקרן'!$C$42</f>
        <v>7.9627239318885001E-3</v>
      </c>
    </row>
    <row r="30" spans="2:15" s="136" customFormat="1">
      <c r="B30" s="87" t="s">
        <v>674</v>
      </c>
      <c r="C30" s="84" t="s">
        <v>675</v>
      </c>
      <c r="D30" s="97" t="s">
        <v>126</v>
      </c>
      <c r="E30" s="97" t="s">
        <v>334</v>
      </c>
      <c r="F30" s="84" t="s">
        <v>345</v>
      </c>
      <c r="G30" s="97" t="s">
        <v>342</v>
      </c>
      <c r="H30" s="97" t="s">
        <v>168</v>
      </c>
      <c r="I30" s="94">
        <v>38888</v>
      </c>
      <c r="J30" s="96">
        <v>6419</v>
      </c>
      <c r="K30" s="84"/>
      <c r="L30" s="94">
        <v>2496.2207200000003</v>
      </c>
      <c r="M30" s="95">
        <v>1.6717953097638137E-4</v>
      </c>
      <c r="N30" s="95">
        <v>2.7699035503821013E-2</v>
      </c>
      <c r="O30" s="95">
        <f>L30/'סכום נכסי הקרן'!$C$42</f>
        <v>3.8115634606314249E-3</v>
      </c>
    </row>
    <row r="31" spans="2:15" s="136" customFormat="1">
      <c r="B31" s="87" t="s">
        <v>676</v>
      </c>
      <c r="C31" s="84" t="s">
        <v>677</v>
      </c>
      <c r="D31" s="97" t="s">
        <v>126</v>
      </c>
      <c r="E31" s="97" t="s">
        <v>334</v>
      </c>
      <c r="F31" s="84" t="s">
        <v>678</v>
      </c>
      <c r="G31" s="97" t="s">
        <v>679</v>
      </c>
      <c r="H31" s="97" t="s">
        <v>168</v>
      </c>
      <c r="I31" s="94">
        <v>15812</v>
      </c>
      <c r="J31" s="96">
        <v>14630</v>
      </c>
      <c r="K31" s="84"/>
      <c r="L31" s="94">
        <v>2313.2955999999999</v>
      </c>
      <c r="M31" s="95">
        <v>3.2155274395474285E-5</v>
      </c>
      <c r="N31" s="95">
        <v>2.5669227260974311E-2</v>
      </c>
      <c r="O31" s="95">
        <f>L31/'סכום נכסי הקרן'!$C$42</f>
        <v>3.5322489361435346E-3</v>
      </c>
    </row>
    <row r="32" spans="2:15" s="136" customFormat="1">
      <c r="B32" s="87" t="s">
        <v>680</v>
      </c>
      <c r="C32" s="84" t="s">
        <v>681</v>
      </c>
      <c r="D32" s="97" t="s">
        <v>126</v>
      </c>
      <c r="E32" s="97" t="s">
        <v>334</v>
      </c>
      <c r="F32" s="84" t="s">
        <v>457</v>
      </c>
      <c r="G32" s="97" t="s">
        <v>372</v>
      </c>
      <c r="H32" s="97" t="s">
        <v>168</v>
      </c>
      <c r="I32" s="94">
        <v>10175</v>
      </c>
      <c r="J32" s="96">
        <v>16350</v>
      </c>
      <c r="K32" s="84"/>
      <c r="L32" s="94">
        <v>1663.6125</v>
      </c>
      <c r="M32" s="95">
        <v>2.288482583331804E-4</v>
      </c>
      <c r="N32" s="95">
        <v>1.8460091021959158E-2</v>
      </c>
      <c r="O32" s="95">
        <f>L32/'סכום נכסי הקרן'!$C$42</f>
        <v>2.5402259370916913E-3</v>
      </c>
    </row>
    <row r="33" spans="2:15" s="136" customFormat="1">
      <c r="B33" s="87" t="s">
        <v>682</v>
      </c>
      <c r="C33" s="84" t="s">
        <v>683</v>
      </c>
      <c r="D33" s="97" t="s">
        <v>126</v>
      </c>
      <c r="E33" s="97" t="s">
        <v>334</v>
      </c>
      <c r="F33" s="84" t="s">
        <v>684</v>
      </c>
      <c r="G33" s="97" t="s">
        <v>196</v>
      </c>
      <c r="H33" s="97" t="s">
        <v>168</v>
      </c>
      <c r="I33" s="94">
        <v>9249</v>
      </c>
      <c r="J33" s="96">
        <v>32020</v>
      </c>
      <c r="K33" s="84"/>
      <c r="L33" s="94">
        <v>2961.5297999999998</v>
      </c>
      <c r="M33" s="95">
        <v>1.5193680243816431E-4</v>
      </c>
      <c r="N33" s="95">
        <v>3.2862285942336034E-2</v>
      </c>
      <c r="O33" s="95">
        <f>L33/'סכום נכסי הקרן'!$C$42</f>
        <v>4.5220595610035198E-3</v>
      </c>
    </row>
    <row r="34" spans="2:15" s="136" customFormat="1">
      <c r="B34" s="87" t="s">
        <v>685</v>
      </c>
      <c r="C34" s="84" t="s">
        <v>686</v>
      </c>
      <c r="D34" s="97" t="s">
        <v>126</v>
      </c>
      <c r="E34" s="97" t="s">
        <v>334</v>
      </c>
      <c r="F34" s="84" t="s">
        <v>500</v>
      </c>
      <c r="G34" s="97" t="s">
        <v>395</v>
      </c>
      <c r="H34" s="97" t="s">
        <v>168</v>
      </c>
      <c r="I34" s="94">
        <v>12937</v>
      </c>
      <c r="J34" s="96">
        <v>3580</v>
      </c>
      <c r="K34" s="84"/>
      <c r="L34" s="94">
        <v>463.14459999999997</v>
      </c>
      <c r="M34" s="95">
        <v>1.2854523832547514E-4</v>
      </c>
      <c r="N34" s="95">
        <v>5.139232527003052E-3</v>
      </c>
      <c r="O34" s="95">
        <f>L34/'סכום נכסי הקרן'!$C$42</f>
        <v>7.0719108298594562E-4</v>
      </c>
    </row>
    <row r="35" spans="2:15" s="136" customFormat="1">
      <c r="B35" s="87" t="s">
        <v>687</v>
      </c>
      <c r="C35" s="84" t="s">
        <v>688</v>
      </c>
      <c r="D35" s="97" t="s">
        <v>126</v>
      </c>
      <c r="E35" s="97" t="s">
        <v>334</v>
      </c>
      <c r="F35" s="84" t="s">
        <v>358</v>
      </c>
      <c r="G35" s="97" t="s">
        <v>342</v>
      </c>
      <c r="H35" s="97" t="s">
        <v>168</v>
      </c>
      <c r="I35" s="94">
        <v>220630</v>
      </c>
      <c r="J35" s="96">
        <v>2560</v>
      </c>
      <c r="K35" s="84"/>
      <c r="L35" s="94">
        <v>5648.1279999999997</v>
      </c>
      <c r="M35" s="95">
        <v>1.655057883033308E-4</v>
      </c>
      <c r="N35" s="95">
        <v>6.2673823972635531E-2</v>
      </c>
      <c r="O35" s="95">
        <f>L35/'סכום נכסי הקרן'!$C$42</f>
        <v>8.6243168055143964E-3</v>
      </c>
    </row>
    <row r="36" spans="2:15" s="136" customFormat="1">
      <c r="B36" s="87" t="s">
        <v>689</v>
      </c>
      <c r="C36" s="84" t="s">
        <v>690</v>
      </c>
      <c r="D36" s="97" t="s">
        <v>126</v>
      </c>
      <c r="E36" s="97" t="s">
        <v>334</v>
      </c>
      <c r="F36" s="84" t="s">
        <v>473</v>
      </c>
      <c r="G36" s="97" t="s">
        <v>474</v>
      </c>
      <c r="H36" s="97" t="s">
        <v>168</v>
      </c>
      <c r="I36" s="94">
        <v>2970</v>
      </c>
      <c r="J36" s="96">
        <v>60150</v>
      </c>
      <c r="K36" s="84"/>
      <c r="L36" s="94">
        <v>1786.4549999999999</v>
      </c>
      <c r="M36" s="95">
        <v>2.9237733884643455E-4</v>
      </c>
      <c r="N36" s="95">
        <v>1.9823199156434594E-2</v>
      </c>
      <c r="O36" s="95">
        <f>L36/'סכום נכסי הקרן'!$C$42</f>
        <v>2.7277982862277945E-3</v>
      </c>
    </row>
    <row r="37" spans="2:15" s="136" customFormat="1">
      <c r="B37" s="87" t="s">
        <v>691</v>
      </c>
      <c r="C37" s="84" t="s">
        <v>692</v>
      </c>
      <c r="D37" s="97" t="s">
        <v>126</v>
      </c>
      <c r="E37" s="97" t="s">
        <v>334</v>
      </c>
      <c r="F37" s="84" t="s">
        <v>693</v>
      </c>
      <c r="G37" s="97" t="s">
        <v>561</v>
      </c>
      <c r="H37" s="97" t="s">
        <v>168</v>
      </c>
      <c r="I37" s="94">
        <v>8197</v>
      </c>
      <c r="J37" s="96">
        <v>32490</v>
      </c>
      <c r="K37" s="84"/>
      <c r="L37" s="94">
        <v>2663.2052999999996</v>
      </c>
      <c r="M37" s="95">
        <v>1.3774061169266391E-4</v>
      </c>
      <c r="N37" s="95">
        <v>2.9551961318013686E-2</v>
      </c>
      <c r="O37" s="95">
        <f>L37/'סכום נכסי הקרן'!$C$42</f>
        <v>4.0665378379039939E-3</v>
      </c>
    </row>
    <row r="38" spans="2:15" s="136" customFormat="1">
      <c r="B38" s="87" t="s">
        <v>694</v>
      </c>
      <c r="C38" s="84" t="s">
        <v>695</v>
      </c>
      <c r="D38" s="97" t="s">
        <v>126</v>
      </c>
      <c r="E38" s="97" t="s">
        <v>334</v>
      </c>
      <c r="F38" s="84" t="s">
        <v>601</v>
      </c>
      <c r="G38" s="97" t="s">
        <v>395</v>
      </c>
      <c r="H38" s="97" t="s">
        <v>168</v>
      </c>
      <c r="I38" s="94">
        <v>24361</v>
      </c>
      <c r="J38" s="96">
        <v>2197</v>
      </c>
      <c r="K38" s="84"/>
      <c r="L38" s="94">
        <v>535.21117000000004</v>
      </c>
      <c r="M38" s="95">
        <v>1.4351917404028998E-4</v>
      </c>
      <c r="N38" s="95">
        <v>5.9389112032815685E-3</v>
      </c>
      <c r="O38" s="95">
        <f>L38/'סכום נכסי הקרן'!$C$42</f>
        <v>8.1723195507078154E-4</v>
      </c>
    </row>
    <row r="39" spans="2:15" s="136" customFormat="1">
      <c r="B39" s="87" t="s">
        <v>696</v>
      </c>
      <c r="C39" s="84" t="s">
        <v>697</v>
      </c>
      <c r="D39" s="97" t="s">
        <v>126</v>
      </c>
      <c r="E39" s="97" t="s">
        <v>334</v>
      </c>
      <c r="F39" s="84" t="s">
        <v>698</v>
      </c>
      <c r="G39" s="97" t="s">
        <v>430</v>
      </c>
      <c r="H39" s="97" t="s">
        <v>168</v>
      </c>
      <c r="I39" s="94">
        <v>8377</v>
      </c>
      <c r="J39" s="96">
        <v>30200</v>
      </c>
      <c r="K39" s="84"/>
      <c r="L39" s="94">
        <v>2529.8539999999998</v>
      </c>
      <c r="M39" s="95">
        <v>5.959517369158145E-5</v>
      </c>
      <c r="N39" s="95">
        <v>2.8072243453488997E-2</v>
      </c>
      <c r="O39" s="95">
        <f>L39/'סכום נכסי הקרן'!$C$42</f>
        <v>3.8629192482354893E-3</v>
      </c>
    </row>
    <row r="40" spans="2:15" s="136" customFormat="1">
      <c r="B40" s="87" t="s">
        <v>699</v>
      </c>
      <c r="C40" s="84" t="s">
        <v>700</v>
      </c>
      <c r="D40" s="97" t="s">
        <v>126</v>
      </c>
      <c r="E40" s="97" t="s">
        <v>334</v>
      </c>
      <c r="F40" s="84" t="s">
        <v>371</v>
      </c>
      <c r="G40" s="97" t="s">
        <v>372</v>
      </c>
      <c r="H40" s="97" t="s">
        <v>168</v>
      </c>
      <c r="I40" s="94">
        <v>20390</v>
      </c>
      <c r="J40" s="96">
        <v>19440</v>
      </c>
      <c r="K40" s="84"/>
      <c r="L40" s="94">
        <v>3963.8159999999998</v>
      </c>
      <c r="M40" s="95">
        <v>1.6813338791003024E-4</v>
      </c>
      <c r="N40" s="95">
        <v>4.3984043251837829E-2</v>
      </c>
      <c r="O40" s="95">
        <f>L40/'סכום נכסי הקרן'!$C$42</f>
        <v>6.0524841049577581E-3</v>
      </c>
    </row>
    <row r="41" spans="2:15" s="136" customFormat="1">
      <c r="B41" s="87" t="s">
        <v>701</v>
      </c>
      <c r="C41" s="84" t="s">
        <v>702</v>
      </c>
      <c r="D41" s="97" t="s">
        <v>126</v>
      </c>
      <c r="E41" s="97" t="s">
        <v>334</v>
      </c>
      <c r="F41" s="84" t="s">
        <v>703</v>
      </c>
      <c r="G41" s="97" t="s">
        <v>157</v>
      </c>
      <c r="H41" s="97" t="s">
        <v>168</v>
      </c>
      <c r="I41" s="94">
        <v>24984</v>
      </c>
      <c r="J41" s="96">
        <v>2301</v>
      </c>
      <c r="K41" s="84"/>
      <c r="L41" s="94">
        <v>574.88184000000001</v>
      </c>
      <c r="M41" s="95">
        <v>1.0577189491560546E-4</v>
      </c>
      <c r="N41" s="95">
        <v>6.3791123793980643E-3</v>
      </c>
      <c r="O41" s="95">
        <f>L41/'סכום נכסי הקרן'!$C$42</f>
        <v>8.7780643673391234E-4</v>
      </c>
    </row>
    <row r="42" spans="2:15" s="136" customFormat="1">
      <c r="B42" s="87" t="s">
        <v>704</v>
      </c>
      <c r="C42" s="84" t="s">
        <v>705</v>
      </c>
      <c r="D42" s="97" t="s">
        <v>126</v>
      </c>
      <c r="E42" s="97" t="s">
        <v>334</v>
      </c>
      <c r="F42" s="84" t="s">
        <v>560</v>
      </c>
      <c r="G42" s="97" t="s">
        <v>561</v>
      </c>
      <c r="H42" s="97" t="s">
        <v>168</v>
      </c>
      <c r="I42" s="94">
        <v>26306</v>
      </c>
      <c r="J42" s="96">
        <v>7539</v>
      </c>
      <c r="K42" s="84"/>
      <c r="L42" s="94">
        <v>1983.2093400000001</v>
      </c>
      <c r="M42" s="95">
        <v>2.2930245888664268E-4</v>
      </c>
      <c r="N42" s="95">
        <v>2.2006461800449056E-2</v>
      </c>
      <c r="O42" s="95">
        <f>L42/'סכום נכסי הקרן'!$C$42</f>
        <v>3.0282291123386574E-3</v>
      </c>
    </row>
    <row r="43" spans="2:15" s="136" customFormat="1">
      <c r="B43" s="83"/>
      <c r="C43" s="84"/>
      <c r="D43" s="84"/>
      <c r="E43" s="84"/>
      <c r="F43" s="84"/>
      <c r="G43" s="84"/>
      <c r="H43" s="84"/>
      <c r="I43" s="94"/>
      <c r="J43" s="96"/>
      <c r="K43" s="84"/>
      <c r="L43" s="84"/>
      <c r="M43" s="84"/>
      <c r="N43" s="95"/>
      <c r="O43" s="84"/>
    </row>
    <row r="44" spans="2:15" s="136" customFormat="1">
      <c r="B44" s="102" t="s">
        <v>706</v>
      </c>
      <c r="C44" s="82"/>
      <c r="D44" s="82"/>
      <c r="E44" s="82"/>
      <c r="F44" s="82"/>
      <c r="G44" s="82"/>
      <c r="H44" s="82"/>
      <c r="I44" s="91"/>
      <c r="J44" s="93"/>
      <c r="K44" s="82"/>
      <c r="L44" s="91">
        <v>15684.192720000001</v>
      </c>
      <c r="M44" s="82"/>
      <c r="N44" s="92">
        <v>0.17403789958127222</v>
      </c>
      <c r="O44" s="92">
        <f>L44/'סכום נכסי הקרן'!$C$42</f>
        <v>2.3948721922736626E-2</v>
      </c>
    </row>
    <row r="45" spans="2:15" s="136" customFormat="1">
      <c r="B45" s="87" t="s">
        <v>707</v>
      </c>
      <c r="C45" s="84" t="s">
        <v>708</v>
      </c>
      <c r="D45" s="97" t="s">
        <v>126</v>
      </c>
      <c r="E45" s="97" t="s">
        <v>334</v>
      </c>
      <c r="F45" s="84" t="s">
        <v>709</v>
      </c>
      <c r="G45" s="97" t="s">
        <v>710</v>
      </c>
      <c r="H45" s="97" t="s">
        <v>168</v>
      </c>
      <c r="I45" s="94">
        <v>84989</v>
      </c>
      <c r="J45" s="96">
        <v>429.7</v>
      </c>
      <c r="K45" s="84"/>
      <c r="L45" s="94">
        <v>365.19772999999998</v>
      </c>
      <c r="M45" s="95">
        <v>2.8853187067896243E-4</v>
      </c>
      <c r="N45" s="95">
        <v>4.0523759810730349E-3</v>
      </c>
      <c r="O45" s="95">
        <f>L45/'סכום נכסי הקרן'!$C$42</f>
        <v>5.5763270948794167E-4</v>
      </c>
    </row>
    <row r="46" spans="2:15" s="136" customFormat="1">
      <c r="B46" s="87" t="s">
        <v>711</v>
      </c>
      <c r="C46" s="84" t="s">
        <v>712</v>
      </c>
      <c r="D46" s="97" t="s">
        <v>126</v>
      </c>
      <c r="E46" s="97" t="s">
        <v>334</v>
      </c>
      <c r="F46" s="84" t="s">
        <v>612</v>
      </c>
      <c r="G46" s="97" t="s">
        <v>613</v>
      </c>
      <c r="H46" s="97" t="s">
        <v>168</v>
      </c>
      <c r="I46" s="94">
        <v>34040</v>
      </c>
      <c r="J46" s="96">
        <v>1775</v>
      </c>
      <c r="K46" s="84"/>
      <c r="L46" s="94">
        <v>604.21</v>
      </c>
      <c r="M46" s="95">
        <v>2.581002828935295E-4</v>
      </c>
      <c r="N46" s="95">
        <v>6.7045490439498045E-3</v>
      </c>
      <c r="O46" s="95">
        <f>L46/'סכום נכסי הקרן'!$C$42</f>
        <v>9.2258859166432735E-4</v>
      </c>
    </row>
    <row r="47" spans="2:15" s="136" customFormat="1">
      <c r="B47" s="87" t="s">
        <v>713</v>
      </c>
      <c r="C47" s="84" t="s">
        <v>714</v>
      </c>
      <c r="D47" s="97" t="s">
        <v>126</v>
      </c>
      <c r="E47" s="97" t="s">
        <v>334</v>
      </c>
      <c r="F47" s="84" t="s">
        <v>715</v>
      </c>
      <c r="G47" s="97" t="s">
        <v>443</v>
      </c>
      <c r="H47" s="97" t="s">
        <v>168</v>
      </c>
      <c r="I47" s="94">
        <v>2388</v>
      </c>
      <c r="J47" s="96">
        <v>23900</v>
      </c>
      <c r="K47" s="84"/>
      <c r="L47" s="94">
        <v>570.73199999999997</v>
      </c>
      <c r="M47" s="95">
        <v>1.6272668873743921E-4</v>
      </c>
      <c r="N47" s="95">
        <v>6.3330641415262233E-3</v>
      </c>
      <c r="O47" s="95">
        <f>L47/'סכום נכסי הקרן'!$C$42</f>
        <v>8.7146990632026085E-4</v>
      </c>
    </row>
    <row r="48" spans="2:15" s="136" customFormat="1">
      <c r="B48" s="87" t="s">
        <v>716</v>
      </c>
      <c r="C48" s="84" t="s">
        <v>717</v>
      </c>
      <c r="D48" s="97" t="s">
        <v>126</v>
      </c>
      <c r="E48" s="97" t="s">
        <v>334</v>
      </c>
      <c r="F48" s="84" t="s">
        <v>718</v>
      </c>
      <c r="G48" s="97" t="s">
        <v>719</v>
      </c>
      <c r="H48" s="97" t="s">
        <v>168</v>
      </c>
      <c r="I48" s="94">
        <v>25884</v>
      </c>
      <c r="J48" s="96">
        <v>1666</v>
      </c>
      <c r="K48" s="84"/>
      <c r="L48" s="94">
        <v>431.22744</v>
      </c>
      <c r="M48" s="95">
        <v>2.3787192300757452E-4</v>
      </c>
      <c r="N48" s="95">
        <v>4.7850673119890792E-3</v>
      </c>
      <c r="O48" s="95">
        <f>L48/'סכום נכסי הקרן'!$C$42</f>
        <v>6.5845569678855563E-4</v>
      </c>
    </row>
    <row r="49" spans="2:15" s="136" customFormat="1">
      <c r="B49" s="87" t="s">
        <v>720</v>
      </c>
      <c r="C49" s="84" t="s">
        <v>721</v>
      </c>
      <c r="D49" s="97" t="s">
        <v>126</v>
      </c>
      <c r="E49" s="97" t="s">
        <v>334</v>
      </c>
      <c r="F49" s="84" t="s">
        <v>722</v>
      </c>
      <c r="G49" s="97" t="s">
        <v>565</v>
      </c>
      <c r="H49" s="97" t="s">
        <v>168</v>
      </c>
      <c r="I49" s="94">
        <v>7150</v>
      </c>
      <c r="J49" s="96">
        <v>1078</v>
      </c>
      <c r="K49" s="84"/>
      <c r="L49" s="94">
        <v>77.076999999999998</v>
      </c>
      <c r="M49" s="95">
        <v>1.3153638806082286E-4</v>
      </c>
      <c r="N49" s="95">
        <v>8.5527635534088983E-4</v>
      </c>
      <c r="O49" s="95">
        <f>L49/'סכום נכסי הקרן'!$C$42</f>
        <v>1.1769146634400516E-4</v>
      </c>
    </row>
    <row r="50" spans="2:15" s="136" customFormat="1">
      <c r="B50" s="87" t="s">
        <v>723</v>
      </c>
      <c r="C50" s="84" t="s">
        <v>724</v>
      </c>
      <c r="D50" s="97" t="s">
        <v>126</v>
      </c>
      <c r="E50" s="97" t="s">
        <v>334</v>
      </c>
      <c r="F50" s="84" t="s">
        <v>725</v>
      </c>
      <c r="G50" s="97" t="s">
        <v>157</v>
      </c>
      <c r="H50" s="97" t="s">
        <v>168</v>
      </c>
      <c r="I50" s="94">
        <v>2352</v>
      </c>
      <c r="J50" s="96">
        <v>6258</v>
      </c>
      <c r="K50" s="84"/>
      <c r="L50" s="94">
        <v>147.18816000000001</v>
      </c>
      <c r="M50" s="95">
        <v>1.0739394528278488E-4</v>
      </c>
      <c r="N50" s="95">
        <v>1.6332570421024658E-3</v>
      </c>
      <c r="O50" s="95">
        <f>L50/'סכום נכסי הקרן'!$C$42</f>
        <v>2.2474655706470215E-4</v>
      </c>
    </row>
    <row r="51" spans="2:15" s="136" customFormat="1">
      <c r="B51" s="87" t="s">
        <v>726</v>
      </c>
      <c r="C51" s="84" t="s">
        <v>727</v>
      </c>
      <c r="D51" s="97" t="s">
        <v>126</v>
      </c>
      <c r="E51" s="97" t="s">
        <v>334</v>
      </c>
      <c r="F51" s="84" t="s">
        <v>728</v>
      </c>
      <c r="G51" s="97" t="s">
        <v>474</v>
      </c>
      <c r="H51" s="97" t="s">
        <v>168</v>
      </c>
      <c r="I51" s="94">
        <v>1131</v>
      </c>
      <c r="J51" s="96">
        <v>84600</v>
      </c>
      <c r="K51" s="84"/>
      <c r="L51" s="94">
        <v>956.82600000000002</v>
      </c>
      <c r="M51" s="95">
        <v>3.1298185646115204E-4</v>
      </c>
      <c r="N51" s="95">
        <v>1.061731325785127E-2</v>
      </c>
      <c r="O51" s="95">
        <f>L51/'סכום נכסי הקרן'!$C$42</f>
        <v>1.461009834011042E-3</v>
      </c>
    </row>
    <row r="52" spans="2:15" s="136" customFormat="1">
      <c r="B52" s="87" t="s">
        <v>729</v>
      </c>
      <c r="C52" s="84" t="s">
        <v>730</v>
      </c>
      <c r="D52" s="97" t="s">
        <v>126</v>
      </c>
      <c r="E52" s="97" t="s">
        <v>334</v>
      </c>
      <c r="F52" s="84" t="s">
        <v>731</v>
      </c>
      <c r="G52" s="97" t="s">
        <v>194</v>
      </c>
      <c r="H52" s="97" t="s">
        <v>168</v>
      </c>
      <c r="I52" s="94">
        <v>42261</v>
      </c>
      <c r="J52" s="96">
        <v>339.5</v>
      </c>
      <c r="K52" s="84"/>
      <c r="L52" s="94">
        <v>143.4761</v>
      </c>
      <c r="M52" s="95">
        <v>1.1299439318297054E-4</v>
      </c>
      <c r="N52" s="95">
        <v>1.5920665812956529E-3</v>
      </c>
      <c r="O52" s="95">
        <f>L52/'סכום נכסי הקרן'!$C$42</f>
        <v>2.1907848767231623E-4</v>
      </c>
    </row>
    <row r="53" spans="2:15" s="136" customFormat="1">
      <c r="B53" s="87" t="s">
        <v>732</v>
      </c>
      <c r="C53" s="84" t="s">
        <v>733</v>
      </c>
      <c r="D53" s="97" t="s">
        <v>126</v>
      </c>
      <c r="E53" s="97" t="s">
        <v>334</v>
      </c>
      <c r="F53" s="84" t="s">
        <v>734</v>
      </c>
      <c r="G53" s="97" t="s">
        <v>735</v>
      </c>
      <c r="H53" s="97" t="s">
        <v>168</v>
      </c>
      <c r="I53" s="94">
        <v>949</v>
      </c>
      <c r="J53" s="96">
        <v>15100</v>
      </c>
      <c r="K53" s="84"/>
      <c r="L53" s="94">
        <v>143.29900000000001</v>
      </c>
      <c r="M53" s="95">
        <v>2.0720356625939922E-4</v>
      </c>
      <c r="N53" s="95">
        <v>1.5901014108488159E-3</v>
      </c>
      <c r="O53" s="95">
        <f>L53/'סכום נכסי הקרן'!$C$42</f>
        <v>2.1880806771967768E-4</v>
      </c>
    </row>
    <row r="54" spans="2:15" s="136" customFormat="1">
      <c r="B54" s="87" t="s">
        <v>736</v>
      </c>
      <c r="C54" s="84" t="s">
        <v>737</v>
      </c>
      <c r="D54" s="97" t="s">
        <v>126</v>
      </c>
      <c r="E54" s="97" t="s">
        <v>334</v>
      </c>
      <c r="F54" s="84" t="s">
        <v>738</v>
      </c>
      <c r="G54" s="97" t="s">
        <v>739</v>
      </c>
      <c r="H54" s="97" t="s">
        <v>168</v>
      </c>
      <c r="I54" s="94">
        <v>6641</v>
      </c>
      <c r="J54" s="96">
        <v>3641</v>
      </c>
      <c r="K54" s="84"/>
      <c r="L54" s="94">
        <v>241.79881</v>
      </c>
      <c r="M54" s="95">
        <v>2.685323294971341E-4</v>
      </c>
      <c r="N54" s="95">
        <v>2.6830935939717985E-3</v>
      </c>
      <c r="O54" s="95">
        <f>L54/'סכום נכסי הקרן'!$C$42</f>
        <v>3.6921074392017722E-4</v>
      </c>
    </row>
    <row r="55" spans="2:15" s="136" customFormat="1">
      <c r="B55" s="87" t="s">
        <v>740</v>
      </c>
      <c r="C55" s="84" t="s">
        <v>741</v>
      </c>
      <c r="D55" s="97" t="s">
        <v>126</v>
      </c>
      <c r="E55" s="97" t="s">
        <v>334</v>
      </c>
      <c r="F55" s="84" t="s">
        <v>742</v>
      </c>
      <c r="G55" s="97" t="s">
        <v>395</v>
      </c>
      <c r="H55" s="97" t="s">
        <v>168</v>
      </c>
      <c r="I55" s="94">
        <v>1507</v>
      </c>
      <c r="J55" s="96">
        <v>6329</v>
      </c>
      <c r="K55" s="84"/>
      <c r="L55" s="94">
        <v>95.378029999999995</v>
      </c>
      <c r="M55" s="95">
        <v>5.0419811004332856E-5</v>
      </c>
      <c r="N55" s="95">
        <v>1.0583516986648941E-3</v>
      </c>
      <c r="O55" s="95">
        <f>L55/'סכום נכסי הקרן'!$C$42</f>
        <v>1.4563592521377991E-4</v>
      </c>
    </row>
    <row r="56" spans="2:15" s="136" customFormat="1">
      <c r="B56" s="87" t="s">
        <v>743</v>
      </c>
      <c r="C56" s="84" t="s">
        <v>744</v>
      </c>
      <c r="D56" s="97" t="s">
        <v>126</v>
      </c>
      <c r="E56" s="97" t="s">
        <v>334</v>
      </c>
      <c r="F56" s="84" t="s">
        <v>434</v>
      </c>
      <c r="G56" s="97" t="s">
        <v>372</v>
      </c>
      <c r="H56" s="97" t="s">
        <v>168</v>
      </c>
      <c r="I56" s="94">
        <v>711</v>
      </c>
      <c r="J56" s="96">
        <v>175800</v>
      </c>
      <c r="K56" s="84"/>
      <c r="L56" s="94">
        <v>1249.9380000000001</v>
      </c>
      <c r="M56" s="95">
        <v>3.3274755411827746E-4</v>
      </c>
      <c r="N56" s="95">
        <v>1.3869797955837426E-2</v>
      </c>
      <c r="O56" s="95">
        <f>L56/'סכום נכסי הקרן'!$C$42</f>
        <v>1.9085724153650651E-3</v>
      </c>
    </row>
    <row r="57" spans="2:15" s="136" customFormat="1">
      <c r="B57" s="87" t="s">
        <v>745</v>
      </c>
      <c r="C57" s="84" t="s">
        <v>746</v>
      </c>
      <c r="D57" s="97" t="s">
        <v>126</v>
      </c>
      <c r="E57" s="97" t="s">
        <v>334</v>
      </c>
      <c r="F57" s="84" t="s">
        <v>747</v>
      </c>
      <c r="G57" s="97" t="s">
        <v>191</v>
      </c>
      <c r="H57" s="97" t="s">
        <v>168</v>
      </c>
      <c r="I57" s="94">
        <v>2642</v>
      </c>
      <c r="J57" s="96">
        <v>11930</v>
      </c>
      <c r="K57" s="84"/>
      <c r="L57" s="94">
        <v>315.19059999999996</v>
      </c>
      <c r="M57" s="95">
        <v>1.0395030844755605E-4</v>
      </c>
      <c r="N57" s="95">
        <v>3.4974774265436933E-3</v>
      </c>
      <c r="O57" s="95">
        <f>L57/'סכום נכסי הקרן'!$C$42</f>
        <v>4.8127513904078759E-4</v>
      </c>
    </row>
    <row r="58" spans="2:15" s="136" customFormat="1">
      <c r="B58" s="87" t="s">
        <v>748</v>
      </c>
      <c r="C58" s="84" t="s">
        <v>749</v>
      </c>
      <c r="D58" s="97" t="s">
        <v>126</v>
      </c>
      <c r="E58" s="97" t="s">
        <v>334</v>
      </c>
      <c r="F58" s="84" t="s">
        <v>750</v>
      </c>
      <c r="G58" s="97" t="s">
        <v>372</v>
      </c>
      <c r="H58" s="97" t="s">
        <v>168</v>
      </c>
      <c r="I58" s="94">
        <v>2571</v>
      </c>
      <c r="J58" s="96">
        <v>5775</v>
      </c>
      <c r="K58" s="84"/>
      <c r="L58" s="94">
        <v>148.47524999999999</v>
      </c>
      <c r="M58" s="95">
        <v>1.4334935117831104E-4</v>
      </c>
      <c r="N58" s="95">
        <v>1.6475390930929777E-3</v>
      </c>
      <c r="O58" s="95">
        <f>L58/'סכום נכסי הקרן'!$C$42</f>
        <v>2.267118581197082E-4</v>
      </c>
    </row>
    <row r="59" spans="2:15" s="136" customFormat="1">
      <c r="B59" s="87" t="s">
        <v>751</v>
      </c>
      <c r="C59" s="84" t="s">
        <v>752</v>
      </c>
      <c r="D59" s="97" t="s">
        <v>126</v>
      </c>
      <c r="E59" s="97" t="s">
        <v>334</v>
      </c>
      <c r="F59" s="84" t="s">
        <v>753</v>
      </c>
      <c r="G59" s="97" t="s">
        <v>415</v>
      </c>
      <c r="H59" s="97" t="s">
        <v>168</v>
      </c>
      <c r="I59" s="94">
        <v>1191</v>
      </c>
      <c r="J59" s="96">
        <v>19590</v>
      </c>
      <c r="K59" s="84"/>
      <c r="L59" s="94">
        <v>233.3169</v>
      </c>
      <c r="M59" s="95">
        <v>2.4551051757987235E-4</v>
      </c>
      <c r="N59" s="95">
        <v>2.5889750233070159E-3</v>
      </c>
      <c r="O59" s="95">
        <f>L59/'סכום נכסי הקרן'!$C$42</f>
        <v>3.56259429970518E-4</v>
      </c>
    </row>
    <row r="60" spans="2:15" s="136" customFormat="1">
      <c r="B60" s="87" t="s">
        <v>754</v>
      </c>
      <c r="C60" s="84" t="s">
        <v>755</v>
      </c>
      <c r="D60" s="97" t="s">
        <v>126</v>
      </c>
      <c r="E60" s="97" t="s">
        <v>334</v>
      </c>
      <c r="F60" s="84" t="s">
        <v>756</v>
      </c>
      <c r="G60" s="97" t="s">
        <v>719</v>
      </c>
      <c r="H60" s="97" t="s">
        <v>168</v>
      </c>
      <c r="I60" s="94">
        <v>2753</v>
      </c>
      <c r="J60" s="96">
        <v>7710</v>
      </c>
      <c r="K60" s="84"/>
      <c r="L60" s="94">
        <v>212.25629999999998</v>
      </c>
      <c r="M60" s="95">
        <v>1.969635560185316E-4</v>
      </c>
      <c r="N60" s="95">
        <v>2.3552784184924492E-3</v>
      </c>
      <c r="O60" s="95">
        <f>L60/'סכום נכסי הקרן'!$C$42</f>
        <v>3.2410129075798304E-4</v>
      </c>
    </row>
    <row r="61" spans="2:15" s="136" customFormat="1">
      <c r="B61" s="87" t="s">
        <v>757</v>
      </c>
      <c r="C61" s="84" t="s">
        <v>758</v>
      </c>
      <c r="D61" s="97" t="s">
        <v>126</v>
      </c>
      <c r="E61" s="97" t="s">
        <v>334</v>
      </c>
      <c r="F61" s="84" t="s">
        <v>477</v>
      </c>
      <c r="G61" s="97" t="s">
        <v>443</v>
      </c>
      <c r="H61" s="97" t="s">
        <v>168</v>
      </c>
      <c r="I61" s="94">
        <v>29978</v>
      </c>
      <c r="J61" s="96">
        <v>1917</v>
      </c>
      <c r="K61" s="84"/>
      <c r="L61" s="94">
        <v>574.67826000000002</v>
      </c>
      <c r="M61" s="95">
        <v>1.1954038480575436E-4</v>
      </c>
      <c r="N61" s="95">
        <v>6.3768533765772451E-3</v>
      </c>
      <c r="O61" s="95">
        <f>L61/'סכום נכסי הקרן'!$C$42</f>
        <v>8.7749558357773979E-4</v>
      </c>
    </row>
    <row r="62" spans="2:15" s="136" customFormat="1">
      <c r="B62" s="87" t="s">
        <v>759</v>
      </c>
      <c r="C62" s="84" t="s">
        <v>760</v>
      </c>
      <c r="D62" s="97" t="s">
        <v>126</v>
      </c>
      <c r="E62" s="97" t="s">
        <v>334</v>
      </c>
      <c r="F62" s="84" t="s">
        <v>761</v>
      </c>
      <c r="G62" s="97" t="s">
        <v>762</v>
      </c>
      <c r="H62" s="97" t="s">
        <v>168</v>
      </c>
      <c r="I62" s="94">
        <v>126</v>
      </c>
      <c r="J62" s="96">
        <v>13960</v>
      </c>
      <c r="K62" s="84"/>
      <c r="L62" s="94">
        <v>17.589599999999997</v>
      </c>
      <c r="M62" s="95">
        <v>1.8550373686972161E-5</v>
      </c>
      <c r="N62" s="95">
        <v>1.951810394787565E-4</v>
      </c>
      <c r="O62" s="95">
        <f>L62/'סכום נכסי הקרן'!$C$42</f>
        <v>2.6858152450205803E-5</v>
      </c>
    </row>
    <row r="63" spans="2:15" s="136" customFormat="1">
      <c r="B63" s="87" t="s">
        <v>763</v>
      </c>
      <c r="C63" s="84" t="s">
        <v>764</v>
      </c>
      <c r="D63" s="97" t="s">
        <v>126</v>
      </c>
      <c r="E63" s="97" t="s">
        <v>334</v>
      </c>
      <c r="F63" s="84" t="s">
        <v>765</v>
      </c>
      <c r="G63" s="97" t="s">
        <v>762</v>
      </c>
      <c r="H63" s="97" t="s">
        <v>168</v>
      </c>
      <c r="I63" s="94">
        <v>7658</v>
      </c>
      <c r="J63" s="96">
        <v>7786</v>
      </c>
      <c r="K63" s="84"/>
      <c r="L63" s="94">
        <v>596.25188000000003</v>
      </c>
      <c r="M63" s="95">
        <v>3.4061780098517628E-4</v>
      </c>
      <c r="N63" s="95">
        <v>6.6162426507460547E-3</v>
      </c>
      <c r="O63" s="95">
        <f>L63/'סכום נכסי הקרן'!$C$42</f>
        <v>9.1043707030073566E-4</v>
      </c>
    </row>
    <row r="64" spans="2:15" s="136" customFormat="1">
      <c r="B64" s="87" t="s">
        <v>766</v>
      </c>
      <c r="C64" s="84" t="s">
        <v>767</v>
      </c>
      <c r="D64" s="97" t="s">
        <v>126</v>
      </c>
      <c r="E64" s="97" t="s">
        <v>334</v>
      </c>
      <c r="F64" s="84" t="s">
        <v>768</v>
      </c>
      <c r="G64" s="97" t="s">
        <v>474</v>
      </c>
      <c r="H64" s="97" t="s">
        <v>168</v>
      </c>
      <c r="I64" s="94">
        <v>1747</v>
      </c>
      <c r="J64" s="96">
        <v>21070</v>
      </c>
      <c r="K64" s="84"/>
      <c r="L64" s="94">
        <v>368.09290000000004</v>
      </c>
      <c r="M64" s="95">
        <v>1.0114425590944144E-4</v>
      </c>
      <c r="N64" s="95">
        <v>4.0845019128774949E-3</v>
      </c>
      <c r="O64" s="95">
        <f>L64/'סכום נכסי הקרן'!$C$42</f>
        <v>5.6205344203611016E-4</v>
      </c>
    </row>
    <row r="65" spans="2:15" s="136" customFormat="1">
      <c r="B65" s="87" t="s">
        <v>769</v>
      </c>
      <c r="C65" s="84" t="s">
        <v>770</v>
      </c>
      <c r="D65" s="97" t="s">
        <v>126</v>
      </c>
      <c r="E65" s="97" t="s">
        <v>334</v>
      </c>
      <c r="F65" s="84" t="s">
        <v>495</v>
      </c>
      <c r="G65" s="97" t="s">
        <v>372</v>
      </c>
      <c r="H65" s="97" t="s">
        <v>168</v>
      </c>
      <c r="I65" s="94">
        <v>582</v>
      </c>
      <c r="J65" s="96">
        <v>42670</v>
      </c>
      <c r="K65" s="84"/>
      <c r="L65" s="94">
        <v>248.33939999999998</v>
      </c>
      <c r="M65" s="95">
        <v>1.0770007416871088E-4</v>
      </c>
      <c r="N65" s="95">
        <v>2.7556705232370665E-3</v>
      </c>
      <c r="O65" s="95">
        <f>L65/'סכום נכסי הקרן'!$C$42</f>
        <v>3.7919779100108246E-4</v>
      </c>
    </row>
    <row r="66" spans="2:15" s="136" customFormat="1">
      <c r="B66" s="87" t="s">
        <v>771</v>
      </c>
      <c r="C66" s="84" t="s">
        <v>772</v>
      </c>
      <c r="D66" s="97" t="s">
        <v>126</v>
      </c>
      <c r="E66" s="97" t="s">
        <v>334</v>
      </c>
      <c r="F66" s="84" t="s">
        <v>773</v>
      </c>
      <c r="G66" s="97" t="s">
        <v>443</v>
      </c>
      <c r="H66" s="97" t="s">
        <v>168</v>
      </c>
      <c r="I66" s="94">
        <v>8740</v>
      </c>
      <c r="J66" s="96">
        <v>6154</v>
      </c>
      <c r="K66" s="84"/>
      <c r="L66" s="94">
        <v>537.8596</v>
      </c>
      <c r="M66" s="95">
        <v>1.5729751494942805E-4</v>
      </c>
      <c r="N66" s="95">
        <v>5.9682992121269495E-3</v>
      </c>
      <c r="O66" s="95">
        <f>L66/'סכום נכסי הקרן'!$C$42</f>
        <v>8.2127593200565765E-4</v>
      </c>
    </row>
    <row r="67" spans="2:15" s="136" customFormat="1">
      <c r="B67" s="87" t="s">
        <v>774</v>
      </c>
      <c r="C67" s="84" t="s">
        <v>775</v>
      </c>
      <c r="D67" s="97" t="s">
        <v>126</v>
      </c>
      <c r="E67" s="97" t="s">
        <v>334</v>
      </c>
      <c r="F67" s="84" t="s">
        <v>776</v>
      </c>
      <c r="G67" s="97" t="s">
        <v>777</v>
      </c>
      <c r="H67" s="97" t="s">
        <v>168</v>
      </c>
      <c r="I67" s="94">
        <v>8178</v>
      </c>
      <c r="J67" s="96">
        <v>8945</v>
      </c>
      <c r="K67" s="84"/>
      <c r="L67" s="94">
        <v>731.52210000000002</v>
      </c>
      <c r="M67" s="95">
        <v>1.5701940383891131E-4</v>
      </c>
      <c r="N67" s="95">
        <v>8.1172535975623603E-3</v>
      </c>
      <c r="O67" s="95">
        <f>L67/'סכום נכסי הקרן'!$C$42</f>
        <v>1.1169857235238266E-3</v>
      </c>
    </row>
    <row r="68" spans="2:15" s="136" customFormat="1">
      <c r="B68" s="87" t="s">
        <v>778</v>
      </c>
      <c r="C68" s="84" t="s">
        <v>779</v>
      </c>
      <c r="D68" s="97" t="s">
        <v>126</v>
      </c>
      <c r="E68" s="97" t="s">
        <v>334</v>
      </c>
      <c r="F68" s="84" t="s">
        <v>780</v>
      </c>
      <c r="G68" s="97" t="s">
        <v>762</v>
      </c>
      <c r="H68" s="97" t="s">
        <v>168</v>
      </c>
      <c r="I68" s="94">
        <v>18399</v>
      </c>
      <c r="J68" s="96">
        <v>4386</v>
      </c>
      <c r="K68" s="84"/>
      <c r="L68" s="94">
        <v>806.98014000000001</v>
      </c>
      <c r="M68" s="95">
        <v>3.0024247529433112E-4</v>
      </c>
      <c r="N68" s="95">
        <v>8.9545653433797511E-3</v>
      </c>
      <c r="O68" s="95">
        <f>L68/'סכום נכסי הקרן'!$C$42</f>
        <v>1.2322051453363594E-3</v>
      </c>
    </row>
    <row r="69" spans="2:15" s="136" customFormat="1">
      <c r="B69" s="87" t="s">
        <v>781</v>
      </c>
      <c r="C69" s="84" t="s">
        <v>782</v>
      </c>
      <c r="D69" s="97" t="s">
        <v>126</v>
      </c>
      <c r="E69" s="97" t="s">
        <v>334</v>
      </c>
      <c r="F69" s="84" t="s">
        <v>783</v>
      </c>
      <c r="G69" s="97" t="s">
        <v>739</v>
      </c>
      <c r="H69" s="97" t="s">
        <v>168</v>
      </c>
      <c r="I69" s="94">
        <v>34694</v>
      </c>
      <c r="J69" s="96">
        <v>1713</v>
      </c>
      <c r="K69" s="84"/>
      <c r="L69" s="94">
        <v>594.30822000000001</v>
      </c>
      <c r="M69" s="95">
        <v>3.2224376922854365E-4</v>
      </c>
      <c r="N69" s="95">
        <v>6.5946750437968753E-3</v>
      </c>
      <c r="O69" s="95">
        <f>L69/'סכום נכסי הקרן'!$C$42</f>
        <v>9.0746923040719814E-4</v>
      </c>
    </row>
    <row r="70" spans="2:15" s="136" customFormat="1">
      <c r="B70" s="87" t="s">
        <v>784</v>
      </c>
      <c r="C70" s="84" t="s">
        <v>785</v>
      </c>
      <c r="D70" s="97" t="s">
        <v>126</v>
      </c>
      <c r="E70" s="97" t="s">
        <v>334</v>
      </c>
      <c r="F70" s="84" t="s">
        <v>786</v>
      </c>
      <c r="G70" s="97" t="s">
        <v>443</v>
      </c>
      <c r="H70" s="97" t="s">
        <v>168</v>
      </c>
      <c r="I70" s="94">
        <v>8048</v>
      </c>
      <c r="J70" s="96">
        <v>4388</v>
      </c>
      <c r="K70" s="84"/>
      <c r="L70" s="94">
        <v>353.14623999999998</v>
      </c>
      <c r="M70" s="95">
        <v>1.2719700304389319E-4</v>
      </c>
      <c r="N70" s="95">
        <v>3.9186479630699059E-3</v>
      </c>
      <c r="O70" s="95">
        <f>L70/'סכום נכסי הקרן'!$C$42</f>
        <v>5.39230883654942E-4</v>
      </c>
    </row>
    <row r="71" spans="2:15" s="136" customFormat="1">
      <c r="B71" s="87" t="s">
        <v>787</v>
      </c>
      <c r="C71" s="84" t="s">
        <v>788</v>
      </c>
      <c r="D71" s="97" t="s">
        <v>126</v>
      </c>
      <c r="E71" s="97" t="s">
        <v>334</v>
      </c>
      <c r="F71" s="84" t="s">
        <v>789</v>
      </c>
      <c r="G71" s="97" t="s">
        <v>663</v>
      </c>
      <c r="H71" s="97" t="s">
        <v>168</v>
      </c>
      <c r="I71" s="94">
        <v>3902</v>
      </c>
      <c r="J71" s="96">
        <v>9023</v>
      </c>
      <c r="K71" s="84"/>
      <c r="L71" s="94">
        <v>352.07746000000003</v>
      </c>
      <c r="M71" s="95">
        <v>1.4019791475902108E-4</v>
      </c>
      <c r="N71" s="95">
        <v>3.9067883647064356E-3</v>
      </c>
      <c r="O71" s="95">
        <f>L71/'סכום נכסי הקרן'!$C$42</f>
        <v>5.3759892748904111E-4</v>
      </c>
    </row>
    <row r="72" spans="2:15" s="136" customFormat="1">
      <c r="B72" s="87" t="s">
        <v>790</v>
      </c>
      <c r="C72" s="84" t="s">
        <v>791</v>
      </c>
      <c r="D72" s="97" t="s">
        <v>126</v>
      </c>
      <c r="E72" s="97" t="s">
        <v>334</v>
      </c>
      <c r="F72" s="84" t="s">
        <v>792</v>
      </c>
      <c r="G72" s="97" t="s">
        <v>631</v>
      </c>
      <c r="H72" s="97" t="s">
        <v>168</v>
      </c>
      <c r="I72" s="94">
        <v>22745</v>
      </c>
      <c r="J72" s="96">
        <v>2463</v>
      </c>
      <c r="K72" s="84"/>
      <c r="L72" s="94">
        <v>560.20934999999997</v>
      </c>
      <c r="M72" s="95">
        <v>2.3232999869049435E-4</v>
      </c>
      <c r="N72" s="95">
        <v>6.2163007264928434E-3</v>
      </c>
      <c r="O72" s="95">
        <f>L72/'סכום נכסי הקרן'!$C$42</f>
        <v>8.5540251775655519E-4</v>
      </c>
    </row>
    <row r="73" spans="2:15" s="136" customFormat="1">
      <c r="B73" s="87" t="s">
        <v>793</v>
      </c>
      <c r="C73" s="84" t="s">
        <v>794</v>
      </c>
      <c r="D73" s="97" t="s">
        <v>126</v>
      </c>
      <c r="E73" s="97" t="s">
        <v>334</v>
      </c>
      <c r="F73" s="84" t="s">
        <v>795</v>
      </c>
      <c r="G73" s="97" t="s">
        <v>196</v>
      </c>
      <c r="H73" s="97" t="s">
        <v>168</v>
      </c>
      <c r="I73" s="94">
        <v>5329</v>
      </c>
      <c r="J73" s="96">
        <v>4031</v>
      </c>
      <c r="K73" s="84"/>
      <c r="L73" s="94">
        <v>214.81198999999998</v>
      </c>
      <c r="M73" s="95">
        <v>1.0827901908189633E-4</v>
      </c>
      <c r="N73" s="95">
        <v>2.3836373482455683E-3</v>
      </c>
      <c r="O73" s="95">
        <f>L73/'סכום נכסי הקרן'!$C$42</f>
        <v>3.2800365986447019E-4</v>
      </c>
    </row>
    <row r="74" spans="2:15" s="136" customFormat="1">
      <c r="B74" s="87" t="s">
        <v>796</v>
      </c>
      <c r="C74" s="84" t="s">
        <v>797</v>
      </c>
      <c r="D74" s="97" t="s">
        <v>126</v>
      </c>
      <c r="E74" s="97" t="s">
        <v>334</v>
      </c>
      <c r="F74" s="84" t="s">
        <v>798</v>
      </c>
      <c r="G74" s="97" t="s">
        <v>710</v>
      </c>
      <c r="H74" s="97" t="s">
        <v>168</v>
      </c>
      <c r="I74" s="94">
        <v>10150</v>
      </c>
      <c r="J74" s="96">
        <v>1246</v>
      </c>
      <c r="K74" s="84"/>
      <c r="L74" s="94">
        <v>126.46899999999999</v>
      </c>
      <c r="M74" s="95">
        <v>1.5317938066090246E-4</v>
      </c>
      <c r="N74" s="95">
        <v>1.4033491882611802E-3</v>
      </c>
      <c r="O74" s="95">
        <f>L74/'סכום נכסי הקרן'!$C$42</f>
        <v>1.9310977408383808E-4</v>
      </c>
    </row>
    <row r="75" spans="2:15" s="136" customFormat="1">
      <c r="B75" s="87" t="s">
        <v>799</v>
      </c>
      <c r="C75" s="84" t="s">
        <v>800</v>
      </c>
      <c r="D75" s="97" t="s">
        <v>126</v>
      </c>
      <c r="E75" s="97" t="s">
        <v>334</v>
      </c>
      <c r="F75" s="84" t="s">
        <v>801</v>
      </c>
      <c r="G75" s="97" t="s">
        <v>191</v>
      </c>
      <c r="H75" s="97" t="s">
        <v>168</v>
      </c>
      <c r="I75" s="94">
        <v>2173</v>
      </c>
      <c r="J75" s="96">
        <v>7304</v>
      </c>
      <c r="K75" s="84"/>
      <c r="L75" s="94">
        <v>158.71592000000001</v>
      </c>
      <c r="M75" s="95">
        <v>1.6124710424910977E-4</v>
      </c>
      <c r="N75" s="95">
        <v>1.7611735484278871E-3</v>
      </c>
      <c r="O75" s="95">
        <f>L75/'סכום נכסי הקרן'!$C$42</f>
        <v>2.4234868192765438E-4</v>
      </c>
    </row>
    <row r="76" spans="2:15" s="136" customFormat="1">
      <c r="B76" s="87" t="s">
        <v>802</v>
      </c>
      <c r="C76" s="84" t="s">
        <v>803</v>
      </c>
      <c r="D76" s="97" t="s">
        <v>126</v>
      </c>
      <c r="E76" s="97" t="s">
        <v>334</v>
      </c>
      <c r="F76" s="84" t="s">
        <v>804</v>
      </c>
      <c r="G76" s="97" t="s">
        <v>762</v>
      </c>
      <c r="H76" s="97" t="s">
        <v>168</v>
      </c>
      <c r="I76" s="94">
        <v>2130</v>
      </c>
      <c r="J76" s="96">
        <v>14630</v>
      </c>
      <c r="K76" s="84"/>
      <c r="L76" s="94">
        <v>311.61900000000003</v>
      </c>
      <c r="M76" s="95">
        <v>1.4461480928972946E-4</v>
      </c>
      <c r="N76" s="95">
        <v>3.4578455645000814E-3</v>
      </c>
      <c r="O76" s="95">
        <f>L76/'סכום נכסי הקרן'!$C$42</f>
        <v>4.7582154275143746E-4</v>
      </c>
    </row>
    <row r="77" spans="2:15" s="136" customFormat="1">
      <c r="B77" s="87" t="s">
        <v>805</v>
      </c>
      <c r="C77" s="84" t="s">
        <v>806</v>
      </c>
      <c r="D77" s="97" t="s">
        <v>126</v>
      </c>
      <c r="E77" s="97" t="s">
        <v>334</v>
      </c>
      <c r="F77" s="84" t="s">
        <v>807</v>
      </c>
      <c r="G77" s="97" t="s">
        <v>430</v>
      </c>
      <c r="H77" s="97" t="s">
        <v>168</v>
      </c>
      <c r="I77" s="94">
        <v>1496</v>
      </c>
      <c r="J77" s="96">
        <v>17500</v>
      </c>
      <c r="K77" s="84"/>
      <c r="L77" s="94">
        <v>261.8</v>
      </c>
      <c r="M77" s="95">
        <v>1.5668276610017538E-4</v>
      </c>
      <c r="N77" s="95">
        <v>2.9050345735854403E-3</v>
      </c>
      <c r="O77" s="95">
        <f>L77/'סכום נכסי הקרן'!$C$42</f>
        <v>3.9975123433528225E-4</v>
      </c>
    </row>
    <row r="78" spans="2:15" s="136" customFormat="1">
      <c r="B78" s="87" t="s">
        <v>808</v>
      </c>
      <c r="C78" s="84" t="s">
        <v>809</v>
      </c>
      <c r="D78" s="97" t="s">
        <v>126</v>
      </c>
      <c r="E78" s="97" t="s">
        <v>334</v>
      </c>
      <c r="F78" s="84" t="s">
        <v>810</v>
      </c>
      <c r="G78" s="97" t="s">
        <v>430</v>
      </c>
      <c r="H78" s="97" t="s">
        <v>168</v>
      </c>
      <c r="I78" s="94">
        <v>5804</v>
      </c>
      <c r="J78" s="96">
        <v>2109</v>
      </c>
      <c r="K78" s="84"/>
      <c r="L78" s="94">
        <v>122.40636000000001</v>
      </c>
      <c r="M78" s="95">
        <v>2.2561283290769188E-4</v>
      </c>
      <c r="N78" s="95">
        <v>1.3582685554879522E-3</v>
      </c>
      <c r="O78" s="95">
        <f>L78/'סכום נכסי הקרן'!$C$42</f>
        <v>1.8690639228605393E-4</v>
      </c>
    </row>
    <row r="79" spans="2:15" s="136" customFormat="1">
      <c r="B79" s="87" t="s">
        <v>811</v>
      </c>
      <c r="C79" s="84" t="s">
        <v>812</v>
      </c>
      <c r="D79" s="97" t="s">
        <v>126</v>
      </c>
      <c r="E79" s="97" t="s">
        <v>334</v>
      </c>
      <c r="F79" s="84" t="s">
        <v>813</v>
      </c>
      <c r="G79" s="97" t="s">
        <v>719</v>
      </c>
      <c r="H79" s="97" t="s">
        <v>168</v>
      </c>
      <c r="I79" s="94">
        <v>473</v>
      </c>
      <c r="J79" s="96">
        <v>31170</v>
      </c>
      <c r="K79" s="84"/>
      <c r="L79" s="94">
        <v>147.4341</v>
      </c>
      <c r="M79" s="95">
        <v>1.9803066251514013E-4</v>
      </c>
      <c r="N79" s="95">
        <v>1.6359860879505467E-3</v>
      </c>
      <c r="O79" s="95">
        <f>L79/'סכום נכסי הקרן'!$C$42</f>
        <v>2.2512209113105972E-4</v>
      </c>
    </row>
    <row r="80" spans="2:15" s="136" customFormat="1">
      <c r="B80" s="87" t="s">
        <v>814</v>
      </c>
      <c r="C80" s="84" t="s">
        <v>815</v>
      </c>
      <c r="D80" s="97" t="s">
        <v>126</v>
      </c>
      <c r="E80" s="97" t="s">
        <v>334</v>
      </c>
      <c r="F80" s="84" t="s">
        <v>816</v>
      </c>
      <c r="G80" s="97" t="s">
        <v>817</v>
      </c>
      <c r="H80" s="97" t="s">
        <v>168</v>
      </c>
      <c r="I80" s="94">
        <v>4205</v>
      </c>
      <c r="J80" s="96">
        <v>1653</v>
      </c>
      <c r="K80" s="84"/>
      <c r="L80" s="94">
        <v>69.508649999999989</v>
      </c>
      <c r="M80" s="95">
        <v>1.0443878755732429E-4</v>
      </c>
      <c r="N80" s="95">
        <v>7.7129500157849338E-4</v>
      </c>
      <c r="O80" s="95">
        <f>L80/'סכום נכסי הקרן'!$C$42</f>
        <v>1.0613509791626857E-4</v>
      </c>
    </row>
    <row r="81" spans="2:15" s="136" customFormat="1">
      <c r="B81" s="87" t="s">
        <v>818</v>
      </c>
      <c r="C81" s="84" t="s">
        <v>819</v>
      </c>
      <c r="D81" s="97" t="s">
        <v>126</v>
      </c>
      <c r="E81" s="97" t="s">
        <v>334</v>
      </c>
      <c r="F81" s="84" t="s">
        <v>820</v>
      </c>
      <c r="G81" s="97" t="s">
        <v>561</v>
      </c>
      <c r="H81" s="97" t="s">
        <v>168</v>
      </c>
      <c r="I81" s="94">
        <v>2714</v>
      </c>
      <c r="J81" s="96">
        <v>10690</v>
      </c>
      <c r="K81" s="84"/>
      <c r="L81" s="94">
        <v>290.1266</v>
      </c>
      <c r="M81" s="95">
        <v>2.1578156735652633E-4</v>
      </c>
      <c r="N81" s="95">
        <v>3.2193575390251855E-3</v>
      </c>
      <c r="O81" s="95">
        <f>L81/'סכום נכסי הקרן'!$C$42</f>
        <v>4.4300407358097285E-4</v>
      </c>
    </row>
    <row r="82" spans="2:15" s="136" customFormat="1">
      <c r="B82" s="87" t="s">
        <v>821</v>
      </c>
      <c r="C82" s="84" t="s">
        <v>822</v>
      </c>
      <c r="D82" s="97" t="s">
        <v>126</v>
      </c>
      <c r="E82" s="97" t="s">
        <v>334</v>
      </c>
      <c r="F82" s="84" t="s">
        <v>424</v>
      </c>
      <c r="G82" s="97" t="s">
        <v>372</v>
      </c>
      <c r="H82" s="97" t="s">
        <v>168</v>
      </c>
      <c r="I82" s="94">
        <v>33556</v>
      </c>
      <c r="J82" s="96">
        <v>1510</v>
      </c>
      <c r="K82" s="84"/>
      <c r="L82" s="94">
        <v>506.69559999999996</v>
      </c>
      <c r="M82" s="95">
        <v>1.9493313048886261E-4</v>
      </c>
      <c r="N82" s="95">
        <v>5.6224913532605756E-3</v>
      </c>
      <c r="O82" s="95">
        <f>L82/'סכום נכסי הקרן'!$C$42</f>
        <v>7.7369057116981061E-4</v>
      </c>
    </row>
    <row r="83" spans="2:15" s="136" customFormat="1">
      <c r="B83" s="87" t="s">
        <v>823</v>
      </c>
      <c r="C83" s="84" t="s">
        <v>824</v>
      </c>
      <c r="D83" s="97" t="s">
        <v>126</v>
      </c>
      <c r="E83" s="97" t="s">
        <v>334</v>
      </c>
      <c r="F83" s="84" t="s">
        <v>825</v>
      </c>
      <c r="G83" s="97" t="s">
        <v>157</v>
      </c>
      <c r="H83" s="97" t="s">
        <v>168</v>
      </c>
      <c r="I83" s="94">
        <v>1058</v>
      </c>
      <c r="J83" s="96">
        <v>18500</v>
      </c>
      <c r="K83" s="84"/>
      <c r="L83" s="94">
        <v>195.73</v>
      </c>
      <c r="M83" s="95">
        <v>7.849381497672377E-5</v>
      </c>
      <c r="N83" s="95">
        <v>2.1718961691668381E-3</v>
      </c>
      <c r="O83" s="95">
        <f>L83/'סכום נכסי הקרן'!$C$42</f>
        <v>2.9886672687717646E-4</v>
      </c>
    </row>
    <row r="84" spans="2:15" s="136" customFormat="1">
      <c r="B84" s="87" t="s">
        <v>826</v>
      </c>
      <c r="C84" s="84" t="s">
        <v>827</v>
      </c>
      <c r="D84" s="97" t="s">
        <v>126</v>
      </c>
      <c r="E84" s="97" t="s">
        <v>334</v>
      </c>
      <c r="F84" s="84" t="s">
        <v>828</v>
      </c>
      <c r="G84" s="97" t="s">
        <v>631</v>
      </c>
      <c r="H84" s="97" t="s">
        <v>168</v>
      </c>
      <c r="I84" s="94">
        <v>93327.25</v>
      </c>
      <c r="J84" s="96">
        <v>224.8</v>
      </c>
      <c r="K84" s="84"/>
      <c r="L84" s="94">
        <v>209.79966000000002</v>
      </c>
      <c r="M84" s="95">
        <v>8.9352372537100121E-5</v>
      </c>
      <c r="N84" s="95">
        <v>2.3280185860445773E-3</v>
      </c>
      <c r="O84" s="95">
        <f>L84/'סכום נכסי הקרן'!$C$42</f>
        <v>3.2035016443133135E-4</v>
      </c>
    </row>
    <row r="85" spans="2:15" s="136" customFormat="1">
      <c r="B85" s="87" t="s">
        <v>829</v>
      </c>
      <c r="C85" s="84" t="s">
        <v>830</v>
      </c>
      <c r="D85" s="97" t="s">
        <v>126</v>
      </c>
      <c r="E85" s="97" t="s">
        <v>334</v>
      </c>
      <c r="F85" s="84" t="s">
        <v>831</v>
      </c>
      <c r="G85" s="97" t="s">
        <v>372</v>
      </c>
      <c r="H85" s="97" t="s">
        <v>168</v>
      </c>
      <c r="I85" s="94">
        <v>101931</v>
      </c>
      <c r="J85" s="96">
        <v>782</v>
      </c>
      <c r="K85" s="84"/>
      <c r="L85" s="94">
        <v>797.10041999999999</v>
      </c>
      <c r="M85" s="95">
        <v>2.5154689457633148E-4</v>
      </c>
      <c r="N85" s="95">
        <v>8.8449361295625476E-3</v>
      </c>
      <c r="O85" s="95">
        <f>L85/'סכום נכסי הקרן'!$C$42</f>
        <v>1.2171194682359507E-3</v>
      </c>
    </row>
    <row r="86" spans="2:15" s="136" customFormat="1">
      <c r="B86" s="87" t="s">
        <v>832</v>
      </c>
      <c r="C86" s="84" t="s">
        <v>833</v>
      </c>
      <c r="D86" s="97" t="s">
        <v>126</v>
      </c>
      <c r="E86" s="97" t="s">
        <v>334</v>
      </c>
      <c r="F86" s="84" t="s">
        <v>834</v>
      </c>
      <c r="G86" s="97" t="s">
        <v>372</v>
      </c>
      <c r="H86" s="97" t="s">
        <v>168</v>
      </c>
      <c r="I86" s="94">
        <v>42073</v>
      </c>
      <c r="J86" s="96">
        <v>1415</v>
      </c>
      <c r="K86" s="84"/>
      <c r="L86" s="94">
        <v>595.33294999999998</v>
      </c>
      <c r="M86" s="95">
        <v>1.2017423593259069E-4</v>
      </c>
      <c r="N86" s="95">
        <v>6.6060458462361043E-3</v>
      </c>
      <c r="O86" s="95">
        <f>L86/'סכום נכסי הקרן'!$C$42</f>
        <v>9.090339251450148E-4</v>
      </c>
    </row>
    <row r="87" spans="2:15" s="136" customFormat="1">
      <c r="B87" s="83"/>
      <c r="C87" s="84"/>
      <c r="D87" s="84"/>
      <c r="E87" s="84"/>
      <c r="F87" s="84"/>
      <c r="G87" s="84"/>
      <c r="H87" s="84"/>
      <c r="I87" s="94"/>
      <c r="J87" s="96"/>
      <c r="K87" s="84"/>
      <c r="L87" s="84"/>
      <c r="M87" s="84"/>
      <c r="N87" s="95"/>
      <c r="O87" s="84"/>
    </row>
    <row r="88" spans="2:15" s="136" customFormat="1">
      <c r="B88" s="102" t="s">
        <v>30</v>
      </c>
      <c r="C88" s="82"/>
      <c r="D88" s="82"/>
      <c r="E88" s="82"/>
      <c r="F88" s="82"/>
      <c r="G88" s="82"/>
      <c r="H88" s="82"/>
      <c r="I88" s="91"/>
      <c r="J88" s="93"/>
      <c r="K88" s="82"/>
      <c r="L88" s="91">
        <v>593.69337000000007</v>
      </c>
      <c r="M88" s="82"/>
      <c r="N88" s="92">
        <v>6.5878524291766733E-3</v>
      </c>
      <c r="O88" s="92">
        <f>L88/'סכום נכסי הקרן'!$C$42</f>
        <v>9.0653039524130432E-4</v>
      </c>
    </row>
    <row r="89" spans="2:15" s="136" customFormat="1">
      <c r="B89" s="87" t="s">
        <v>835</v>
      </c>
      <c r="C89" s="84" t="s">
        <v>836</v>
      </c>
      <c r="D89" s="97" t="s">
        <v>126</v>
      </c>
      <c r="E89" s="97" t="s">
        <v>334</v>
      </c>
      <c r="F89" s="84" t="s">
        <v>837</v>
      </c>
      <c r="G89" s="97" t="s">
        <v>157</v>
      </c>
      <c r="H89" s="97" t="s">
        <v>168</v>
      </c>
      <c r="I89" s="94">
        <v>10705</v>
      </c>
      <c r="J89" s="96">
        <v>620</v>
      </c>
      <c r="K89" s="84"/>
      <c r="L89" s="94">
        <v>66.370999999999995</v>
      </c>
      <c r="M89" s="95">
        <v>1.9469707372389753E-4</v>
      </c>
      <c r="N89" s="95">
        <v>7.3647841743101309E-4</v>
      </c>
      <c r="O89" s="95">
        <f>L89/'סכום נכסי הקרן'!$C$42</f>
        <v>1.0134411449223459E-4</v>
      </c>
    </row>
    <row r="90" spans="2:15" s="136" customFormat="1">
      <c r="B90" s="87" t="s">
        <v>838</v>
      </c>
      <c r="C90" s="84" t="s">
        <v>839</v>
      </c>
      <c r="D90" s="97" t="s">
        <v>126</v>
      </c>
      <c r="E90" s="97" t="s">
        <v>334</v>
      </c>
      <c r="F90" s="84" t="s">
        <v>840</v>
      </c>
      <c r="G90" s="97" t="s">
        <v>415</v>
      </c>
      <c r="H90" s="97" t="s">
        <v>168</v>
      </c>
      <c r="I90" s="94">
        <v>791</v>
      </c>
      <c r="J90" s="96">
        <v>2699</v>
      </c>
      <c r="K90" s="84"/>
      <c r="L90" s="94">
        <v>21.34909</v>
      </c>
      <c r="M90" s="95">
        <v>5.9586818521903388E-5</v>
      </c>
      <c r="N90" s="95">
        <v>2.3689780200377076E-4</v>
      </c>
      <c r="O90" s="95">
        <f>L90/'סכום נכסי הקרן'!$C$42</f>
        <v>3.2598644306474529E-5</v>
      </c>
    </row>
    <row r="91" spans="2:15" s="136" customFormat="1">
      <c r="B91" s="87" t="s">
        <v>841</v>
      </c>
      <c r="C91" s="84" t="s">
        <v>842</v>
      </c>
      <c r="D91" s="97" t="s">
        <v>126</v>
      </c>
      <c r="E91" s="97" t="s">
        <v>334</v>
      </c>
      <c r="F91" s="84" t="s">
        <v>843</v>
      </c>
      <c r="G91" s="97" t="s">
        <v>817</v>
      </c>
      <c r="H91" s="97" t="s">
        <v>168</v>
      </c>
      <c r="I91" s="94">
        <v>250</v>
      </c>
      <c r="J91" s="96">
        <v>1790</v>
      </c>
      <c r="K91" s="84"/>
      <c r="L91" s="94">
        <v>4.4749999999999996</v>
      </c>
      <c r="M91" s="95">
        <v>9.5874445893639961E-6</v>
      </c>
      <c r="N91" s="95">
        <v>4.9656339636343938E-5</v>
      </c>
      <c r="O91" s="95">
        <f>L91/'סכום נכסי הקרן'!$C$42</f>
        <v>6.8330281652039266E-6</v>
      </c>
    </row>
    <row r="92" spans="2:15" s="136" customFormat="1">
      <c r="B92" s="87" t="s">
        <v>844</v>
      </c>
      <c r="C92" s="84" t="s">
        <v>845</v>
      </c>
      <c r="D92" s="97" t="s">
        <v>126</v>
      </c>
      <c r="E92" s="97" t="s">
        <v>334</v>
      </c>
      <c r="F92" s="84" t="s">
        <v>846</v>
      </c>
      <c r="G92" s="97" t="s">
        <v>196</v>
      </c>
      <c r="H92" s="97" t="s">
        <v>168</v>
      </c>
      <c r="I92" s="94">
        <v>20</v>
      </c>
      <c r="J92" s="96">
        <v>1827</v>
      </c>
      <c r="K92" s="84"/>
      <c r="L92" s="94">
        <v>0.3654</v>
      </c>
      <c r="M92" s="95">
        <v>6.0143383028006433E-7</v>
      </c>
      <c r="N92" s="95">
        <v>4.0546204476245981E-6</v>
      </c>
      <c r="O92" s="95">
        <f>L92/'סכום נכסי הקרן'!$C$42</f>
        <v>5.5794156236100892E-7</v>
      </c>
    </row>
    <row r="93" spans="2:15" s="136" customFormat="1">
      <c r="B93" s="87" t="s">
        <v>847</v>
      </c>
      <c r="C93" s="84" t="s">
        <v>848</v>
      </c>
      <c r="D93" s="97" t="s">
        <v>126</v>
      </c>
      <c r="E93" s="97" t="s">
        <v>334</v>
      </c>
      <c r="F93" s="84" t="s">
        <v>849</v>
      </c>
      <c r="G93" s="97" t="s">
        <v>474</v>
      </c>
      <c r="H93" s="97" t="s">
        <v>168</v>
      </c>
      <c r="I93" s="94">
        <v>4527</v>
      </c>
      <c r="J93" s="96">
        <v>2994</v>
      </c>
      <c r="K93" s="84"/>
      <c r="L93" s="94">
        <v>135.53838000000002</v>
      </c>
      <c r="M93" s="95">
        <v>1.6171452980937834E-4</v>
      </c>
      <c r="N93" s="95">
        <v>1.5039865544223124E-3</v>
      </c>
      <c r="O93" s="95">
        <f>L93/'סכום נכסי הקרן'!$C$42</f>
        <v>2.0695811575555592E-4</v>
      </c>
    </row>
    <row r="94" spans="2:15" s="136" customFormat="1">
      <c r="B94" s="87" t="s">
        <v>850</v>
      </c>
      <c r="C94" s="84" t="s">
        <v>851</v>
      </c>
      <c r="D94" s="97" t="s">
        <v>126</v>
      </c>
      <c r="E94" s="97" t="s">
        <v>334</v>
      </c>
      <c r="F94" s="84" t="s">
        <v>852</v>
      </c>
      <c r="G94" s="97" t="s">
        <v>613</v>
      </c>
      <c r="H94" s="97" t="s">
        <v>168</v>
      </c>
      <c r="I94" s="94">
        <v>3700</v>
      </c>
      <c r="J94" s="96">
        <v>1699</v>
      </c>
      <c r="K94" s="84"/>
      <c r="L94" s="94">
        <v>62.863</v>
      </c>
      <c r="M94" s="95">
        <v>3.1752022539473555E-4</v>
      </c>
      <c r="N94" s="95">
        <v>6.9755228571161771E-4</v>
      </c>
      <c r="O94" s="95">
        <f>L94/'סכום נכסי הקרן'!$C$42</f>
        <v>9.5987631184182002E-5</v>
      </c>
    </row>
    <row r="95" spans="2:15" s="136" customFormat="1">
      <c r="B95" s="87" t="s">
        <v>853</v>
      </c>
      <c r="C95" s="84" t="s">
        <v>854</v>
      </c>
      <c r="D95" s="97" t="s">
        <v>126</v>
      </c>
      <c r="E95" s="97" t="s">
        <v>334</v>
      </c>
      <c r="F95" s="84" t="s">
        <v>855</v>
      </c>
      <c r="G95" s="97" t="s">
        <v>157</v>
      </c>
      <c r="H95" s="97" t="s">
        <v>168</v>
      </c>
      <c r="I95" s="94">
        <v>34553</v>
      </c>
      <c r="J95" s="96">
        <v>162.80000000000001</v>
      </c>
      <c r="K95" s="84"/>
      <c r="L95" s="94">
        <v>56.252279999999999</v>
      </c>
      <c r="M95" s="95">
        <v>9.8722857142857147E-5</v>
      </c>
      <c r="N95" s="95">
        <v>6.2419716670362405E-4</v>
      </c>
      <c r="O95" s="95">
        <f>L95/'סכום נכסי הקרן'!$C$42</f>
        <v>8.5893500245125704E-5</v>
      </c>
    </row>
    <row r="96" spans="2:15" s="136" customFormat="1">
      <c r="B96" s="87" t="s">
        <v>856</v>
      </c>
      <c r="C96" s="84" t="s">
        <v>857</v>
      </c>
      <c r="D96" s="97" t="s">
        <v>126</v>
      </c>
      <c r="E96" s="97" t="s">
        <v>334</v>
      </c>
      <c r="F96" s="84" t="s">
        <v>858</v>
      </c>
      <c r="G96" s="97" t="s">
        <v>191</v>
      </c>
      <c r="H96" s="97" t="s">
        <v>168</v>
      </c>
      <c r="I96" s="94">
        <v>1000</v>
      </c>
      <c r="J96" s="96">
        <v>11430</v>
      </c>
      <c r="K96" s="84"/>
      <c r="L96" s="94">
        <v>114.3</v>
      </c>
      <c r="M96" s="95">
        <v>1.8759807862047878E-4</v>
      </c>
      <c r="N96" s="95">
        <v>1.2683172336165616E-3</v>
      </c>
      <c r="O96" s="95">
        <f>L96/'סכום נכסי הקרן'!$C$42</f>
        <v>1.74528518275488E-4</v>
      </c>
    </row>
    <row r="97" spans="2:15" s="136" customFormat="1">
      <c r="B97" s="87" t="s">
        <v>859</v>
      </c>
      <c r="C97" s="84" t="s">
        <v>860</v>
      </c>
      <c r="D97" s="97" t="s">
        <v>126</v>
      </c>
      <c r="E97" s="97" t="s">
        <v>334</v>
      </c>
      <c r="F97" s="84" t="s">
        <v>861</v>
      </c>
      <c r="G97" s="97" t="s">
        <v>430</v>
      </c>
      <c r="H97" s="97" t="s">
        <v>168</v>
      </c>
      <c r="I97" s="94">
        <v>14721</v>
      </c>
      <c r="J97" s="96">
        <v>754.7</v>
      </c>
      <c r="K97" s="84"/>
      <c r="L97" s="94">
        <v>111.09939</v>
      </c>
      <c r="M97" s="95">
        <v>1.8866594312895129E-4</v>
      </c>
      <c r="N97" s="95">
        <v>1.2328020208336613E-3</v>
      </c>
      <c r="O97" s="95">
        <f>L97/'סכום נכסי הקרן'!$C$42</f>
        <v>1.6964139910770402E-4</v>
      </c>
    </row>
    <row r="98" spans="2:15" s="136" customFormat="1">
      <c r="B98" s="87" t="s">
        <v>862</v>
      </c>
      <c r="C98" s="84" t="s">
        <v>863</v>
      </c>
      <c r="D98" s="97" t="s">
        <v>126</v>
      </c>
      <c r="E98" s="97" t="s">
        <v>334</v>
      </c>
      <c r="F98" s="84" t="s">
        <v>864</v>
      </c>
      <c r="G98" s="97" t="s">
        <v>817</v>
      </c>
      <c r="H98" s="97" t="s">
        <v>168</v>
      </c>
      <c r="I98" s="94">
        <v>12025</v>
      </c>
      <c r="J98" s="96">
        <v>175.3</v>
      </c>
      <c r="K98" s="84"/>
      <c r="L98" s="94">
        <v>21.079830000000001</v>
      </c>
      <c r="M98" s="95">
        <v>5.6527203471053282E-5</v>
      </c>
      <c r="N98" s="95">
        <v>2.3390998837014351E-4</v>
      </c>
      <c r="O98" s="95">
        <f>L98/'סכום נכסי הקרן'!$C$42</f>
        <v>3.2187502146974462E-5</v>
      </c>
    </row>
    <row r="99" spans="2:15" s="136" customFormat="1">
      <c r="B99" s="83"/>
      <c r="C99" s="84"/>
      <c r="D99" s="84"/>
      <c r="E99" s="84"/>
      <c r="F99" s="84"/>
      <c r="G99" s="84"/>
      <c r="H99" s="84"/>
      <c r="I99" s="94"/>
      <c r="J99" s="96"/>
      <c r="K99" s="84"/>
      <c r="L99" s="84"/>
      <c r="M99" s="84"/>
      <c r="N99" s="95"/>
      <c r="O99" s="84"/>
    </row>
    <row r="100" spans="2:15" s="136" customFormat="1">
      <c r="B100" s="81" t="s">
        <v>236</v>
      </c>
      <c r="C100" s="82"/>
      <c r="D100" s="82"/>
      <c r="E100" s="82"/>
      <c r="F100" s="82"/>
      <c r="G100" s="82"/>
      <c r="H100" s="82"/>
      <c r="I100" s="91"/>
      <c r="J100" s="93"/>
      <c r="K100" s="91">
        <f>K101+K122</f>
        <v>9.4745200000000001</v>
      </c>
      <c r="L100" s="91">
        <v>16004.116099999999</v>
      </c>
      <c r="M100" s="82"/>
      <c r="N100" s="92">
        <v>0.17758789377454307</v>
      </c>
      <c r="O100" s="92">
        <f>L100/'סכום נכסי הקרן'!$C$42</f>
        <v>2.4437223702903601E-2</v>
      </c>
    </row>
    <row r="101" spans="2:15" s="136" customFormat="1">
      <c r="B101" s="102" t="s">
        <v>65</v>
      </c>
      <c r="C101" s="82"/>
      <c r="D101" s="82"/>
      <c r="E101" s="82"/>
      <c r="F101" s="82"/>
      <c r="G101" s="82"/>
      <c r="H101" s="82"/>
      <c r="I101" s="91"/>
      <c r="J101" s="93"/>
      <c r="K101" s="91">
        <f>SUM(K102:K120)</f>
        <v>2.6941999999999999</v>
      </c>
      <c r="L101" s="91">
        <v>3690.0717200000004</v>
      </c>
      <c r="M101" s="82"/>
      <c r="N101" s="92">
        <v>4.0946470304086678E-2</v>
      </c>
      <c r="O101" s="92">
        <f>L101/'סכום נכסי הקרן'!$C$42</f>
        <v>5.6344947473480449E-3</v>
      </c>
    </row>
    <row r="102" spans="2:15" s="136" customFormat="1">
      <c r="B102" s="87" t="s">
        <v>865</v>
      </c>
      <c r="C102" s="84" t="s">
        <v>866</v>
      </c>
      <c r="D102" s="97" t="s">
        <v>867</v>
      </c>
      <c r="E102" s="97" t="s">
        <v>868</v>
      </c>
      <c r="F102" s="84" t="s">
        <v>869</v>
      </c>
      <c r="G102" s="97" t="s">
        <v>870</v>
      </c>
      <c r="H102" s="97" t="s">
        <v>167</v>
      </c>
      <c r="I102" s="94">
        <v>2125</v>
      </c>
      <c r="J102" s="96">
        <v>6548</v>
      </c>
      <c r="K102" s="94">
        <v>1.6208199999999999</v>
      </c>
      <c r="L102" s="94">
        <v>484.03654</v>
      </c>
      <c r="M102" s="95">
        <v>1.4765728925217322E-5</v>
      </c>
      <c r="N102" s="95">
        <v>5.3710576148917949E-3</v>
      </c>
      <c r="O102" s="95">
        <f>L102/'סכום נכסי הקרן'!$C$42</f>
        <v>7.3909168956600162E-4</v>
      </c>
    </row>
    <row r="103" spans="2:15" s="136" customFormat="1">
      <c r="B103" s="87" t="s">
        <v>871</v>
      </c>
      <c r="C103" s="84" t="s">
        <v>872</v>
      </c>
      <c r="D103" s="97" t="s">
        <v>873</v>
      </c>
      <c r="E103" s="97" t="s">
        <v>868</v>
      </c>
      <c r="F103" s="84" t="s">
        <v>874</v>
      </c>
      <c r="G103" s="97" t="s">
        <v>875</v>
      </c>
      <c r="H103" s="97" t="s">
        <v>167</v>
      </c>
      <c r="I103" s="94">
        <v>2185</v>
      </c>
      <c r="J103" s="96">
        <v>2200</v>
      </c>
      <c r="K103" s="84"/>
      <c r="L103" s="94">
        <v>166.65869000000001</v>
      </c>
      <c r="M103" s="95">
        <v>6.3630348735081081E-5</v>
      </c>
      <c r="N103" s="95">
        <v>1.8493096120643928E-3</v>
      </c>
      <c r="O103" s="95">
        <f>L103/'סכום נכסי הקרן'!$C$42</f>
        <v>2.5447676485943914E-4</v>
      </c>
    </row>
    <row r="104" spans="2:15" s="136" customFormat="1">
      <c r="B104" s="87" t="s">
        <v>876</v>
      </c>
      <c r="C104" s="84" t="s">
        <v>877</v>
      </c>
      <c r="D104" s="97" t="s">
        <v>873</v>
      </c>
      <c r="E104" s="97" t="s">
        <v>868</v>
      </c>
      <c r="F104" s="84" t="s">
        <v>878</v>
      </c>
      <c r="G104" s="97" t="s">
        <v>870</v>
      </c>
      <c r="H104" s="97" t="s">
        <v>167</v>
      </c>
      <c r="I104" s="94">
        <v>1417</v>
      </c>
      <c r="J104" s="96">
        <v>10362</v>
      </c>
      <c r="K104" s="84"/>
      <c r="L104" s="94">
        <v>509.05801000000002</v>
      </c>
      <c r="M104" s="95">
        <v>8.6696917262586627E-6</v>
      </c>
      <c r="N104" s="95">
        <v>5.648705572996955E-3</v>
      </c>
      <c r="O104" s="95">
        <f>L104/'סכום נכסי הקרן'!$C$42</f>
        <v>7.7729781453690779E-4</v>
      </c>
    </row>
    <row r="105" spans="2:15" s="136" customFormat="1">
      <c r="B105" s="87" t="s">
        <v>879</v>
      </c>
      <c r="C105" s="84" t="s">
        <v>880</v>
      </c>
      <c r="D105" s="97" t="s">
        <v>873</v>
      </c>
      <c r="E105" s="97" t="s">
        <v>868</v>
      </c>
      <c r="F105" s="84" t="s">
        <v>843</v>
      </c>
      <c r="G105" s="97" t="s">
        <v>817</v>
      </c>
      <c r="H105" s="97" t="s">
        <v>167</v>
      </c>
      <c r="I105" s="94">
        <v>1327</v>
      </c>
      <c r="J105" s="96">
        <v>515</v>
      </c>
      <c r="K105" s="84"/>
      <c r="L105" s="94">
        <v>23.693650000000002</v>
      </c>
      <c r="M105" s="95">
        <v>5.089015588034409E-5</v>
      </c>
      <c r="N105" s="95">
        <v>2.6291395120104152E-4</v>
      </c>
      <c r="O105" s="95">
        <f>L105/'סכום נכסי הקרן'!$C$42</f>
        <v>3.6178631907594195E-5</v>
      </c>
    </row>
    <row r="106" spans="2:15" s="136" customFormat="1">
      <c r="B106" s="87" t="s">
        <v>881</v>
      </c>
      <c r="C106" s="84" t="s">
        <v>882</v>
      </c>
      <c r="D106" s="97" t="s">
        <v>873</v>
      </c>
      <c r="E106" s="97" t="s">
        <v>868</v>
      </c>
      <c r="F106" s="84" t="s">
        <v>883</v>
      </c>
      <c r="G106" s="97" t="s">
        <v>415</v>
      </c>
      <c r="H106" s="97" t="s">
        <v>167</v>
      </c>
      <c r="I106" s="94">
        <v>1290</v>
      </c>
      <c r="J106" s="96">
        <v>3420</v>
      </c>
      <c r="K106" s="94">
        <v>1.07338</v>
      </c>
      <c r="L106" s="94">
        <v>154.03048999999999</v>
      </c>
      <c r="M106" s="95">
        <v>6.1521976436892261E-5</v>
      </c>
      <c r="N106" s="95">
        <v>1.7091821957078166E-3</v>
      </c>
      <c r="O106" s="95">
        <f>L106/'סכום נכסי הקרן'!$C$42</f>
        <v>2.3519434111065067E-4</v>
      </c>
    </row>
    <row r="107" spans="2:15" s="136" customFormat="1">
      <c r="B107" s="87" t="s">
        <v>884</v>
      </c>
      <c r="C107" s="84" t="s">
        <v>885</v>
      </c>
      <c r="D107" s="97" t="s">
        <v>873</v>
      </c>
      <c r="E107" s="97" t="s">
        <v>868</v>
      </c>
      <c r="F107" s="84" t="s">
        <v>886</v>
      </c>
      <c r="G107" s="97" t="s">
        <v>29</v>
      </c>
      <c r="H107" s="97" t="s">
        <v>167</v>
      </c>
      <c r="I107" s="94">
        <v>2850</v>
      </c>
      <c r="J107" s="96">
        <v>1615</v>
      </c>
      <c r="K107" s="84"/>
      <c r="L107" s="94">
        <v>159.57733999999999</v>
      </c>
      <c r="M107" s="95">
        <v>8.4485921399456816E-5</v>
      </c>
      <c r="N107" s="95">
        <v>1.77073219962108E-3</v>
      </c>
      <c r="O107" s="95">
        <f>L107/'סכום נכסי הקרן'!$C$42</f>
        <v>2.4366401312811691E-4</v>
      </c>
    </row>
    <row r="108" spans="2:15" s="136" customFormat="1">
      <c r="B108" s="87" t="s">
        <v>887</v>
      </c>
      <c r="C108" s="84" t="s">
        <v>888</v>
      </c>
      <c r="D108" s="97" t="s">
        <v>873</v>
      </c>
      <c r="E108" s="97" t="s">
        <v>868</v>
      </c>
      <c r="F108" s="84" t="s">
        <v>776</v>
      </c>
      <c r="G108" s="97" t="s">
        <v>777</v>
      </c>
      <c r="H108" s="97" t="s">
        <v>167</v>
      </c>
      <c r="I108" s="94">
        <v>180</v>
      </c>
      <c r="J108" s="96">
        <v>5160</v>
      </c>
      <c r="K108" s="84"/>
      <c r="L108" s="94">
        <v>32.201500000000003</v>
      </c>
      <c r="M108" s="95">
        <v>6.9120792732547688E-6</v>
      </c>
      <c r="N108" s="95">
        <v>3.5732036218988372E-4</v>
      </c>
      <c r="O108" s="95">
        <f>L108/'סכום נכסי הקרן'!$C$42</f>
        <v>4.9169554516606538E-5</v>
      </c>
    </row>
    <row r="109" spans="2:15" s="136" customFormat="1">
      <c r="B109" s="87" t="s">
        <v>889</v>
      </c>
      <c r="C109" s="84" t="s">
        <v>890</v>
      </c>
      <c r="D109" s="97" t="s">
        <v>873</v>
      </c>
      <c r="E109" s="97" t="s">
        <v>868</v>
      </c>
      <c r="F109" s="84" t="s">
        <v>891</v>
      </c>
      <c r="G109" s="97" t="s">
        <v>892</v>
      </c>
      <c r="H109" s="97" t="s">
        <v>167</v>
      </c>
      <c r="I109" s="94">
        <v>6507</v>
      </c>
      <c r="J109" s="96">
        <v>445</v>
      </c>
      <c r="K109" s="84"/>
      <c r="L109" s="94">
        <v>100.39097</v>
      </c>
      <c r="M109" s="95">
        <v>2.4057465509961148E-4</v>
      </c>
      <c r="N109" s="95">
        <v>1.1139772296630203E-3</v>
      </c>
      <c r="O109" s="95">
        <f>L109/'סכום נכסי הקרן'!$C$42</f>
        <v>1.5329035207645641E-4</v>
      </c>
    </row>
    <row r="110" spans="2:15" s="136" customFormat="1">
      <c r="B110" s="87" t="s">
        <v>893</v>
      </c>
      <c r="C110" s="84" t="s">
        <v>894</v>
      </c>
      <c r="D110" s="97" t="s">
        <v>873</v>
      </c>
      <c r="E110" s="97" t="s">
        <v>868</v>
      </c>
      <c r="F110" s="84" t="s">
        <v>895</v>
      </c>
      <c r="G110" s="97" t="s">
        <v>663</v>
      </c>
      <c r="H110" s="97" t="s">
        <v>167</v>
      </c>
      <c r="I110" s="94">
        <v>1100</v>
      </c>
      <c r="J110" s="96">
        <v>6470</v>
      </c>
      <c r="K110" s="84"/>
      <c r="L110" s="94">
        <v>246.74639000000002</v>
      </c>
      <c r="M110" s="95">
        <v>2.1598772985487842E-5</v>
      </c>
      <c r="N110" s="95">
        <v>2.7379938650015155E-3</v>
      </c>
      <c r="O110" s="95">
        <f>L110/'סכום נכסי הקרן'!$C$42</f>
        <v>3.7676537039830007E-4</v>
      </c>
    </row>
    <row r="111" spans="2:15" s="136" customFormat="1">
      <c r="B111" s="87" t="s">
        <v>896</v>
      </c>
      <c r="C111" s="84" t="s">
        <v>897</v>
      </c>
      <c r="D111" s="97" t="s">
        <v>873</v>
      </c>
      <c r="E111" s="97" t="s">
        <v>868</v>
      </c>
      <c r="F111" s="84" t="s">
        <v>789</v>
      </c>
      <c r="G111" s="97" t="s">
        <v>663</v>
      </c>
      <c r="H111" s="97" t="s">
        <v>167</v>
      </c>
      <c r="I111" s="94">
        <v>711</v>
      </c>
      <c r="J111" s="96">
        <v>2591</v>
      </c>
      <c r="K111" s="84"/>
      <c r="L111" s="94">
        <v>63.869109999999999</v>
      </c>
      <c r="M111" s="95">
        <v>2.5546057763624808E-5</v>
      </c>
      <c r="N111" s="95">
        <v>7.0871647339240478E-4</v>
      </c>
      <c r="O111" s="95">
        <f>L111/'סכום נכסי הקרן'!$C$42</f>
        <v>9.7523894417096709E-5</v>
      </c>
    </row>
    <row r="112" spans="2:15" s="136" customFormat="1">
      <c r="B112" s="87" t="s">
        <v>898</v>
      </c>
      <c r="C112" s="84" t="s">
        <v>899</v>
      </c>
      <c r="D112" s="97" t="s">
        <v>873</v>
      </c>
      <c r="E112" s="97" t="s">
        <v>868</v>
      </c>
      <c r="F112" s="84" t="s">
        <v>900</v>
      </c>
      <c r="G112" s="97" t="s">
        <v>901</v>
      </c>
      <c r="H112" s="97" t="s">
        <v>167</v>
      </c>
      <c r="I112" s="94">
        <v>1498</v>
      </c>
      <c r="J112" s="96">
        <v>5024</v>
      </c>
      <c r="K112" s="84"/>
      <c r="L112" s="94">
        <v>260.92475999999999</v>
      </c>
      <c r="M112" s="95">
        <v>3.1315650763681685E-5</v>
      </c>
      <c r="N112" s="95">
        <v>2.8953225702997832E-3</v>
      </c>
      <c r="O112" s="95">
        <f>L112/'סכום נכסי הקרן'!$C$42</f>
        <v>3.9841480091152513E-4</v>
      </c>
    </row>
    <row r="113" spans="2:15" s="136" customFormat="1">
      <c r="B113" s="87" t="s">
        <v>902</v>
      </c>
      <c r="C113" s="84" t="s">
        <v>903</v>
      </c>
      <c r="D113" s="97" t="s">
        <v>873</v>
      </c>
      <c r="E113" s="97" t="s">
        <v>868</v>
      </c>
      <c r="F113" s="84" t="s">
        <v>698</v>
      </c>
      <c r="G113" s="97" t="s">
        <v>430</v>
      </c>
      <c r="H113" s="97" t="s">
        <v>167</v>
      </c>
      <c r="I113" s="94">
        <v>946</v>
      </c>
      <c r="J113" s="96">
        <v>8716</v>
      </c>
      <c r="K113" s="84"/>
      <c r="L113" s="94">
        <v>285.86579999999998</v>
      </c>
      <c r="M113" s="95">
        <v>6.7168074210582889E-6</v>
      </c>
      <c r="N113" s="95">
        <v>3.1720780458581385E-3</v>
      </c>
      <c r="O113" s="95">
        <f>L113/'סכום נכסי הקרן'!$C$42</f>
        <v>4.3649811460749776E-4</v>
      </c>
    </row>
    <row r="114" spans="2:15" s="136" customFormat="1">
      <c r="B114" s="87" t="s">
        <v>904</v>
      </c>
      <c r="C114" s="84" t="s">
        <v>905</v>
      </c>
      <c r="D114" s="97" t="s">
        <v>873</v>
      </c>
      <c r="E114" s="97" t="s">
        <v>868</v>
      </c>
      <c r="F114" s="84" t="s">
        <v>864</v>
      </c>
      <c r="G114" s="97" t="s">
        <v>817</v>
      </c>
      <c r="H114" s="97" t="s">
        <v>167</v>
      </c>
      <c r="I114" s="94">
        <v>1042</v>
      </c>
      <c r="J114" s="96">
        <v>514</v>
      </c>
      <c r="K114" s="84"/>
      <c r="L114" s="94">
        <v>18.568830000000002</v>
      </c>
      <c r="M114" s="95">
        <v>4.8982409251037809E-5</v>
      </c>
      <c r="N114" s="95">
        <v>2.0604695623006316E-4</v>
      </c>
      <c r="O114" s="95">
        <f>L114/'סכום נכסי הקרן'!$C$42</f>
        <v>2.8353371706119251E-5</v>
      </c>
    </row>
    <row r="115" spans="2:15" s="136" customFormat="1">
      <c r="B115" s="87" t="s">
        <v>906</v>
      </c>
      <c r="C115" s="84" t="s">
        <v>907</v>
      </c>
      <c r="D115" s="97" t="s">
        <v>873</v>
      </c>
      <c r="E115" s="97" t="s">
        <v>868</v>
      </c>
      <c r="F115" s="84" t="s">
        <v>795</v>
      </c>
      <c r="G115" s="97" t="s">
        <v>196</v>
      </c>
      <c r="H115" s="97" t="s">
        <v>167</v>
      </c>
      <c r="I115" s="94">
        <v>3154</v>
      </c>
      <c r="J115" s="96">
        <v>1152</v>
      </c>
      <c r="K115" s="84"/>
      <c r="L115" s="94">
        <v>125.97024999999999</v>
      </c>
      <c r="M115" s="95">
        <v>6.4085574438787953E-5</v>
      </c>
      <c r="N115" s="95">
        <v>1.3978148643743365E-3</v>
      </c>
      <c r="O115" s="95">
        <f>L115/'סכום נכסי הקרן'!$C$42</f>
        <v>1.9234821591682233E-4</v>
      </c>
    </row>
    <row r="116" spans="2:15" s="136" customFormat="1">
      <c r="B116" s="87" t="s">
        <v>908</v>
      </c>
      <c r="C116" s="84" t="s">
        <v>909</v>
      </c>
      <c r="D116" s="97" t="s">
        <v>873</v>
      </c>
      <c r="E116" s="97" t="s">
        <v>868</v>
      </c>
      <c r="F116" s="84" t="s">
        <v>910</v>
      </c>
      <c r="G116" s="97" t="s">
        <v>911</v>
      </c>
      <c r="H116" s="97" t="s">
        <v>167</v>
      </c>
      <c r="I116" s="94">
        <v>1180</v>
      </c>
      <c r="J116" s="96">
        <v>3755</v>
      </c>
      <c r="K116" s="84"/>
      <c r="L116" s="94">
        <v>153.61929999999998</v>
      </c>
      <c r="M116" s="95">
        <v>2.7433664179448527E-5</v>
      </c>
      <c r="N116" s="95">
        <v>1.704619471619533E-3</v>
      </c>
      <c r="O116" s="95">
        <f>L116/'סכום נכסי הקרן'!$C$42</f>
        <v>2.3456648125562269E-4</v>
      </c>
    </row>
    <row r="117" spans="2:15" s="136" customFormat="1">
      <c r="B117" s="87" t="s">
        <v>912</v>
      </c>
      <c r="C117" s="84" t="s">
        <v>913</v>
      </c>
      <c r="D117" s="97" t="s">
        <v>873</v>
      </c>
      <c r="E117" s="97" t="s">
        <v>868</v>
      </c>
      <c r="F117" s="84" t="s">
        <v>666</v>
      </c>
      <c r="G117" s="97" t="s">
        <v>430</v>
      </c>
      <c r="H117" s="97" t="s">
        <v>167</v>
      </c>
      <c r="I117" s="94">
        <v>999</v>
      </c>
      <c r="J117" s="96">
        <v>1895</v>
      </c>
      <c r="K117" s="84"/>
      <c r="L117" s="94">
        <v>65.633949999999999</v>
      </c>
      <c r="M117" s="95">
        <v>9.8423645320197038E-7</v>
      </c>
      <c r="N117" s="95">
        <v>7.2829982410610428E-4</v>
      </c>
      <c r="O117" s="95">
        <f>L117/'סכום נכסי הקרן'!$C$42</f>
        <v>1.0021868803208632E-4</v>
      </c>
    </row>
    <row r="118" spans="2:15" s="136" customFormat="1">
      <c r="B118" s="87" t="s">
        <v>914</v>
      </c>
      <c r="C118" s="84" t="s">
        <v>915</v>
      </c>
      <c r="D118" s="97" t="s">
        <v>873</v>
      </c>
      <c r="E118" s="97" t="s">
        <v>868</v>
      </c>
      <c r="F118" s="84" t="s">
        <v>662</v>
      </c>
      <c r="G118" s="97" t="s">
        <v>663</v>
      </c>
      <c r="H118" s="97" t="s">
        <v>167</v>
      </c>
      <c r="I118" s="94">
        <v>3248</v>
      </c>
      <c r="J118" s="96">
        <v>3408</v>
      </c>
      <c r="K118" s="84"/>
      <c r="L118" s="94">
        <v>383.76860999999997</v>
      </c>
      <c r="M118" s="95">
        <v>3.3086269830611849E-5</v>
      </c>
      <c r="N118" s="95">
        <v>4.2584456849000269E-3</v>
      </c>
      <c r="O118" s="95">
        <f>L118/'סכום נכסי הקרן'!$C$42</f>
        <v>5.8598921140808069E-4</v>
      </c>
    </row>
    <row r="119" spans="2:15" s="136" customFormat="1">
      <c r="B119" s="87" t="s">
        <v>916</v>
      </c>
      <c r="C119" s="84" t="s">
        <v>917</v>
      </c>
      <c r="D119" s="97" t="s">
        <v>873</v>
      </c>
      <c r="E119" s="97" t="s">
        <v>868</v>
      </c>
      <c r="F119" s="84" t="s">
        <v>918</v>
      </c>
      <c r="G119" s="97" t="s">
        <v>870</v>
      </c>
      <c r="H119" s="97" t="s">
        <v>167</v>
      </c>
      <c r="I119" s="94">
        <v>1504</v>
      </c>
      <c r="J119" s="96">
        <v>4185</v>
      </c>
      <c r="K119" s="84"/>
      <c r="L119" s="94">
        <v>218.22129999999999</v>
      </c>
      <c r="M119" s="95">
        <v>2.3580612164921108E-5</v>
      </c>
      <c r="N119" s="95">
        <v>2.4214683773596652E-3</v>
      </c>
      <c r="O119" s="95">
        <f>L119/'סכום נכסי הקרן'!$C$42</f>
        <v>3.3320945008880797E-4</v>
      </c>
    </row>
    <row r="120" spans="2:15" s="136" customFormat="1">
      <c r="B120" s="87" t="s">
        <v>919</v>
      </c>
      <c r="C120" s="84" t="s">
        <v>920</v>
      </c>
      <c r="D120" s="97" t="s">
        <v>873</v>
      </c>
      <c r="E120" s="97" t="s">
        <v>868</v>
      </c>
      <c r="F120" s="84" t="s">
        <v>921</v>
      </c>
      <c r="G120" s="97" t="s">
        <v>870</v>
      </c>
      <c r="H120" s="97" t="s">
        <v>167</v>
      </c>
      <c r="I120" s="94">
        <v>1189</v>
      </c>
      <c r="J120" s="96">
        <v>5755</v>
      </c>
      <c r="K120" s="84"/>
      <c r="L120" s="94">
        <v>237.23623000000001</v>
      </c>
      <c r="M120" s="95">
        <v>2.651689224163905E-5</v>
      </c>
      <c r="N120" s="95">
        <v>2.6324654326091192E-3</v>
      </c>
      <c r="O120" s="95">
        <f>L120/'סכום נכסי הקרן'!$C$42</f>
        <v>3.6224398690431212E-4</v>
      </c>
    </row>
    <row r="121" spans="2:15" s="136" customFormat="1">
      <c r="B121" s="83"/>
      <c r="C121" s="84"/>
      <c r="D121" s="84"/>
      <c r="E121" s="84"/>
      <c r="F121" s="84"/>
      <c r="G121" s="84"/>
      <c r="H121" s="84"/>
      <c r="I121" s="94"/>
      <c r="J121" s="96"/>
      <c r="K121" s="84"/>
      <c r="L121" s="84"/>
      <c r="M121" s="84"/>
      <c r="N121" s="95"/>
      <c r="O121" s="84"/>
    </row>
    <row r="122" spans="2:15" s="136" customFormat="1">
      <c r="B122" s="102" t="s">
        <v>64</v>
      </c>
      <c r="C122" s="82"/>
      <c r="D122" s="82"/>
      <c r="E122" s="82"/>
      <c r="F122" s="82"/>
      <c r="G122" s="82"/>
      <c r="H122" s="82"/>
      <c r="I122" s="91"/>
      <c r="J122" s="93"/>
      <c r="K122" s="91">
        <f>SUM(K123:K191)</f>
        <v>6.7803199999999997</v>
      </c>
      <c r="L122" s="91">
        <v>12314.044380000001</v>
      </c>
      <c r="M122" s="82"/>
      <c r="N122" s="92">
        <v>0.13664142347045641</v>
      </c>
      <c r="O122" s="92">
        <f>L122/'סכום נכסי הקרן'!$C$42</f>
        <v>1.8802728955555559E-2</v>
      </c>
    </row>
    <row r="123" spans="2:15" s="136" customFormat="1">
      <c r="B123" s="87" t="s">
        <v>922</v>
      </c>
      <c r="C123" s="84" t="s">
        <v>923</v>
      </c>
      <c r="D123" s="97" t="s">
        <v>145</v>
      </c>
      <c r="E123" s="97" t="s">
        <v>868</v>
      </c>
      <c r="F123" s="84"/>
      <c r="G123" s="97" t="s">
        <v>924</v>
      </c>
      <c r="H123" s="97" t="s">
        <v>925</v>
      </c>
      <c r="I123" s="94">
        <v>1006</v>
      </c>
      <c r="J123" s="96">
        <v>2612</v>
      </c>
      <c r="K123" s="84"/>
      <c r="L123" s="94">
        <v>93.403229999999994</v>
      </c>
      <c r="M123" s="95">
        <v>4.6399040909870175E-7</v>
      </c>
      <c r="N123" s="95">
        <v>1.0364385501701787E-3</v>
      </c>
      <c r="O123" s="95">
        <f>L123/'סכום נכסי הקרן'!$C$42</f>
        <v>1.4262053660581459E-4</v>
      </c>
    </row>
    <row r="124" spans="2:15" s="136" customFormat="1">
      <c r="B124" s="87" t="s">
        <v>926</v>
      </c>
      <c r="C124" s="84" t="s">
        <v>927</v>
      </c>
      <c r="D124" s="97" t="s">
        <v>29</v>
      </c>
      <c r="E124" s="97" t="s">
        <v>868</v>
      </c>
      <c r="F124" s="84"/>
      <c r="G124" s="97" t="s">
        <v>928</v>
      </c>
      <c r="H124" s="97" t="s">
        <v>169</v>
      </c>
      <c r="I124" s="94">
        <v>309</v>
      </c>
      <c r="J124" s="96">
        <v>16715</v>
      </c>
      <c r="K124" s="84"/>
      <c r="L124" s="94">
        <v>214.47908999999999</v>
      </c>
      <c r="M124" s="95">
        <v>1.476941177008169E-6</v>
      </c>
      <c r="N124" s="95">
        <v>2.3799433604321739E-3</v>
      </c>
      <c r="O124" s="95">
        <f>L124/'סכום נכסי הקרן'!$C$42</f>
        <v>3.2749534364632577E-4</v>
      </c>
    </row>
    <row r="125" spans="2:15" s="136" customFormat="1">
      <c r="B125" s="87" t="s">
        <v>929</v>
      </c>
      <c r="C125" s="84" t="s">
        <v>930</v>
      </c>
      <c r="D125" s="97" t="s">
        <v>867</v>
      </c>
      <c r="E125" s="97" t="s">
        <v>868</v>
      </c>
      <c r="F125" s="84"/>
      <c r="G125" s="97" t="s">
        <v>595</v>
      </c>
      <c r="H125" s="97" t="s">
        <v>167</v>
      </c>
      <c r="I125" s="94">
        <v>254</v>
      </c>
      <c r="J125" s="96">
        <v>13059</v>
      </c>
      <c r="K125" s="94">
        <v>0.79255999999999993</v>
      </c>
      <c r="L125" s="94">
        <v>115.79246999999999</v>
      </c>
      <c r="M125" s="95">
        <v>2.6536331905407045E-6</v>
      </c>
      <c r="N125" s="95">
        <v>1.2848782609276351E-3</v>
      </c>
      <c r="O125" s="95">
        <f>L125/'סכום נכסי הקרן'!$C$42</f>
        <v>1.7680742096726944E-4</v>
      </c>
    </row>
    <row r="126" spans="2:15" s="136" customFormat="1">
      <c r="B126" s="87" t="s">
        <v>931</v>
      </c>
      <c r="C126" s="84" t="s">
        <v>932</v>
      </c>
      <c r="D126" s="97" t="s">
        <v>873</v>
      </c>
      <c r="E126" s="97" t="s">
        <v>868</v>
      </c>
      <c r="F126" s="84"/>
      <c r="G126" s="97" t="s">
        <v>870</v>
      </c>
      <c r="H126" s="97" t="s">
        <v>167</v>
      </c>
      <c r="I126" s="94">
        <v>151</v>
      </c>
      <c r="J126" s="96">
        <v>104640</v>
      </c>
      <c r="K126" s="84"/>
      <c r="L126" s="94">
        <v>547.80818999999997</v>
      </c>
      <c r="M126" s="95">
        <v>4.320715556278536E-7</v>
      </c>
      <c r="N126" s="95">
        <v>6.0786926342370571E-3</v>
      </c>
      <c r="O126" s="95">
        <f>L126/'סכום נכסי הקרן'!$C$42</f>
        <v>8.3646676902779534E-4</v>
      </c>
    </row>
    <row r="127" spans="2:15" s="136" customFormat="1">
      <c r="B127" s="87" t="s">
        <v>933</v>
      </c>
      <c r="C127" s="84" t="s">
        <v>934</v>
      </c>
      <c r="D127" s="97" t="s">
        <v>873</v>
      </c>
      <c r="E127" s="97" t="s">
        <v>868</v>
      </c>
      <c r="F127" s="84"/>
      <c r="G127" s="97" t="s">
        <v>935</v>
      </c>
      <c r="H127" s="97" t="s">
        <v>167</v>
      </c>
      <c r="I127" s="94">
        <v>67</v>
      </c>
      <c r="J127" s="96">
        <v>116947</v>
      </c>
      <c r="K127" s="84"/>
      <c r="L127" s="94">
        <v>271.65502000000004</v>
      </c>
      <c r="M127" s="95">
        <v>1.3904102265294732E-7</v>
      </c>
      <c r="N127" s="95">
        <v>3.0143897066006275E-3</v>
      </c>
      <c r="O127" s="95">
        <f>L127/'סכום נכסי הקרן'!$C$42</f>
        <v>4.1479919617408634E-4</v>
      </c>
    </row>
    <row r="128" spans="2:15" s="136" customFormat="1">
      <c r="B128" s="87" t="s">
        <v>936</v>
      </c>
      <c r="C128" s="84" t="s">
        <v>937</v>
      </c>
      <c r="D128" s="97" t="s">
        <v>867</v>
      </c>
      <c r="E128" s="97" t="s">
        <v>868</v>
      </c>
      <c r="F128" s="84"/>
      <c r="G128" s="97" t="s">
        <v>938</v>
      </c>
      <c r="H128" s="97" t="s">
        <v>167</v>
      </c>
      <c r="I128" s="94">
        <v>355</v>
      </c>
      <c r="J128" s="96">
        <v>9931</v>
      </c>
      <c r="K128" s="84"/>
      <c r="L128" s="94">
        <v>122.22926</v>
      </c>
      <c r="M128" s="95">
        <v>4.0898794205620128E-7</v>
      </c>
      <c r="N128" s="95">
        <v>1.356303385041115E-3</v>
      </c>
      <c r="O128" s="95">
        <f>L128/'סכום נכסי הקרן'!$C$42</f>
        <v>1.8663597233341535E-4</v>
      </c>
    </row>
    <row r="129" spans="2:15" s="136" customFormat="1">
      <c r="B129" s="87" t="s">
        <v>939</v>
      </c>
      <c r="C129" s="84" t="s">
        <v>940</v>
      </c>
      <c r="D129" s="97" t="s">
        <v>29</v>
      </c>
      <c r="E129" s="97" t="s">
        <v>868</v>
      </c>
      <c r="F129" s="84"/>
      <c r="G129" s="97" t="s">
        <v>941</v>
      </c>
      <c r="H129" s="97" t="s">
        <v>175</v>
      </c>
      <c r="I129" s="94">
        <v>14</v>
      </c>
      <c r="J129" s="96">
        <v>1084000</v>
      </c>
      <c r="K129" s="84"/>
      <c r="L129" s="94">
        <v>84.63655</v>
      </c>
      <c r="M129" s="95">
        <v>1.3915831484847051E-6</v>
      </c>
      <c r="N129" s="95">
        <v>9.391600608823253E-4</v>
      </c>
      <c r="O129" s="95">
        <f>L129/'סכום נכסי הקרן'!$C$42</f>
        <v>1.2923439775546156E-4</v>
      </c>
    </row>
    <row r="130" spans="2:15" s="136" customFormat="1">
      <c r="B130" s="87" t="s">
        <v>942</v>
      </c>
      <c r="C130" s="84" t="s">
        <v>943</v>
      </c>
      <c r="D130" s="97" t="s">
        <v>873</v>
      </c>
      <c r="E130" s="97" t="s">
        <v>868</v>
      </c>
      <c r="F130" s="84"/>
      <c r="G130" s="97" t="s">
        <v>901</v>
      </c>
      <c r="H130" s="97" t="s">
        <v>167</v>
      </c>
      <c r="I130" s="94">
        <v>617</v>
      </c>
      <c r="J130" s="96">
        <v>16923</v>
      </c>
      <c r="K130" s="84"/>
      <c r="L130" s="94">
        <v>362.00650000000002</v>
      </c>
      <c r="M130" s="95">
        <v>1.2128822643194807E-7</v>
      </c>
      <c r="N130" s="95">
        <v>4.0169648524165684E-3</v>
      </c>
      <c r="O130" s="95">
        <f>L130/'סכום נכסי הקרן'!$C$42</f>
        <v>5.5275991295796552E-4</v>
      </c>
    </row>
    <row r="131" spans="2:15" s="136" customFormat="1">
      <c r="B131" s="87" t="s">
        <v>944</v>
      </c>
      <c r="C131" s="84" t="s">
        <v>945</v>
      </c>
      <c r="D131" s="97" t="s">
        <v>867</v>
      </c>
      <c r="E131" s="97" t="s">
        <v>868</v>
      </c>
      <c r="F131" s="84"/>
      <c r="G131" s="97" t="s">
        <v>607</v>
      </c>
      <c r="H131" s="97" t="s">
        <v>167</v>
      </c>
      <c r="I131" s="94">
        <v>657</v>
      </c>
      <c r="J131" s="96">
        <v>8483</v>
      </c>
      <c r="K131" s="84"/>
      <c r="L131" s="94">
        <v>193.22739000000001</v>
      </c>
      <c r="M131" s="95">
        <v>2.4714132903669041E-6</v>
      </c>
      <c r="N131" s="95">
        <v>2.1441262357283328E-3</v>
      </c>
      <c r="O131" s="95">
        <f>L131/'סכום נכסי הקרן'!$C$42</f>
        <v>2.9504540740979749E-4</v>
      </c>
    </row>
    <row r="132" spans="2:15" s="136" customFormat="1">
      <c r="B132" s="87" t="s">
        <v>946</v>
      </c>
      <c r="C132" s="84" t="s">
        <v>947</v>
      </c>
      <c r="D132" s="97" t="s">
        <v>29</v>
      </c>
      <c r="E132" s="97" t="s">
        <v>868</v>
      </c>
      <c r="F132" s="84"/>
      <c r="G132" s="97" t="s">
        <v>157</v>
      </c>
      <c r="H132" s="97" t="s">
        <v>169</v>
      </c>
      <c r="I132" s="94">
        <v>113</v>
      </c>
      <c r="J132" s="96">
        <v>14515</v>
      </c>
      <c r="K132" s="84"/>
      <c r="L132" s="94">
        <v>68.110740000000007</v>
      </c>
      <c r="M132" s="95">
        <v>2.6189859492678551E-7</v>
      </c>
      <c r="N132" s="95">
        <v>7.5578324878719939E-4</v>
      </c>
      <c r="O132" s="95">
        <f>L132/'סכום נכסי הקרן'!$C$42</f>
        <v>1.0400058207215235E-4</v>
      </c>
    </row>
    <row r="133" spans="2:15" s="136" customFormat="1">
      <c r="B133" s="87" t="s">
        <v>948</v>
      </c>
      <c r="C133" s="84" t="s">
        <v>949</v>
      </c>
      <c r="D133" s="97" t="s">
        <v>129</v>
      </c>
      <c r="E133" s="97" t="s">
        <v>868</v>
      </c>
      <c r="F133" s="84"/>
      <c r="G133" s="97" t="s">
        <v>935</v>
      </c>
      <c r="H133" s="97" t="s">
        <v>170</v>
      </c>
      <c r="I133" s="94">
        <v>322</v>
      </c>
      <c r="J133" s="96">
        <v>6715</v>
      </c>
      <c r="K133" s="84"/>
      <c r="L133" s="94">
        <v>101.23344999999999</v>
      </c>
      <c r="M133" s="95">
        <v>3.8503039605721218E-6</v>
      </c>
      <c r="N133" s="95">
        <v>1.1233257152533725E-3</v>
      </c>
      <c r="O133" s="95">
        <f>L133/'סכום נכסי הקרן'!$C$42</f>
        <v>1.5457676315324323E-4</v>
      </c>
    </row>
    <row r="134" spans="2:15" s="136" customFormat="1">
      <c r="B134" s="87" t="s">
        <v>950</v>
      </c>
      <c r="C134" s="84" t="s">
        <v>951</v>
      </c>
      <c r="D134" s="97" t="s">
        <v>29</v>
      </c>
      <c r="E134" s="97" t="s">
        <v>868</v>
      </c>
      <c r="F134" s="84"/>
      <c r="G134" s="97" t="s">
        <v>952</v>
      </c>
      <c r="H134" s="97" t="s">
        <v>169</v>
      </c>
      <c r="I134" s="94">
        <v>418</v>
      </c>
      <c r="J134" s="96">
        <v>6513</v>
      </c>
      <c r="K134" s="84"/>
      <c r="L134" s="94">
        <v>113.0518</v>
      </c>
      <c r="M134" s="95">
        <v>3.874125725445103E-6</v>
      </c>
      <c r="N134" s="95">
        <v>1.2544667211843638E-3</v>
      </c>
      <c r="O134" s="95">
        <f>L134/'סכום נכסי הקרן'!$C$42</f>
        <v>1.7262259967083828E-4</v>
      </c>
    </row>
    <row r="135" spans="2:15" s="136" customFormat="1">
      <c r="B135" s="87" t="s">
        <v>953</v>
      </c>
      <c r="C135" s="84" t="s">
        <v>954</v>
      </c>
      <c r="D135" s="97" t="s">
        <v>867</v>
      </c>
      <c r="E135" s="97" t="s">
        <v>868</v>
      </c>
      <c r="F135" s="84"/>
      <c r="G135" s="97" t="s">
        <v>955</v>
      </c>
      <c r="H135" s="97" t="s">
        <v>167</v>
      </c>
      <c r="I135" s="94">
        <v>1362</v>
      </c>
      <c r="J135" s="96">
        <v>1024</v>
      </c>
      <c r="K135" s="94">
        <v>1.2042299999999999</v>
      </c>
      <c r="L135" s="94">
        <v>49.558070000000001</v>
      </c>
      <c r="M135" s="95">
        <v>4.4590229642999099E-7</v>
      </c>
      <c r="N135" s="95">
        <v>5.4991561019926427E-4</v>
      </c>
      <c r="O135" s="95">
        <f>L135/'סכום נכסי הקרן'!$C$42</f>
        <v>7.5671885614111235E-5</v>
      </c>
    </row>
    <row r="136" spans="2:15" s="136" customFormat="1">
      <c r="B136" s="87" t="s">
        <v>956</v>
      </c>
      <c r="C136" s="84" t="s">
        <v>957</v>
      </c>
      <c r="D136" s="97" t="s">
        <v>867</v>
      </c>
      <c r="E136" s="97" t="s">
        <v>868</v>
      </c>
      <c r="F136" s="84"/>
      <c r="G136" s="97" t="s">
        <v>955</v>
      </c>
      <c r="H136" s="97" t="s">
        <v>167</v>
      </c>
      <c r="I136" s="94">
        <v>6003</v>
      </c>
      <c r="J136" s="96">
        <v>2952</v>
      </c>
      <c r="K136" s="84"/>
      <c r="L136" s="94">
        <v>614.38207999999997</v>
      </c>
      <c r="M136" s="95">
        <v>5.7551743234321252E-7</v>
      </c>
      <c r="N136" s="95">
        <v>6.8174223979806554E-3</v>
      </c>
      <c r="O136" s="95">
        <f>L136/'סכום נכסי הקרן'!$C$42</f>
        <v>9.3812068309197141E-4</v>
      </c>
    </row>
    <row r="137" spans="2:15" s="136" customFormat="1">
      <c r="B137" s="87" t="s">
        <v>958</v>
      </c>
      <c r="C137" s="84" t="s">
        <v>959</v>
      </c>
      <c r="D137" s="97" t="s">
        <v>129</v>
      </c>
      <c r="E137" s="97" t="s">
        <v>868</v>
      </c>
      <c r="F137" s="84"/>
      <c r="G137" s="97" t="s">
        <v>955</v>
      </c>
      <c r="H137" s="97" t="s">
        <v>170</v>
      </c>
      <c r="I137" s="94">
        <v>9904</v>
      </c>
      <c r="J137" s="96">
        <v>203.1</v>
      </c>
      <c r="K137" s="84"/>
      <c r="L137" s="94">
        <v>94.176509999999993</v>
      </c>
      <c r="M137" s="95">
        <v>5.8067200303068756E-7</v>
      </c>
      <c r="N137" s="95">
        <v>1.0450191656593388E-3</v>
      </c>
      <c r="O137" s="95">
        <f>L137/'סכום נכסי הקרן'!$C$42</f>
        <v>1.4380128387276185E-4</v>
      </c>
    </row>
    <row r="138" spans="2:15" s="136" customFormat="1">
      <c r="B138" s="87" t="s">
        <v>960</v>
      </c>
      <c r="C138" s="84" t="s">
        <v>961</v>
      </c>
      <c r="D138" s="97" t="s">
        <v>129</v>
      </c>
      <c r="E138" s="97" t="s">
        <v>868</v>
      </c>
      <c r="F138" s="84"/>
      <c r="G138" s="97" t="s">
        <v>613</v>
      </c>
      <c r="H138" s="97" t="s">
        <v>170</v>
      </c>
      <c r="I138" s="94">
        <v>3139</v>
      </c>
      <c r="J138" s="96">
        <v>1522.5</v>
      </c>
      <c r="K138" s="84"/>
      <c r="L138" s="94">
        <v>223.75399999999999</v>
      </c>
      <c r="M138" s="95">
        <v>1.4862184164122043E-6</v>
      </c>
      <c r="N138" s="95">
        <v>2.4828613673721794E-3</v>
      </c>
      <c r="O138" s="95">
        <f>L138/'סכום נכסי הקרן'!$C$42</f>
        <v>3.4165751599486916E-4</v>
      </c>
    </row>
    <row r="139" spans="2:15" s="136" customFormat="1">
      <c r="B139" s="87" t="s">
        <v>962</v>
      </c>
      <c r="C139" s="84" t="s">
        <v>963</v>
      </c>
      <c r="D139" s="97" t="s">
        <v>867</v>
      </c>
      <c r="E139" s="97" t="s">
        <v>868</v>
      </c>
      <c r="F139" s="84"/>
      <c r="G139" s="97" t="s">
        <v>938</v>
      </c>
      <c r="H139" s="97" t="s">
        <v>167</v>
      </c>
      <c r="I139" s="94">
        <v>69</v>
      </c>
      <c r="J139" s="96">
        <v>51371</v>
      </c>
      <c r="K139" s="84"/>
      <c r="L139" s="94">
        <v>122.89125</v>
      </c>
      <c r="M139" s="95">
        <v>4.3035657705630251E-7</v>
      </c>
      <c r="N139" s="95">
        <v>1.3636490834267826E-3</v>
      </c>
      <c r="O139" s="95">
        <f>L139/'סכום נכסי הקרן'!$C$42</f>
        <v>1.8764678715242839E-4</v>
      </c>
    </row>
    <row r="140" spans="2:15" s="136" customFormat="1">
      <c r="B140" s="87" t="s">
        <v>964</v>
      </c>
      <c r="C140" s="84" t="s">
        <v>965</v>
      </c>
      <c r="D140" s="97" t="s">
        <v>29</v>
      </c>
      <c r="E140" s="97" t="s">
        <v>868</v>
      </c>
      <c r="F140" s="84"/>
      <c r="G140" s="97" t="s">
        <v>955</v>
      </c>
      <c r="H140" s="97" t="s">
        <v>169</v>
      </c>
      <c r="I140" s="94">
        <v>343</v>
      </c>
      <c r="J140" s="96">
        <v>6225</v>
      </c>
      <c r="K140" s="84"/>
      <c r="L140" s="94">
        <v>88.665279999999996</v>
      </c>
      <c r="M140" s="95">
        <v>2.7467334942387967E-7</v>
      </c>
      <c r="N140" s="95">
        <v>9.8386441511319196E-4</v>
      </c>
      <c r="O140" s="95">
        <f>L140/'סכום נכסי הקרן'!$C$42</f>
        <v>1.3538600123255695E-4</v>
      </c>
    </row>
    <row r="141" spans="2:15" s="136" customFormat="1">
      <c r="B141" s="87" t="s">
        <v>966</v>
      </c>
      <c r="C141" s="84" t="s">
        <v>967</v>
      </c>
      <c r="D141" s="97" t="s">
        <v>867</v>
      </c>
      <c r="E141" s="97" t="s">
        <v>868</v>
      </c>
      <c r="F141" s="84"/>
      <c r="G141" s="97" t="s">
        <v>595</v>
      </c>
      <c r="H141" s="97" t="s">
        <v>167</v>
      </c>
      <c r="I141" s="94">
        <v>207</v>
      </c>
      <c r="J141" s="96">
        <v>13003</v>
      </c>
      <c r="K141" s="94">
        <v>0.57413999999999998</v>
      </c>
      <c r="L141" s="94">
        <v>93.89264</v>
      </c>
      <c r="M141" s="95">
        <v>1.3413488886950376E-6</v>
      </c>
      <c r="N141" s="95">
        <v>1.0418692337861393E-3</v>
      </c>
      <c r="O141" s="95">
        <f>L141/'סכום נכסי הקרן'!$C$42</f>
        <v>1.4336783321236934E-4</v>
      </c>
    </row>
    <row r="142" spans="2:15" s="136" customFormat="1">
      <c r="B142" s="87" t="s">
        <v>968</v>
      </c>
      <c r="C142" s="84" t="s">
        <v>969</v>
      </c>
      <c r="D142" s="97" t="s">
        <v>867</v>
      </c>
      <c r="E142" s="97" t="s">
        <v>868</v>
      </c>
      <c r="F142" s="84"/>
      <c r="G142" s="97" t="s">
        <v>613</v>
      </c>
      <c r="H142" s="97" t="s">
        <v>167</v>
      </c>
      <c r="I142" s="94">
        <v>808</v>
      </c>
      <c r="J142" s="96">
        <v>12519</v>
      </c>
      <c r="K142" s="84"/>
      <c r="L142" s="94">
        <v>350.69925000000001</v>
      </c>
      <c r="M142" s="95">
        <v>4.2540333321875521E-7</v>
      </c>
      <c r="N142" s="95">
        <v>3.8914952107734287E-3</v>
      </c>
      <c r="O142" s="95">
        <f>L142/'סכום נכסי הקרן'!$C$42</f>
        <v>5.3549449223818844E-4</v>
      </c>
    </row>
    <row r="143" spans="2:15" s="136" customFormat="1">
      <c r="B143" s="87" t="s">
        <v>970</v>
      </c>
      <c r="C143" s="84" t="s">
        <v>971</v>
      </c>
      <c r="D143" s="97" t="s">
        <v>972</v>
      </c>
      <c r="E143" s="97" t="s">
        <v>868</v>
      </c>
      <c r="F143" s="84"/>
      <c r="G143" s="97" t="s">
        <v>336</v>
      </c>
      <c r="H143" s="97" t="s">
        <v>172</v>
      </c>
      <c r="I143" s="94">
        <v>26335</v>
      </c>
      <c r="J143" s="96">
        <v>720</v>
      </c>
      <c r="K143" s="84"/>
      <c r="L143" s="94">
        <v>84.140330000000006</v>
      </c>
      <c r="M143" s="95">
        <v>4.2540333321875521E-7</v>
      </c>
      <c r="N143" s="95">
        <v>9.3365381085900776E-4</v>
      </c>
      <c r="O143" s="95">
        <f>L143/'סכום נכסי הקרן'!$C$42</f>
        <v>1.2847670273062636E-4</v>
      </c>
    </row>
    <row r="144" spans="2:15" s="136" customFormat="1">
      <c r="B144" s="87" t="s">
        <v>973</v>
      </c>
      <c r="C144" s="84" t="s">
        <v>974</v>
      </c>
      <c r="D144" s="97" t="s">
        <v>873</v>
      </c>
      <c r="E144" s="97" t="s">
        <v>868</v>
      </c>
      <c r="F144" s="84"/>
      <c r="G144" s="97" t="s">
        <v>901</v>
      </c>
      <c r="H144" s="97" t="s">
        <v>167</v>
      </c>
      <c r="I144" s="94">
        <v>917</v>
      </c>
      <c r="J144" s="96">
        <v>3830</v>
      </c>
      <c r="K144" s="84"/>
      <c r="L144" s="94">
        <v>121.76485000000001</v>
      </c>
      <c r="M144" s="95">
        <v>1.8549152362358025E-7</v>
      </c>
      <c r="N144" s="95">
        <v>1.3511501111437934E-3</v>
      </c>
      <c r="O144" s="95">
        <f>L144/'סכום נכסי הקרן'!$C$42</f>
        <v>1.8592684906856569E-4</v>
      </c>
    </row>
    <row r="145" spans="2:15" s="136" customFormat="1">
      <c r="B145" s="87" t="s">
        <v>975</v>
      </c>
      <c r="C145" s="84" t="s">
        <v>976</v>
      </c>
      <c r="D145" s="97" t="s">
        <v>867</v>
      </c>
      <c r="E145" s="97" t="s">
        <v>868</v>
      </c>
      <c r="F145" s="84"/>
      <c r="G145" s="97" t="s">
        <v>955</v>
      </c>
      <c r="H145" s="97" t="s">
        <v>167</v>
      </c>
      <c r="I145" s="94">
        <v>876</v>
      </c>
      <c r="J145" s="96">
        <v>7441</v>
      </c>
      <c r="K145" s="84"/>
      <c r="L145" s="94">
        <v>225.99001999999999</v>
      </c>
      <c r="M145" s="95">
        <v>3.3131593710266326E-7</v>
      </c>
      <c r="N145" s="95">
        <v>2.507673114535008E-3</v>
      </c>
      <c r="O145" s="95">
        <f>L145/'סכום נכסי הקרן'!$C$42</f>
        <v>3.4507177021564215E-4</v>
      </c>
    </row>
    <row r="146" spans="2:15" s="136" customFormat="1">
      <c r="B146" s="87" t="s">
        <v>977</v>
      </c>
      <c r="C146" s="84" t="s">
        <v>978</v>
      </c>
      <c r="D146" s="97" t="s">
        <v>29</v>
      </c>
      <c r="E146" s="97" t="s">
        <v>868</v>
      </c>
      <c r="F146" s="84"/>
      <c r="G146" s="97" t="s">
        <v>924</v>
      </c>
      <c r="H146" s="97" t="s">
        <v>169</v>
      </c>
      <c r="I146" s="94">
        <v>703</v>
      </c>
      <c r="J146" s="96">
        <v>4598</v>
      </c>
      <c r="K146" s="84"/>
      <c r="L146" s="94">
        <v>134.22839000000002</v>
      </c>
      <c r="M146" s="95">
        <v>1.2702099229684536E-6</v>
      </c>
      <c r="N146" s="95">
        <v>1.4894503961295272E-3</v>
      </c>
      <c r="O146" s="95">
        <f>L146/'סכום נכסי הקרן'!$C$42</f>
        <v>2.0495784791954799E-4</v>
      </c>
    </row>
    <row r="147" spans="2:15" s="136" customFormat="1">
      <c r="B147" s="87" t="s">
        <v>979</v>
      </c>
      <c r="C147" s="84" t="s">
        <v>980</v>
      </c>
      <c r="D147" s="97" t="s">
        <v>29</v>
      </c>
      <c r="E147" s="97" t="s">
        <v>868</v>
      </c>
      <c r="F147" s="84"/>
      <c r="G147" s="97" t="s">
        <v>981</v>
      </c>
      <c r="H147" s="97" t="s">
        <v>169</v>
      </c>
      <c r="I147" s="94">
        <v>360</v>
      </c>
      <c r="J147" s="96">
        <v>6995</v>
      </c>
      <c r="K147" s="84"/>
      <c r="L147" s="94">
        <v>104.57078</v>
      </c>
      <c r="M147" s="95">
        <v>5.3674432363058632E-7</v>
      </c>
      <c r="N147" s="95">
        <v>1.1603580263055647E-3</v>
      </c>
      <c r="O147" s="95">
        <f>L147/'סכום נכסי הקרן'!$C$42</f>
        <v>1.596726446921438E-4</v>
      </c>
    </row>
    <row r="148" spans="2:15" s="136" customFormat="1">
      <c r="B148" s="87" t="s">
        <v>982</v>
      </c>
      <c r="C148" s="84" t="s">
        <v>983</v>
      </c>
      <c r="D148" s="97" t="s">
        <v>29</v>
      </c>
      <c r="E148" s="97" t="s">
        <v>868</v>
      </c>
      <c r="F148" s="84"/>
      <c r="G148" s="97" t="s">
        <v>870</v>
      </c>
      <c r="H148" s="97" t="s">
        <v>169</v>
      </c>
      <c r="I148" s="94">
        <v>196</v>
      </c>
      <c r="J148" s="96">
        <v>3300</v>
      </c>
      <c r="K148" s="84"/>
      <c r="L148" s="94">
        <v>26.859009999999998</v>
      </c>
      <c r="M148" s="95">
        <v>1.0739790760382665E-6</v>
      </c>
      <c r="N148" s="95">
        <v>2.9803801628066105E-4</v>
      </c>
      <c r="O148" s="95">
        <f>L148/'סכום נכסי הקרן'!$C$42</f>
        <v>4.1011926663574058E-5</v>
      </c>
    </row>
    <row r="149" spans="2:15" s="136" customFormat="1">
      <c r="B149" s="87" t="s">
        <v>984</v>
      </c>
      <c r="C149" s="84" t="s">
        <v>985</v>
      </c>
      <c r="D149" s="97" t="s">
        <v>867</v>
      </c>
      <c r="E149" s="97" t="s">
        <v>868</v>
      </c>
      <c r="F149" s="84"/>
      <c r="G149" s="97" t="s">
        <v>941</v>
      </c>
      <c r="H149" s="97" t="s">
        <v>167</v>
      </c>
      <c r="I149" s="94">
        <v>394</v>
      </c>
      <c r="J149" s="96">
        <v>5600</v>
      </c>
      <c r="K149" s="84"/>
      <c r="L149" s="94">
        <v>76.49588</v>
      </c>
      <c r="M149" s="95">
        <v>5.5261548920709064E-7</v>
      </c>
      <c r="N149" s="95">
        <v>8.488280219130748E-4</v>
      </c>
      <c r="O149" s="95">
        <f>L149/'סכום נכסי הקרן'!$C$42</f>
        <v>1.1680413465073962E-4</v>
      </c>
    </row>
    <row r="150" spans="2:15" s="136" customFormat="1">
      <c r="B150" s="87" t="s">
        <v>986</v>
      </c>
      <c r="C150" s="84" t="s">
        <v>987</v>
      </c>
      <c r="D150" s="97" t="s">
        <v>29</v>
      </c>
      <c r="E150" s="97" t="s">
        <v>868</v>
      </c>
      <c r="F150" s="84"/>
      <c r="G150" s="97" t="s">
        <v>148</v>
      </c>
      <c r="H150" s="97" t="s">
        <v>169</v>
      </c>
      <c r="I150" s="94">
        <v>1110</v>
      </c>
      <c r="J150" s="96">
        <v>3975</v>
      </c>
      <c r="K150" s="84"/>
      <c r="L150" s="94">
        <v>183.22310000000002</v>
      </c>
      <c r="M150" s="95">
        <v>9.033882834991462E-7</v>
      </c>
      <c r="N150" s="95">
        <v>2.0331147447650972E-3</v>
      </c>
      <c r="O150" s="95">
        <f>L150/'סכום נכסי הקרן'!$C$42</f>
        <v>2.7976952018234097E-4</v>
      </c>
    </row>
    <row r="151" spans="2:15" s="136" customFormat="1">
      <c r="B151" s="87" t="s">
        <v>988</v>
      </c>
      <c r="C151" s="84" t="s">
        <v>989</v>
      </c>
      <c r="D151" s="97" t="s">
        <v>29</v>
      </c>
      <c r="E151" s="97" t="s">
        <v>868</v>
      </c>
      <c r="F151" s="84"/>
      <c r="G151" s="97" t="s">
        <v>924</v>
      </c>
      <c r="H151" s="97" t="s">
        <v>169</v>
      </c>
      <c r="I151" s="94">
        <v>328</v>
      </c>
      <c r="J151" s="96">
        <v>9134</v>
      </c>
      <c r="K151" s="84"/>
      <c r="L151" s="94">
        <v>124.40991</v>
      </c>
      <c r="M151" s="95">
        <v>3.3468101623768213E-6</v>
      </c>
      <c r="N151" s="95">
        <v>1.3805007251591023E-3</v>
      </c>
      <c r="O151" s="95">
        <f>L151/'סכום נכסי הקרן'!$C$42</f>
        <v>1.8996568023698003E-4</v>
      </c>
    </row>
    <row r="152" spans="2:15" s="136" customFormat="1">
      <c r="B152" s="87" t="s">
        <v>990</v>
      </c>
      <c r="C152" s="84" t="s">
        <v>991</v>
      </c>
      <c r="D152" s="97" t="s">
        <v>29</v>
      </c>
      <c r="E152" s="97" t="s">
        <v>868</v>
      </c>
      <c r="F152" s="84"/>
      <c r="G152" s="97" t="s">
        <v>613</v>
      </c>
      <c r="H152" s="97" t="s">
        <v>169</v>
      </c>
      <c r="I152" s="94">
        <v>1893</v>
      </c>
      <c r="J152" s="96">
        <v>1380</v>
      </c>
      <c r="K152" s="84"/>
      <c r="L152" s="94">
        <v>108.48003999999999</v>
      </c>
      <c r="M152" s="95">
        <v>5.2088702917085409E-7</v>
      </c>
      <c r="N152" s="95">
        <v>1.2037366949730001E-3</v>
      </c>
      <c r="O152" s="95">
        <f>L152/'סכום נכסי הקרן'!$C$42</f>
        <v>1.656418254038991E-4</v>
      </c>
    </row>
    <row r="153" spans="2:15" s="136" customFormat="1">
      <c r="B153" s="87" t="s">
        <v>992</v>
      </c>
      <c r="C153" s="84" t="s">
        <v>993</v>
      </c>
      <c r="D153" s="97" t="s">
        <v>29</v>
      </c>
      <c r="E153" s="97" t="s">
        <v>868</v>
      </c>
      <c r="F153" s="84"/>
      <c r="G153" s="97" t="s">
        <v>901</v>
      </c>
      <c r="H153" s="97" t="s">
        <v>174</v>
      </c>
      <c r="I153" s="94">
        <v>3746</v>
      </c>
      <c r="J153" s="96">
        <v>5385</v>
      </c>
      <c r="K153" s="84"/>
      <c r="L153" s="94">
        <v>85.146899999999988</v>
      </c>
      <c r="M153" s="95">
        <v>1.2192439719269603E-6</v>
      </c>
      <c r="N153" s="95">
        <v>9.4482310287861753E-4</v>
      </c>
      <c r="O153" s="95">
        <f>L153/'סכום נכסי הקרן'!$C$42</f>
        <v>1.3001366835302842E-4</v>
      </c>
    </row>
    <row r="154" spans="2:15" s="136" customFormat="1">
      <c r="B154" s="87" t="s">
        <v>994</v>
      </c>
      <c r="C154" s="84" t="s">
        <v>995</v>
      </c>
      <c r="D154" s="97" t="s">
        <v>873</v>
      </c>
      <c r="E154" s="97" t="s">
        <v>868</v>
      </c>
      <c r="F154" s="84"/>
      <c r="G154" s="97" t="s">
        <v>935</v>
      </c>
      <c r="H154" s="97" t="s">
        <v>167</v>
      </c>
      <c r="I154" s="94">
        <v>132</v>
      </c>
      <c r="J154" s="96">
        <v>11977</v>
      </c>
      <c r="K154" s="84"/>
      <c r="L154" s="94">
        <v>54.812019999999997</v>
      </c>
      <c r="M154" s="95">
        <v>9.4656225798124083E-7</v>
      </c>
      <c r="N154" s="95">
        <v>6.0821548184895576E-4</v>
      </c>
      <c r="O154" s="95">
        <f>L154/'סכום נכסי הקרן'!$C$42</f>
        <v>8.3694318760161104E-5</v>
      </c>
    </row>
    <row r="155" spans="2:15" s="136" customFormat="1">
      <c r="B155" s="87" t="s">
        <v>996</v>
      </c>
      <c r="C155" s="84" t="s">
        <v>997</v>
      </c>
      <c r="D155" s="97" t="s">
        <v>867</v>
      </c>
      <c r="E155" s="97" t="s">
        <v>868</v>
      </c>
      <c r="F155" s="84"/>
      <c r="G155" s="97" t="s">
        <v>613</v>
      </c>
      <c r="H155" s="97" t="s">
        <v>167</v>
      </c>
      <c r="I155" s="94">
        <v>1097</v>
      </c>
      <c r="J155" s="96">
        <v>8364</v>
      </c>
      <c r="K155" s="84"/>
      <c r="L155" s="94">
        <v>318.10791999999998</v>
      </c>
      <c r="M155" s="95">
        <v>2.5890312398709389E-7</v>
      </c>
      <c r="N155" s="95">
        <v>3.5298491433588663E-3</v>
      </c>
      <c r="O155" s="95">
        <f>L155/'סכום נכסי הקרן'!$C$42</f>
        <v>4.857296931697067E-4</v>
      </c>
    </row>
    <row r="156" spans="2:15" s="136" customFormat="1">
      <c r="B156" s="87" t="s">
        <v>998</v>
      </c>
      <c r="C156" s="84" t="s">
        <v>999</v>
      </c>
      <c r="D156" s="97" t="s">
        <v>873</v>
      </c>
      <c r="E156" s="97" t="s">
        <v>868</v>
      </c>
      <c r="F156" s="84"/>
      <c r="G156" s="97" t="s">
        <v>901</v>
      </c>
      <c r="H156" s="97" t="s">
        <v>167</v>
      </c>
      <c r="I156" s="94">
        <v>1845</v>
      </c>
      <c r="J156" s="96">
        <v>17646</v>
      </c>
      <c r="K156" s="84"/>
      <c r="L156" s="94">
        <v>1128.74668</v>
      </c>
      <c r="M156" s="95">
        <v>7.7365041779386906E-7</v>
      </c>
      <c r="N156" s="95">
        <v>1.2525011956530867E-2</v>
      </c>
      <c r="O156" s="95">
        <f>L156/'סכום נכסי הקרן'!$C$42</f>
        <v>1.7235213085632231E-3</v>
      </c>
    </row>
    <row r="157" spans="2:15" s="136" customFormat="1">
      <c r="B157" s="87" t="s">
        <v>1000</v>
      </c>
      <c r="C157" s="84" t="s">
        <v>1001</v>
      </c>
      <c r="D157" s="97" t="s">
        <v>867</v>
      </c>
      <c r="E157" s="97" t="s">
        <v>868</v>
      </c>
      <c r="F157" s="84"/>
      <c r="G157" s="97" t="s">
        <v>938</v>
      </c>
      <c r="H157" s="97" t="s">
        <v>167</v>
      </c>
      <c r="I157" s="94">
        <v>697</v>
      </c>
      <c r="J157" s="96">
        <v>25476</v>
      </c>
      <c r="K157" s="84"/>
      <c r="L157" s="94">
        <v>615.62729000000002</v>
      </c>
      <c r="M157" s="95">
        <v>1.8478188416647222E-6</v>
      </c>
      <c r="N157" s="95">
        <v>6.8312397322105043E-3</v>
      </c>
      <c r="O157" s="95">
        <f>L157/'סכום נכסי הקרן'!$C$42</f>
        <v>9.400220361649533E-4</v>
      </c>
    </row>
    <row r="158" spans="2:15" s="136" customFormat="1">
      <c r="B158" s="87" t="s">
        <v>1002</v>
      </c>
      <c r="C158" s="84" t="s">
        <v>1003</v>
      </c>
      <c r="D158" s="97" t="s">
        <v>972</v>
      </c>
      <c r="E158" s="97" t="s">
        <v>868</v>
      </c>
      <c r="F158" s="84"/>
      <c r="G158" s="97" t="s">
        <v>955</v>
      </c>
      <c r="H158" s="97" t="s">
        <v>172</v>
      </c>
      <c r="I158" s="94">
        <v>29332</v>
      </c>
      <c r="J158" s="96">
        <v>629</v>
      </c>
      <c r="K158" s="84"/>
      <c r="L158" s="94">
        <v>81.871119999999991</v>
      </c>
      <c r="M158" s="95">
        <v>3.3794945439030125E-7</v>
      </c>
      <c r="N158" s="95">
        <v>9.0847377455371416E-4</v>
      </c>
      <c r="O158" s="95">
        <f>L158/'סכום נכסי הקרן'!$C$42</f>
        <v>1.250117695814057E-4</v>
      </c>
    </row>
    <row r="159" spans="2:15" s="136" customFormat="1">
      <c r="B159" s="87" t="s">
        <v>1004</v>
      </c>
      <c r="C159" s="84" t="s">
        <v>1005</v>
      </c>
      <c r="D159" s="97" t="s">
        <v>867</v>
      </c>
      <c r="E159" s="97" t="s">
        <v>868</v>
      </c>
      <c r="F159" s="84"/>
      <c r="G159" s="97" t="s">
        <v>342</v>
      </c>
      <c r="H159" s="97" t="s">
        <v>167</v>
      </c>
      <c r="I159" s="94">
        <v>1135</v>
      </c>
      <c r="J159" s="96">
        <v>1300</v>
      </c>
      <c r="K159" s="94">
        <v>0.19394</v>
      </c>
      <c r="L159" s="94">
        <v>51.349519999999998</v>
      </c>
      <c r="M159" s="95">
        <v>3.5133191504570433E-7</v>
      </c>
      <c r="N159" s="95">
        <v>5.6979423581748293E-4</v>
      </c>
      <c r="O159" s="95">
        <f>L159/'סכום נכסי הקרן'!$C$42</f>
        <v>7.8407310934011689E-5</v>
      </c>
    </row>
    <row r="160" spans="2:15" s="136" customFormat="1">
      <c r="B160" s="87" t="s">
        <v>1006</v>
      </c>
      <c r="C160" s="84" t="s">
        <v>1007</v>
      </c>
      <c r="D160" s="97" t="s">
        <v>867</v>
      </c>
      <c r="E160" s="97" t="s">
        <v>868</v>
      </c>
      <c r="F160" s="84"/>
      <c r="G160" s="97" t="s">
        <v>342</v>
      </c>
      <c r="H160" s="97" t="s">
        <v>167</v>
      </c>
      <c r="I160" s="94">
        <v>318</v>
      </c>
      <c r="J160" s="96">
        <v>10694</v>
      </c>
      <c r="K160" s="84"/>
      <c r="L160" s="94">
        <v>117.90199000000001</v>
      </c>
      <c r="M160" s="95">
        <v>9.1649899377618704E-8</v>
      </c>
      <c r="N160" s="95">
        <v>1.3082863149141515E-3</v>
      </c>
      <c r="O160" s="95">
        <f>L160/'סכום נכסי הקרן'!$C$42</f>
        <v>1.8002851807901493E-4</v>
      </c>
    </row>
    <row r="161" spans="2:15" s="136" customFormat="1">
      <c r="B161" s="87" t="s">
        <v>1008</v>
      </c>
      <c r="C161" s="84" t="s">
        <v>1009</v>
      </c>
      <c r="D161" s="97" t="s">
        <v>129</v>
      </c>
      <c r="E161" s="97" t="s">
        <v>868</v>
      </c>
      <c r="F161" s="84"/>
      <c r="G161" s="97" t="s">
        <v>870</v>
      </c>
      <c r="H161" s="97" t="s">
        <v>170</v>
      </c>
      <c r="I161" s="94">
        <v>1651</v>
      </c>
      <c r="J161" s="96">
        <v>781</v>
      </c>
      <c r="K161" s="84"/>
      <c r="L161" s="94">
        <v>60.369870000000006</v>
      </c>
      <c r="M161" s="95">
        <v>2.4281047521745544E-6</v>
      </c>
      <c r="N161" s="95">
        <v>6.698875460384204E-4</v>
      </c>
      <c r="O161" s="95">
        <f>L161/'סכום נכסי הקרן'!$C$42</f>
        <v>9.2180787047977574E-5</v>
      </c>
    </row>
    <row r="162" spans="2:15" s="136" customFormat="1">
      <c r="B162" s="87" t="s">
        <v>1010</v>
      </c>
      <c r="C162" s="84" t="s">
        <v>1011</v>
      </c>
      <c r="D162" s="97" t="s">
        <v>29</v>
      </c>
      <c r="E162" s="97" t="s">
        <v>868</v>
      </c>
      <c r="F162" s="84"/>
      <c r="G162" s="97" t="s">
        <v>474</v>
      </c>
      <c r="H162" s="97" t="s">
        <v>169</v>
      </c>
      <c r="I162" s="94">
        <v>1093</v>
      </c>
      <c r="J162" s="96">
        <v>3154</v>
      </c>
      <c r="K162" s="84"/>
      <c r="L162" s="94">
        <v>143.15348999999998</v>
      </c>
      <c r="M162" s="95">
        <v>1.161642590979202E-6</v>
      </c>
      <c r="N162" s="95">
        <v>1.5884867753224504E-3</v>
      </c>
      <c r="O162" s="95">
        <f>L162/'סכום נכסי הקרן'!$C$42</f>
        <v>2.1858588360161756E-4</v>
      </c>
    </row>
    <row r="163" spans="2:15" s="136" customFormat="1">
      <c r="B163" s="87" t="s">
        <v>1012</v>
      </c>
      <c r="C163" s="84" t="s">
        <v>1013</v>
      </c>
      <c r="D163" s="97" t="s">
        <v>129</v>
      </c>
      <c r="E163" s="97" t="s">
        <v>868</v>
      </c>
      <c r="F163" s="84"/>
      <c r="G163" s="97" t="s">
        <v>342</v>
      </c>
      <c r="H163" s="97" t="s">
        <v>170</v>
      </c>
      <c r="I163" s="94">
        <v>29147</v>
      </c>
      <c r="J163" s="96">
        <v>68.06</v>
      </c>
      <c r="K163" s="84"/>
      <c r="L163" s="94">
        <v>92.876960000000011</v>
      </c>
      <c r="M163" s="95">
        <v>4.0497159233355481E-7</v>
      </c>
      <c r="N163" s="95">
        <v>1.0305988536650572E-3</v>
      </c>
      <c r="O163" s="95">
        <f>L163/'סכום נכסי הקרן'!$C$42</f>
        <v>1.4181695722424996E-4</v>
      </c>
    </row>
    <row r="164" spans="2:15" s="136" customFormat="1">
      <c r="B164" s="87" t="s">
        <v>1014</v>
      </c>
      <c r="C164" s="84" t="s">
        <v>1015</v>
      </c>
      <c r="D164" s="97" t="s">
        <v>867</v>
      </c>
      <c r="E164" s="97" t="s">
        <v>868</v>
      </c>
      <c r="F164" s="84"/>
      <c r="G164" s="97" t="s">
        <v>870</v>
      </c>
      <c r="H164" s="97" t="s">
        <v>167</v>
      </c>
      <c r="I164" s="94">
        <v>449</v>
      </c>
      <c r="J164" s="96">
        <v>15136</v>
      </c>
      <c r="K164" s="84"/>
      <c r="L164" s="94">
        <v>235.61954</v>
      </c>
      <c r="M164" s="95">
        <v>4.302402845036227E-7</v>
      </c>
      <c r="N164" s="95">
        <v>2.6145260118880733E-3</v>
      </c>
      <c r="O164" s="95">
        <f>L164/'סכום נכסי הקרן'!$C$42</f>
        <v>3.5977540851226666E-4</v>
      </c>
    </row>
    <row r="165" spans="2:15" s="136" customFormat="1">
      <c r="B165" s="87" t="s">
        <v>1016</v>
      </c>
      <c r="C165" s="84" t="s">
        <v>1017</v>
      </c>
      <c r="D165" s="97" t="s">
        <v>867</v>
      </c>
      <c r="E165" s="97" t="s">
        <v>868</v>
      </c>
      <c r="F165" s="84"/>
      <c r="G165" s="97" t="s">
        <v>892</v>
      </c>
      <c r="H165" s="97" t="s">
        <v>167</v>
      </c>
      <c r="I165" s="94">
        <v>407</v>
      </c>
      <c r="J165" s="96">
        <v>5627</v>
      </c>
      <c r="K165" s="94">
        <v>0.67730999999999997</v>
      </c>
      <c r="L165" s="94">
        <v>80.078159999999997</v>
      </c>
      <c r="M165" s="95">
        <v>1.4938867173259314E-7</v>
      </c>
      <c r="N165" s="95">
        <v>8.8857839338848986E-4</v>
      </c>
      <c r="O165" s="95">
        <f>L165/'סכום נכסי הקרן'!$C$42</f>
        <v>1.2227403859166626E-4</v>
      </c>
    </row>
    <row r="166" spans="2:15" s="136" customFormat="1">
      <c r="B166" s="87" t="s">
        <v>1018</v>
      </c>
      <c r="C166" s="84" t="s">
        <v>1019</v>
      </c>
      <c r="D166" s="97" t="s">
        <v>873</v>
      </c>
      <c r="E166" s="97" t="s">
        <v>868</v>
      </c>
      <c r="F166" s="84"/>
      <c r="G166" s="97" t="s">
        <v>1020</v>
      </c>
      <c r="H166" s="97" t="s">
        <v>167</v>
      </c>
      <c r="I166" s="94">
        <v>1030</v>
      </c>
      <c r="J166" s="96">
        <v>8554</v>
      </c>
      <c r="K166" s="84"/>
      <c r="L166" s="94">
        <v>305.46420000000001</v>
      </c>
      <c r="M166" s="95">
        <v>1.3351324878767588E-7</v>
      </c>
      <c r="N166" s="95">
        <v>3.3895495110489596E-3</v>
      </c>
      <c r="O166" s="95">
        <f>L166/'סכום נכסי הקרן'!$C$42</f>
        <v>4.664235714103878E-4</v>
      </c>
    </row>
    <row r="167" spans="2:15" s="136" customFormat="1">
      <c r="B167" s="87" t="s">
        <v>1021</v>
      </c>
      <c r="C167" s="84" t="s">
        <v>1022</v>
      </c>
      <c r="D167" s="97" t="s">
        <v>867</v>
      </c>
      <c r="E167" s="97" t="s">
        <v>868</v>
      </c>
      <c r="F167" s="84"/>
      <c r="G167" s="97" t="s">
        <v>938</v>
      </c>
      <c r="H167" s="97" t="s">
        <v>167</v>
      </c>
      <c r="I167" s="94">
        <v>170</v>
      </c>
      <c r="J167" s="96">
        <v>14761</v>
      </c>
      <c r="K167" s="84"/>
      <c r="L167" s="94">
        <v>86.999850000000009</v>
      </c>
      <c r="M167" s="95">
        <v>8.8958660387231818E-7</v>
      </c>
      <c r="N167" s="95">
        <v>9.6538415640468782E-4</v>
      </c>
      <c r="O167" s="95">
        <f>L167/'סכום נכסי הקרן'!$C$42</f>
        <v>1.3284300009352334E-4</v>
      </c>
    </row>
    <row r="168" spans="2:15" s="136" customFormat="1">
      <c r="B168" s="87" t="s">
        <v>1023</v>
      </c>
      <c r="C168" s="84" t="s">
        <v>1024</v>
      </c>
      <c r="D168" s="97" t="s">
        <v>867</v>
      </c>
      <c r="E168" s="97" t="s">
        <v>868</v>
      </c>
      <c r="F168" s="84"/>
      <c r="G168" s="97" t="s">
        <v>928</v>
      </c>
      <c r="H168" s="97" t="s">
        <v>167</v>
      </c>
      <c r="I168" s="94">
        <v>305</v>
      </c>
      <c r="J168" s="96">
        <v>6255</v>
      </c>
      <c r="K168" s="94">
        <v>0.21149000000000001</v>
      </c>
      <c r="L168" s="94">
        <v>66.354050000000001</v>
      </c>
      <c r="M168" s="95">
        <v>2.3420593858720989E-7</v>
      </c>
      <c r="N168" s="95">
        <v>7.36290333641776E-4</v>
      </c>
      <c r="O168" s="95">
        <f>L168/'סכום נכסי הקרן'!$C$42</f>
        <v>1.0131823296655858E-4</v>
      </c>
    </row>
    <row r="169" spans="2:15" s="136" customFormat="1">
      <c r="B169" s="87" t="s">
        <v>1025</v>
      </c>
      <c r="C169" s="84" t="s">
        <v>1026</v>
      </c>
      <c r="D169" s="97" t="s">
        <v>873</v>
      </c>
      <c r="E169" s="97" t="s">
        <v>868</v>
      </c>
      <c r="F169" s="84"/>
      <c r="G169" s="97" t="s">
        <v>870</v>
      </c>
      <c r="H169" s="97" t="s">
        <v>167</v>
      </c>
      <c r="I169" s="94">
        <v>1042</v>
      </c>
      <c r="J169" s="96">
        <v>4728</v>
      </c>
      <c r="K169" s="84"/>
      <c r="L169" s="94">
        <v>170.80439000000001</v>
      </c>
      <c r="M169" s="95">
        <v>2.5171501994636198E-7</v>
      </c>
      <c r="N169" s="95">
        <v>1.8953119108868267E-3</v>
      </c>
      <c r="O169" s="95">
        <f>L169/'סכום נכסי הקרן'!$C$42</f>
        <v>2.6080697376770415E-4</v>
      </c>
    </row>
    <row r="170" spans="2:15" s="136" customFormat="1">
      <c r="B170" s="87" t="s">
        <v>1027</v>
      </c>
      <c r="C170" s="84" t="s">
        <v>1028</v>
      </c>
      <c r="D170" s="97" t="s">
        <v>873</v>
      </c>
      <c r="E170" s="97" t="s">
        <v>868</v>
      </c>
      <c r="F170" s="84"/>
      <c r="G170" s="97" t="s">
        <v>901</v>
      </c>
      <c r="H170" s="97" t="s">
        <v>167</v>
      </c>
      <c r="I170" s="94">
        <v>443</v>
      </c>
      <c r="J170" s="96">
        <v>7362</v>
      </c>
      <c r="K170" s="84"/>
      <c r="L170" s="94">
        <v>113.07155999999999</v>
      </c>
      <c r="M170" s="95">
        <v>3.6857991385869742E-7</v>
      </c>
      <c r="N170" s="95">
        <v>1.2546859858259759E-3</v>
      </c>
      <c r="O170" s="95">
        <f>L170/'סכום נכסי הקרן'!$C$42</f>
        <v>1.7265277188012194E-4</v>
      </c>
    </row>
    <row r="171" spans="2:15" s="136" customFormat="1">
      <c r="B171" s="87" t="s">
        <v>1029</v>
      </c>
      <c r="C171" s="84" t="s">
        <v>1030</v>
      </c>
      <c r="D171" s="97" t="s">
        <v>867</v>
      </c>
      <c r="E171" s="97" t="s">
        <v>868</v>
      </c>
      <c r="F171" s="84"/>
      <c r="G171" s="97" t="s">
        <v>892</v>
      </c>
      <c r="H171" s="97" t="s">
        <v>167</v>
      </c>
      <c r="I171" s="94">
        <v>1864</v>
      </c>
      <c r="J171" s="96">
        <v>3622</v>
      </c>
      <c r="K171" s="84"/>
      <c r="L171" s="94">
        <v>234.07131000000001</v>
      </c>
      <c r="M171" s="95">
        <v>3.1271456571669812E-7</v>
      </c>
      <c r="N171" s="95">
        <v>2.5973462499405478E-3</v>
      </c>
      <c r="O171" s="95">
        <f>L171/'סכום נכסי הקרן'!$C$42</f>
        <v>3.5741136399914628E-4</v>
      </c>
    </row>
    <row r="172" spans="2:15" s="136" customFormat="1">
      <c r="B172" s="87" t="s">
        <v>1031</v>
      </c>
      <c r="C172" s="84" t="s">
        <v>1032</v>
      </c>
      <c r="D172" s="97" t="s">
        <v>873</v>
      </c>
      <c r="E172" s="97" t="s">
        <v>868</v>
      </c>
      <c r="F172" s="84"/>
      <c r="G172" s="97" t="s">
        <v>935</v>
      </c>
      <c r="H172" s="97" t="s">
        <v>167</v>
      </c>
      <c r="I172" s="94">
        <v>11</v>
      </c>
      <c r="J172" s="96">
        <v>173774</v>
      </c>
      <c r="K172" s="84"/>
      <c r="L172" s="94">
        <v>66.272190000000009</v>
      </c>
      <c r="M172" s="95">
        <v>2.2555059257676912E-7</v>
      </c>
      <c r="N172" s="95">
        <v>7.3538198325906533E-4</v>
      </c>
      <c r="O172" s="95">
        <f>L172/'סכום נכסי הקרן'!$C$42</f>
        <v>1.0119323817647957E-4</v>
      </c>
    </row>
    <row r="173" spans="2:15" s="136" customFormat="1">
      <c r="B173" s="87" t="s">
        <v>1033</v>
      </c>
      <c r="C173" s="84" t="s">
        <v>1034</v>
      </c>
      <c r="D173" s="97" t="s">
        <v>867</v>
      </c>
      <c r="E173" s="97" t="s">
        <v>868</v>
      </c>
      <c r="F173" s="84"/>
      <c r="G173" s="97" t="s">
        <v>336</v>
      </c>
      <c r="H173" s="97" t="s">
        <v>167</v>
      </c>
      <c r="I173" s="94">
        <v>1403</v>
      </c>
      <c r="J173" s="96">
        <v>6451</v>
      </c>
      <c r="K173" s="84"/>
      <c r="L173" s="94">
        <v>313.78959999999995</v>
      </c>
      <c r="M173" s="95">
        <v>2.6493703333303114E-6</v>
      </c>
      <c r="N173" s="95">
        <v>3.4819313859111752E-3</v>
      </c>
      <c r="O173" s="95">
        <f>L173/'סכום נכסי הקרן'!$C$42</f>
        <v>4.7913590497163658E-4</v>
      </c>
    </row>
    <row r="174" spans="2:15" s="136" customFormat="1">
      <c r="B174" s="87" t="s">
        <v>1035</v>
      </c>
      <c r="C174" s="84" t="s">
        <v>1036</v>
      </c>
      <c r="D174" s="97" t="s">
        <v>129</v>
      </c>
      <c r="E174" s="97" t="s">
        <v>868</v>
      </c>
      <c r="F174" s="84"/>
      <c r="G174" s="97" t="s">
        <v>952</v>
      </c>
      <c r="H174" s="97" t="s">
        <v>170</v>
      </c>
      <c r="I174" s="94">
        <v>1270</v>
      </c>
      <c r="J174" s="96">
        <v>1739</v>
      </c>
      <c r="K174" s="84"/>
      <c r="L174" s="94">
        <v>103.40116999999999</v>
      </c>
      <c r="M174" s="95">
        <v>1.1940565850403254E-6</v>
      </c>
      <c r="N174" s="95">
        <v>1.1473795790648801E-3</v>
      </c>
      <c r="O174" s="95">
        <f>L174/'סכום נכסי הקרן'!$C$42</f>
        <v>1.5788672780447805E-4</v>
      </c>
    </row>
    <row r="175" spans="2:15" s="136" customFormat="1">
      <c r="B175" s="87" t="s">
        <v>1037</v>
      </c>
      <c r="C175" s="84" t="s">
        <v>1038</v>
      </c>
      <c r="D175" s="97" t="s">
        <v>129</v>
      </c>
      <c r="E175" s="97" t="s">
        <v>868</v>
      </c>
      <c r="F175" s="84"/>
      <c r="G175" s="97" t="s">
        <v>875</v>
      </c>
      <c r="H175" s="97" t="s">
        <v>170</v>
      </c>
      <c r="I175" s="94">
        <v>627</v>
      </c>
      <c r="J175" s="96">
        <v>3942</v>
      </c>
      <c r="K175" s="84"/>
      <c r="L175" s="94">
        <v>115.71942999999999</v>
      </c>
      <c r="M175" s="95">
        <v>4.6728402980631776E-7</v>
      </c>
      <c r="N175" s="95">
        <v>1.2840677806936597E-3</v>
      </c>
      <c r="O175" s="95">
        <f>L175/'סכום נכסי הקרן'!$C$42</f>
        <v>1.7669589373214394E-4</v>
      </c>
    </row>
    <row r="176" spans="2:15" s="136" customFormat="1">
      <c r="B176" s="87" t="s">
        <v>1039</v>
      </c>
      <c r="C176" s="84" t="s">
        <v>1040</v>
      </c>
      <c r="D176" s="97" t="s">
        <v>145</v>
      </c>
      <c r="E176" s="97" t="s">
        <v>868</v>
      </c>
      <c r="F176" s="84"/>
      <c r="G176" s="97" t="s">
        <v>892</v>
      </c>
      <c r="H176" s="97" t="s">
        <v>925</v>
      </c>
      <c r="I176" s="94">
        <v>128</v>
      </c>
      <c r="J176" s="96">
        <v>24650</v>
      </c>
      <c r="K176" s="84"/>
      <c r="L176" s="94">
        <v>112.15474</v>
      </c>
      <c r="M176" s="95">
        <v>1.8219014473725974E-7</v>
      </c>
      <c r="N176" s="95">
        <v>1.2445125946962793E-3</v>
      </c>
      <c r="O176" s="95">
        <f>L176/'סכום נכסי הקרן'!$C$42</f>
        <v>1.7125284855444101E-4</v>
      </c>
    </row>
    <row r="177" spans="2:15" s="136" customFormat="1">
      <c r="B177" s="87" t="s">
        <v>1041</v>
      </c>
      <c r="C177" s="84" t="s">
        <v>1042</v>
      </c>
      <c r="D177" s="97" t="s">
        <v>129</v>
      </c>
      <c r="E177" s="97" t="s">
        <v>868</v>
      </c>
      <c r="F177" s="84"/>
      <c r="G177" s="97" t="s">
        <v>613</v>
      </c>
      <c r="H177" s="97" t="s">
        <v>170</v>
      </c>
      <c r="I177" s="94">
        <v>1104</v>
      </c>
      <c r="J177" s="96">
        <v>2480</v>
      </c>
      <c r="K177" s="84"/>
      <c r="L177" s="94">
        <v>128.18666999999999</v>
      </c>
      <c r="M177" s="95">
        <v>2.4014951656695042E-7</v>
      </c>
      <c r="N177" s="95">
        <v>1.4224091223177522E-3</v>
      </c>
      <c r="O177" s="95">
        <f>L177/'סכום נכסי הקרן'!$C$42</f>
        <v>1.9573254223769859E-4</v>
      </c>
    </row>
    <row r="178" spans="2:15" s="136" customFormat="1">
      <c r="B178" s="87" t="s">
        <v>1043</v>
      </c>
      <c r="C178" s="84" t="s">
        <v>1044</v>
      </c>
      <c r="D178" s="97" t="s">
        <v>867</v>
      </c>
      <c r="E178" s="97" t="s">
        <v>868</v>
      </c>
      <c r="F178" s="84"/>
      <c r="G178" s="97" t="s">
        <v>938</v>
      </c>
      <c r="H178" s="97" t="s">
        <v>167</v>
      </c>
      <c r="I178" s="94">
        <v>157</v>
      </c>
      <c r="J178" s="96">
        <v>16940</v>
      </c>
      <c r="K178" s="84"/>
      <c r="L178" s="94">
        <v>92.207639999999998</v>
      </c>
      <c r="M178" s="95">
        <v>6.1568627450980389E-7</v>
      </c>
      <c r="N178" s="95">
        <v>1.0231718187498845E-3</v>
      </c>
      <c r="O178" s="95">
        <f>L178/'סכום נכסי הקרן'!$C$42</f>
        <v>1.40794949981449E-4</v>
      </c>
    </row>
    <row r="179" spans="2:15" s="136" customFormat="1">
      <c r="B179" s="87" t="s">
        <v>1045</v>
      </c>
      <c r="C179" s="84" t="s">
        <v>1046</v>
      </c>
      <c r="D179" s="97" t="s">
        <v>29</v>
      </c>
      <c r="E179" s="97" t="s">
        <v>868</v>
      </c>
      <c r="F179" s="84"/>
      <c r="G179" s="97" t="s">
        <v>870</v>
      </c>
      <c r="H179" s="97" t="s">
        <v>169</v>
      </c>
      <c r="I179" s="94">
        <v>130</v>
      </c>
      <c r="J179" s="96">
        <v>9345</v>
      </c>
      <c r="K179" s="84"/>
      <c r="L179" s="94">
        <v>50.447859999999999</v>
      </c>
      <c r="M179" s="95">
        <v>1.0581973784133492E-7</v>
      </c>
      <c r="N179" s="95">
        <v>5.5978906594116875E-4</v>
      </c>
      <c r="O179" s="95">
        <f>L179/'סכום נכסי הקרן'!$C$42</f>
        <v>7.7030535922740687E-5</v>
      </c>
    </row>
    <row r="180" spans="2:15" s="136" customFormat="1">
      <c r="B180" s="87" t="s">
        <v>1047</v>
      </c>
      <c r="C180" s="84" t="s">
        <v>1048</v>
      </c>
      <c r="D180" s="97" t="s">
        <v>29</v>
      </c>
      <c r="E180" s="97" t="s">
        <v>868</v>
      </c>
      <c r="F180" s="84"/>
      <c r="G180" s="97" t="s">
        <v>924</v>
      </c>
      <c r="H180" s="97" t="s">
        <v>169</v>
      </c>
      <c r="I180" s="94">
        <v>287</v>
      </c>
      <c r="J180" s="96">
        <v>11615</v>
      </c>
      <c r="K180" s="84"/>
      <c r="L180" s="94">
        <v>138.42713000000001</v>
      </c>
      <c r="M180" s="95">
        <v>3.376470588235294E-7</v>
      </c>
      <c r="N180" s="95">
        <v>1.5360412474110248E-3</v>
      </c>
      <c r="O180" s="95">
        <f>L180/'סכום נכסי הקרן'!$C$42</f>
        <v>2.1136904538957441E-4</v>
      </c>
    </row>
    <row r="181" spans="2:15" s="136" customFormat="1">
      <c r="B181" s="87" t="s">
        <v>1049</v>
      </c>
      <c r="C181" s="84" t="s">
        <v>1050</v>
      </c>
      <c r="D181" s="97" t="s">
        <v>867</v>
      </c>
      <c r="E181" s="97" t="s">
        <v>868</v>
      </c>
      <c r="F181" s="84"/>
      <c r="G181" s="97" t="s">
        <v>595</v>
      </c>
      <c r="H181" s="97" t="s">
        <v>167</v>
      </c>
      <c r="I181" s="94">
        <v>364</v>
      </c>
      <c r="J181" s="96">
        <v>10093</v>
      </c>
      <c r="K181" s="94">
        <v>1.0253699999999999</v>
      </c>
      <c r="L181" s="94">
        <v>128.39782</v>
      </c>
      <c r="M181" s="95">
        <v>3.7042421153705541E-6</v>
      </c>
      <c r="N181" s="95">
        <v>1.4247521248013754E-3</v>
      </c>
      <c r="O181" s="95">
        <f>L181/'סכום נכסי הקרן'!$C$42</f>
        <v>1.9605495428173946E-4</v>
      </c>
    </row>
    <row r="182" spans="2:15" s="136" customFormat="1">
      <c r="B182" s="87" t="s">
        <v>1051</v>
      </c>
      <c r="C182" s="84" t="s">
        <v>1052</v>
      </c>
      <c r="D182" s="97" t="s">
        <v>867</v>
      </c>
      <c r="E182" s="97" t="s">
        <v>868</v>
      </c>
      <c r="F182" s="84"/>
      <c r="G182" s="97" t="s">
        <v>941</v>
      </c>
      <c r="H182" s="97" t="s">
        <v>167</v>
      </c>
      <c r="I182" s="94">
        <v>351</v>
      </c>
      <c r="J182" s="96">
        <v>6545</v>
      </c>
      <c r="K182" s="94">
        <v>0.15212999999999999</v>
      </c>
      <c r="L182" s="94">
        <v>79.799340000000001</v>
      </c>
      <c r="M182" s="95">
        <v>5.9151887317643244E-7</v>
      </c>
      <c r="N182" s="95">
        <v>8.8548449827845514E-4</v>
      </c>
      <c r="O182" s="95">
        <f>L182/'סכום נכסי הקרן'!$C$42</f>
        <v>1.2184829894629818E-4</v>
      </c>
    </row>
    <row r="183" spans="2:15" s="136" customFormat="1">
      <c r="B183" s="87" t="s">
        <v>1053</v>
      </c>
      <c r="C183" s="84" t="s">
        <v>1054</v>
      </c>
      <c r="D183" s="97" t="s">
        <v>873</v>
      </c>
      <c r="E183" s="97" t="s">
        <v>868</v>
      </c>
      <c r="F183" s="84"/>
      <c r="G183" s="97" t="s">
        <v>1055</v>
      </c>
      <c r="H183" s="97" t="s">
        <v>167</v>
      </c>
      <c r="I183" s="94">
        <v>502</v>
      </c>
      <c r="J183" s="96">
        <v>5743</v>
      </c>
      <c r="K183" s="84"/>
      <c r="L183" s="94">
        <v>99.953130000000002</v>
      </c>
      <c r="M183" s="95">
        <v>3.5282541467528818E-7</v>
      </c>
      <c r="N183" s="95">
        <v>1.109118786814668E-3</v>
      </c>
      <c r="O183" s="95">
        <f>L183/'סכום נכסי הקרן'!$C$42</f>
        <v>1.5262179943917087E-4</v>
      </c>
    </row>
    <row r="184" spans="2:15" s="136" customFormat="1">
      <c r="B184" s="87" t="s">
        <v>1056</v>
      </c>
      <c r="C184" s="84" t="s">
        <v>1057</v>
      </c>
      <c r="D184" s="97" t="s">
        <v>867</v>
      </c>
      <c r="E184" s="97" t="s">
        <v>868</v>
      </c>
      <c r="F184" s="84"/>
      <c r="G184" s="97" t="s">
        <v>938</v>
      </c>
      <c r="H184" s="97" t="s">
        <v>167</v>
      </c>
      <c r="I184" s="94">
        <v>1051</v>
      </c>
      <c r="J184" s="96">
        <v>3861</v>
      </c>
      <c r="K184" s="84"/>
      <c r="L184" s="94">
        <v>140.68778</v>
      </c>
      <c r="M184" s="95">
        <v>1.3429738341584407E-6</v>
      </c>
      <c r="N184" s="95">
        <v>1.5611262986286562E-3</v>
      </c>
      <c r="O184" s="95">
        <f>L184/'סכום נכסי הקרן'!$C$42</f>
        <v>2.1482090798659526E-4</v>
      </c>
    </row>
    <row r="185" spans="2:15" s="136" customFormat="1">
      <c r="B185" s="87" t="s">
        <v>1058</v>
      </c>
      <c r="C185" s="84" t="s">
        <v>1059</v>
      </c>
      <c r="D185" s="97" t="s">
        <v>867</v>
      </c>
      <c r="E185" s="97" t="s">
        <v>868</v>
      </c>
      <c r="F185" s="84"/>
      <c r="G185" s="97" t="s">
        <v>941</v>
      </c>
      <c r="H185" s="97" t="s">
        <v>167</v>
      </c>
      <c r="I185" s="94">
        <v>246</v>
      </c>
      <c r="J185" s="96">
        <v>6740</v>
      </c>
      <c r="K185" s="84"/>
      <c r="L185" s="94">
        <v>57.484250000000003</v>
      </c>
      <c r="M185" s="95">
        <v>8.086110077511578E-7</v>
      </c>
      <c r="N185" s="95">
        <v>6.3786758474648146E-4</v>
      </c>
      <c r="O185" s="95">
        <f>L185/'סכום נכסי הקרן'!$C$42</f>
        <v>8.7774636716340531E-5</v>
      </c>
    </row>
    <row r="186" spans="2:15" s="136" customFormat="1">
      <c r="B186" s="87" t="s">
        <v>1060</v>
      </c>
      <c r="C186" s="84" t="s">
        <v>1061</v>
      </c>
      <c r="D186" s="97" t="s">
        <v>867</v>
      </c>
      <c r="E186" s="97" t="s">
        <v>868</v>
      </c>
      <c r="F186" s="84"/>
      <c r="G186" s="97" t="s">
        <v>955</v>
      </c>
      <c r="H186" s="97" t="s">
        <v>167</v>
      </c>
      <c r="I186" s="94">
        <v>1874</v>
      </c>
      <c r="J186" s="96">
        <v>5358</v>
      </c>
      <c r="K186" s="94">
        <v>1.9491500000000002</v>
      </c>
      <c r="L186" s="94">
        <v>350.06686999999999</v>
      </c>
      <c r="M186" s="95">
        <v>1.1292618113280152E-6</v>
      </c>
      <c r="N186" s="95">
        <v>3.8844780764585168E-3</v>
      </c>
      <c r="O186" s="95">
        <f>L186/'סכום נכסי הקרן'!$C$42</f>
        <v>5.345288899250908E-4</v>
      </c>
    </row>
    <row r="187" spans="2:15" s="136" customFormat="1">
      <c r="B187" s="87" t="s">
        <v>1062</v>
      </c>
      <c r="C187" s="84" t="s">
        <v>1063</v>
      </c>
      <c r="D187" s="97" t="s">
        <v>29</v>
      </c>
      <c r="E187" s="97" t="s">
        <v>868</v>
      </c>
      <c r="F187" s="84"/>
      <c r="G187" s="97" t="s">
        <v>924</v>
      </c>
      <c r="H187" s="97" t="s">
        <v>169</v>
      </c>
      <c r="I187" s="94">
        <v>520</v>
      </c>
      <c r="J187" s="96">
        <v>8515</v>
      </c>
      <c r="K187" s="84"/>
      <c r="L187" s="94">
        <v>183.86882</v>
      </c>
      <c r="M187" s="95">
        <v>8.7964449736024858E-7</v>
      </c>
      <c r="N187" s="95">
        <v>2.0402799049058749E-3</v>
      </c>
      <c r="O187" s="95">
        <f>L187/'סכום נכסי הקרן'!$C$42</f>
        <v>2.8075549179057229E-4</v>
      </c>
    </row>
    <row r="188" spans="2:15" s="136" customFormat="1">
      <c r="B188" s="87" t="s">
        <v>1064</v>
      </c>
      <c r="C188" s="84" t="s">
        <v>1065</v>
      </c>
      <c r="D188" s="97" t="s">
        <v>867</v>
      </c>
      <c r="E188" s="97" t="s">
        <v>868</v>
      </c>
      <c r="F188" s="84"/>
      <c r="G188" s="97" t="s">
        <v>870</v>
      </c>
      <c r="H188" s="97" t="s">
        <v>167</v>
      </c>
      <c r="I188" s="94">
        <v>611</v>
      </c>
      <c r="J188" s="96">
        <v>11402</v>
      </c>
      <c r="K188" s="84"/>
      <c r="L188" s="94">
        <v>241.53278</v>
      </c>
      <c r="M188" s="95">
        <v>3.3741005544598698E-7</v>
      </c>
      <c r="N188" s="95">
        <v>2.6801416216738192E-3</v>
      </c>
      <c r="O188" s="95">
        <f>L188/'סכום נכסי הקרן'!$C$42</f>
        <v>3.6880453375642543E-4</v>
      </c>
    </row>
    <row r="189" spans="2:15" s="136" customFormat="1">
      <c r="B189" s="87" t="s">
        <v>1066</v>
      </c>
      <c r="C189" s="84" t="s">
        <v>1067</v>
      </c>
      <c r="D189" s="97" t="s">
        <v>29</v>
      </c>
      <c r="E189" s="97" t="s">
        <v>868</v>
      </c>
      <c r="F189" s="84"/>
      <c r="G189" s="97" t="s">
        <v>607</v>
      </c>
      <c r="H189" s="97" t="s">
        <v>169</v>
      </c>
      <c r="I189" s="94">
        <v>181</v>
      </c>
      <c r="J189" s="96">
        <v>16645</v>
      </c>
      <c r="K189" s="84"/>
      <c r="L189" s="94">
        <v>125.10724999999999</v>
      </c>
      <c r="M189" s="95">
        <v>8.7776537617617222E-7</v>
      </c>
      <c r="N189" s="95">
        <v>1.3882386808869252E-3</v>
      </c>
      <c r="O189" s="95">
        <f>L189/'סכום נכסי הקרן'!$C$42</f>
        <v>1.91030472161164E-4</v>
      </c>
    </row>
    <row r="190" spans="2:15" s="136" customFormat="1">
      <c r="B190" s="87" t="s">
        <v>1068</v>
      </c>
      <c r="C190" s="84" t="s">
        <v>1069</v>
      </c>
      <c r="D190" s="97" t="s">
        <v>867</v>
      </c>
      <c r="E190" s="97" t="s">
        <v>868</v>
      </c>
      <c r="F190" s="84"/>
      <c r="G190" s="97" t="s">
        <v>955</v>
      </c>
      <c r="H190" s="97" t="s">
        <v>167</v>
      </c>
      <c r="I190" s="94">
        <v>2724</v>
      </c>
      <c r="J190" s="96">
        <v>6067</v>
      </c>
      <c r="K190" s="84"/>
      <c r="L190" s="94">
        <v>572.97404000000006</v>
      </c>
      <c r="M190" s="95">
        <v>5.5317940125887898E-7</v>
      </c>
      <c r="N190" s="95">
        <v>6.3579426889493014E-3</v>
      </c>
      <c r="O190" s="95">
        <f>L190/'סכום נכסי הקרן'!$C$42</f>
        <v>8.7489335268171658E-4</v>
      </c>
    </row>
    <row r="191" spans="2:15" s="136" customFormat="1">
      <c r="B191" s="87" t="s">
        <v>1070</v>
      </c>
      <c r="C191" s="84" t="s">
        <v>1071</v>
      </c>
      <c r="D191" s="97" t="s">
        <v>29</v>
      </c>
      <c r="E191" s="97" t="s">
        <v>868</v>
      </c>
      <c r="F191" s="84"/>
      <c r="G191" s="97" t="s">
        <v>935</v>
      </c>
      <c r="H191" s="97" t="s">
        <v>169</v>
      </c>
      <c r="I191" s="94">
        <v>302</v>
      </c>
      <c r="J191" s="96">
        <v>4411.5</v>
      </c>
      <c r="K191" s="84"/>
      <c r="L191" s="94">
        <v>55.323970000000003</v>
      </c>
      <c r="M191" s="95">
        <v>1.2207697496554539E-6</v>
      </c>
      <c r="N191" s="95">
        <v>6.1389627806724095E-4</v>
      </c>
      <c r="O191" s="95">
        <f>L191/'סכום נכסי הקרן'!$C$42</f>
        <v>8.4476032451597123E-5</v>
      </c>
    </row>
    <row r="192" spans="2:15" s="136" customFormat="1">
      <c r="B192" s="139"/>
      <c r="C192" s="139"/>
      <c r="D192" s="139"/>
    </row>
    <row r="193" spans="2:4" s="136" customFormat="1">
      <c r="B193" s="139"/>
      <c r="C193" s="139"/>
      <c r="D193" s="139"/>
    </row>
    <row r="194" spans="2:4" s="136" customFormat="1">
      <c r="B194" s="139"/>
      <c r="C194" s="139"/>
      <c r="D194" s="139"/>
    </row>
    <row r="195" spans="2:4" s="136" customFormat="1">
      <c r="B195" s="140" t="s">
        <v>257</v>
      </c>
      <c r="C195" s="139"/>
      <c r="D195" s="139"/>
    </row>
    <row r="196" spans="2:4" s="136" customFormat="1">
      <c r="B196" s="140" t="s">
        <v>118</v>
      </c>
      <c r="C196" s="139"/>
      <c r="D196" s="139"/>
    </row>
    <row r="197" spans="2:4" s="136" customFormat="1">
      <c r="B197" s="140" t="s">
        <v>240</v>
      </c>
      <c r="C197" s="139"/>
      <c r="D197" s="139"/>
    </row>
    <row r="198" spans="2:4" s="136" customFormat="1">
      <c r="B198" s="140" t="s">
        <v>248</v>
      </c>
      <c r="C198" s="139"/>
      <c r="D198" s="139"/>
    </row>
    <row r="199" spans="2:4" s="136" customFormat="1">
      <c r="B199" s="140" t="s">
        <v>254</v>
      </c>
      <c r="C199" s="139"/>
      <c r="D199" s="139"/>
    </row>
    <row r="200" spans="2:4" s="136" customFormat="1">
      <c r="B200" s="139"/>
      <c r="C200" s="139"/>
      <c r="D200" s="139"/>
    </row>
    <row r="201" spans="2:4" s="136" customFormat="1">
      <c r="B201" s="139"/>
      <c r="C201" s="139"/>
      <c r="D201" s="139"/>
    </row>
    <row r="202" spans="2:4" s="136" customFormat="1">
      <c r="B202" s="139"/>
      <c r="C202" s="139"/>
      <c r="D202" s="139"/>
    </row>
    <row r="203" spans="2:4" s="136" customFormat="1">
      <c r="B203" s="139"/>
      <c r="C203" s="139"/>
      <c r="D203" s="139"/>
    </row>
    <row r="204" spans="2:4" s="136" customFormat="1">
      <c r="B204" s="139"/>
      <c r="C204" s="139"/>
      <c r="D204" s="139"/>
    </row>
    <row r="205" spans="2:4" s="136" customFormat="1">
      <c r="B205" s="139"/>
      <c r="C205" s="139"/>
      <c r="D205" s="139"/>
    </row>
    <row r="206" spans="2:4" s="136" customFormat="1">
      <c r="B206" s="139"/>
      <c r="C206" s="139"/>
      <c r="D206" s="139"/>
    </row>
    <row r="207" spans="2:4" s="136" customFormat="1">
      <c r="B207" s="139"/>
      <c r="C207" s="139"/>
      <c r="D207" s="139"/>
    </row>
    <row r="208" spans="2:4" s="136" customFormat="1">
      <c r="B208" s="139"/>
      <c r="C208" s="139"/>
      <c r="D208" s="139"/>
    </row>
    <row r="209" spans="2:7" s="136" customFormat="1">
      <c r="B209" s="139"/>
      <c r="C209" s="139"/>
      <c r="D209" s="139"/>
    </row>
    <row r="210" spans="2:7" s="136" customFormat="1">
      <c r="B210" s="139"/>
      <c r="C210" s="139"/>
      <c r="D210" s="139"/>
    </row>
    <row r="211" spans="2:7" s="136" customFormat="1">
      <c r="B211" s="139"/>
      <c r="C211" s="139"/>
      <c r="D211" s="139"/>
    </row>
    <row r="212" spans="2:7" s="136" customFormat="1">
      <c r="B212" s="139"/>
      <c r="C212" s="139"/>
      <c r="D212" s="139"/>
    </row>
    <row r="213" spans="2:7" s="136" customFormat="1">
      <c r="B213" s="139"/>
      <c r="C213" s="139"/>
      <c r="D213" s="139"/>
    </row>
    <row r="214" spans="2:7">
      <c r="E214" s="1"/>
      <c r="F214" s="1"/>
      <c r="G214" s="1"/>
    </row>
    <row r="215" spans="2:7">
      <c r="E215" s="1"/>
      <c r="F215" s="1"/>
      <c r="G215" s="1"/>
    </row>
    <row r="216" spans="2:7">
      <c r="E216" s="1"/>
      <c r="F216" s="1"/>
      <c r="G216" s="1"/>
    </row>
    <row r="217" spans="2:7">
      <c r="E217" s="1"/>
      <c r="F217" s="1"/>
      <c r="G217" s="1"/>
    </row>
    <row r="218" spans="2:7">
      <c r="E218" s="1"/>
      <c r="F218" s="1"/>
      <c r="G218" s="1"/>
    </row>
    <row r="219" spans="2:7">
      <c r="E219" s="1"/>
      <c r="F219" s="1"/>
      <c r="G219" s="1"/>
    </row>
    <row r="220" spans="2:7">
      <c r="E220" s="1"/>
      <c r="F220" s="1"/>
      <c r="G220" s="1"/>
    </row>
    <row r="221" spans="2:7">
      <c r="E221" s="1"/>
      <c r="F221" s="1"/>
      <c r="G221" s="1"/>
    </row>
    <row r="222" spans="2:7">
      <c r="E222" s="1"/>
      <c r="F222" s="1"/>
      <c r="G222" s="1"/>
    </row>
    <row r="223" spans="2:7">
      <c r="E223" s="1"/>
      <c r="F223" s="1"/>
      <c r="G223" s="1"/>
    </row>
    <row r="224" spans="2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4" type="noConversion"/>
  <dataValidations count="4">
    <dataValidation allowBlank="1" showInputMessage="1" showErrorMessage="1" sqref="A1 B34 K9 B36:I36 B197 B199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6"/>
  <sheetViews>
    <sheetView rightToLeft="1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8.28515625" style="1" bestFit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183</v>
      </c>
      <c r="C1" s="78" t="s" vm="1">
        <v>258</v>
      </c>
    </row>
    <row r="2" spans="2:63">
      <c r="B2" s="57" t="s">
        <v>182</v>
      </c>
      <c r="C2" s="78" t="s">
        <v>259</v>
      </c>
    </row>
    <row r="3" spans="2:63">
      <c r="B3" s="57" t="s">
        <v>184</v>
      </c>
      <c r="C3" s="78" t="s">
        <v>260</v>
      </c>
    </row>
    <row r="4" spans="2:63">
      <c r="B4" s="57" t="s">
        <v>185</v>
      </c>
      <c r="C4" s="78">
        <v>8802</v>
      </c>
    </row>
    <row r="6" spans="2:63" ht="26.25" customHeight="1">
      <c r="B6" s="177" t="s">
        <v>213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9"/>
      <c r="BK6" s="3"/>
    </row>
    <row r="7" spans="2:63" ht="26.25" customHeight="1">
      <c r="B7" s="177" t="s">
        <v>96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9"/>
      <c r="BH7" s="3"/>
      <c r="BK7" s="3"/>
    </row>
    <row r="8" spans="2:63" s="3" customFormat="1" ht="74.25" customHeight="1">
      <c r="B8" s="23" t="s">
        <v>121</v>
      </c>
      <c r="C8" s="31" t="s">
        <v>46</v>
      </c>
      <c r="D8" s="31" t="s">
        <v>125</v>
      </c>
      <c r="E8" s="31" t="s">
        <v>123</v>
      </c>
      <c r="F8" s="31" t="s">
        <v>66</v>
      </c>
      <c r="G8" s="31" t="s">
        <v>107</v>
      </c>
      <c r="H8" s="31" t="s">
        <v>242</v>
      </c>
      <c r="I8" s="31" t="s">
        <v>241</v>
      </c>
      <c r="J8" s="31" t="s">
        <v>256</v>
      </c>
      <c r="K8" s="31" t="s">
        <v>63</v>
      </c>
      <c r="L8" s="31" t="s">
        <v>60</v>
      </c>
      <c r="M8" s="31" t="s">
        <v>186</v>
      </c>
      <c r="N8" s="15" t="s">
        <v>188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249</v>
      </c>
      <c r="I9" s="33"/>
      <c r="J9" s="17" t="s">
        <v>245</v>
      </c>
      <c r="K9" s="33" t="s">
        <v>245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35" customFormat="1" ht="18" customHeight="1">
      <c r="B11" s="79" t="s">
        <v>32</v>
      </c>
      <c r="C11" s="80"/>
      <c r="D11" s="80"/>
      <c r="E11" s="80"/>
      <c r="F11" s="80"/>
      <c r="G11" s="80"/>
      <c r="H11" s="88"/>
      <c r="I11" s="90"/>
      <c r="J11" s="88">
        <f>J37</f>
        <v>30.51144</v>
      </c>
      <c r="K11" s="88">
        <v>105674.21530000001</v>
      </c>
      <c r="L11" s="80"/>
      <c r="M11" s="89">
        <v>1</v>
      </c>
      <c r="N11" s="89">
        <f>K11/'סכום נכסי הקרן'!$C$42</f>
        <v>0.16135751720239638</v>
      </c>
      <c r="O11" s="147"/>
      <c r="BH11" s="136"/>
      <c r="BI11" s="142"/>
      <c r="BK11" s="136"/>
    </row>
    <row r="12" spans="2:63" ht="20.25">
      <c r="B12" s="81" t="s">
        <v>237</v>
      </c>
      <c r="C12" s="82"/>
      <c r="D12" s="82"/>
      <c r="E12" s="82"/>
      <c r="F12" s="82"/>
      <c r="G12" s="82"/>
      <c r="H12" s="91"/>
      <c r="I12" s="93"/>
      <c r="J12" s="82"/>
      <c r="K12" s="91">
        <v>32271.567649999997</v>
      </c>
      <c r="L12" s="82"/>
      <c r="M12" s="92">
        <v>0.30538734125807127</v>
      </c>
      <c r="N12" s="92">
        <f>K12/'סכום נכסי הקרן'!$C$42</f>
        <v>4.9276543170443325E-2</v>
      </c>
      <c r="BI12" s="4"/>
    </row>
    <row r="13" spans="2:63">
      <c r="B13" s="102" t="s">
        <v>68</v>
      </c>
      <c r="C13" s="82"/>
      <c r="D13" s="82"/>
      <c r="E13" s="82"/>
      <c r="F13" s="82"/>
      <c r="G13" s="82"/>
      <c r="H13" s="91"/>
      <c r="I13" s="93"/>
      <c r="J13" s="82"/>
      <c r="K13" s="91">
        <v>5175.1131400000004</v>
      </c>
      <c r="L13" s="82"/>
      <c r="M13" s="92">
        <v>4.8972335638436483E-2</v>
      </c>
      <c r="N13" s="92">
        <f>K13/'סכום נכסי הקרן'!$C$42</f>
        <v>7.9020544902205451E-3</v>
      </c>
    </row>
    <row r="14" spans="2:63">
      <c r="B14" s="87" t="s">
        <v>1072</v>
      </c>
      <c r="C14" s="84" t="s">
        <v>1073</v>
      </c>
      <c r="D14" s="97" t="s">
        <v>126</v>
      </c>
      <c r="E14" s="84" t="s">
        <v>1074</v>
      </c>
      <c r="F14" s="97" t="s">
        <v>1075</v>
      </c>
      <c r="G14" s="97" t="s">
        <v>168</v>
      </c>
      <c r="H14" s="94">
        <v>35396</v>
      </c>
      <c r="I14" s="96">
        <v>1359</v>
      </c>
      <c r="J14" s="84"/>
      <c r="K14" s="94">
        <v>481.03164000000004</v>
      </c>
      <c r="L14" s="95">
        <v>1.7143270426775073E-4</v>
      </c>
      <c r="M14" s="95">
        <v>4.5520247170456156E-3</v>
      </c>
      <c r="N14" s="95">
        <f>K14/'סכום נכסי הקרן'!$C$42</f>
        <v>7.345034065864215E-4</v>
      </c>
    </row>
    <row r="15" spans="2:63">
      <c r="B15" s="87" t="s">
        <v>1076</v>
      </c>
      <c r="C15" s="84" t="s">
        <v>1077</v>
      </c>
      <c r="D15" s="97" t="s">
        <v>126</v>
      </c>
      <c r="E15" s="84" t="s">
        <v>1078</v>
      </c>
      <c r="F15" s="97" t="s">
        <v>1075</v>
      </c>
      <c r="G15" s="97" t="s">
        <v>168</v>
      </c>
      <c r="H15" s="94">
        <v>92928</v>
      </c>
      <c r="I15" s="96">
        <v>1356</v>
      </c>
      <c r="J15" s="84"/>
      <c r="K15" s="94">
        <v>1260.1036799999999</v>
      </c>
      <c r="L15" s="95">
        <v>3.644235294117647E-4</v>
      </c>
      <c r="M15" s="95">
        <v>1.192441956084248E-2</v>
      </c>
      <c r="N15" s="95">
        <f>K15/'סכום נכסי הקרן'!$C$42</f>
        <v>1.9240947344172326E-3</v>
      </c>
    </row>
    <row r="16" spans="2:63" ht="20.25">
      <c r="B16" s="87" t="s">
        <v>1079</v>
      </c>
      <c r="C16" s="84" t="s">
        <v>1080</v>
      </c>
      <c r="D16" s="97" t="s">
        <v>126</v>
      </c>
      <c r="E16" s="84" t="s">
        <v>1078</v>
      </c>
      <c r="F16" s="97" t="s">
        <v>1075</v>
      </c>
      <c r="G16" s="97" t="s">
        <v>168</v>
      </c>
      <c r="H16" s="94">
        <v>31843</v>
      </c>
      <c r="I16" s="96">
        <v>1359</v>
      </c>
      <c r="J16" s="84"/>
      <c r="K16" s="94">
        <v>432.74637000000001</v>
      </c>
      <c r="L16" s="95">
        <v>2.1805818565933971E-4</v>
      </c>
      <c r="M16" s="95">
        <v>4.0950989678179327E-3</v>
      </c>
      <c r="N16" s="95">
        <f>K16/'סכום נכסי הקרן'!$C$42</f>
        <v>6.607750021451977E-4</v>
      </c>
      <c r="BH16" s="4"/>
    </row>
    <row r="17" spans="2:14">
      <c r="B17" s="87" t="s">
        <v>1087</v>
      </c>
      <c r="C17" s="84" t="s">
        <v>1088</v>
      </c>
      <c r="D17" s="97" t="s">
        <v>126</v>
      </c>
      <c r="E17" s="84" t="s">
        <v>1078</v>
      </c>
      <c r="F17" s="97" t="s">
        <v>1075</v>
      </c>
      <c r="G17" s="97" t="s">
        <v>168</v>
      </c>
      <c r="H17" s="94">
        <v>19275</v>
      </c>
      <c r="I17" s="96">
        <v>1855</v>
      </c>
      <c r="J17" s="84"/>
      <c r="K17" s="94">
        <v>357.55124999999998</v>
      </c>
      <c r="L17" s="95">
        <v>2.6995798319327731E-4</v>
      </c>
      <c r="M17" s="95">
        <v>3.3835240601024831E-3</v>
      </c>
      <c r="N17" s="95">
        <f>K17/'סכום נכסי הקרן'!$C$42</f>
        <v>5.4595704173270845E-4</v>
      </c>
    </row>
    <row r="18" spans="2:14">
      <c r="B18" s="87" t="s">
        <v>1081</v>
      </c>
      <c r="C18" s="84" t="s">
        <v>1082</v>
      </c>
      <c r="D18" s="97" t="s">
        <v>126</v>
      </c>
      <c r="E18" s="84" t="s">
        <v>1083</v>
      </c>
      <c r="F18" s="97" t="s">
        <v>1075</v>
      </c>
      <c r="G18" s="97" t="s">
        <v>168</v>
      </c>
      <c r="H18" s="94">
        <v>2509</v>
      </c>
      <c r="I18" s="96">
        <v>13580</v>
      </c>
      <c r="J18" s="84"/>
      <c r="K18" s="94">
        <v>340.72219999999999</v>
      </c>
      <c r="L18" s="95">
        <v>2.4440503874545579E-5</v>
      </c>
      <c r="M18" s="95">
        <v>3.2242699795093717E-3</v>
      </c>
      <c r="N18" s="95">
        <f>K18/'סכום נכסי הקרן'!$C$42</f>
        <v>5.2026019868385369E-4</v>
      </c>
    </row>
    <row r="19" spans="2:14">
      <c r="B19" s="87" t="s">
        <v>1084</v>
      </c>
      <c r="C19" s="84" t="s">
        <v>1085</v>
      </c>
      <c r="D19" s="97" t="s">
        <v>126</v>
      </c>
      <c r="E19" s="84" t="s">
        <v>1086</v>
      </c>
      <c r="F19" s="97" t="s">
        <v>1075</v>
      </c>
      <c r="G19" s="97" t="s">
        <v>168</v>
      </c>
      <c r="H19" s="94">
        <v>16996</v>
      </c>
      <c r="I19" s="96">
        <v>13550</v>
      </c>
      <c r="J19" s="84"/>
      <c r="K19" s="94">
        <v>2302.9580000000001</v>
      </c>
      <c r="L19" s="95">
        <v>4.1106210796305859E-4</v>
      </c>
      <c r="M19" s="95">
        <v>2.1792998353118594E-2</v>
      </c>
      <c r="N19" s="95">
        <f>K19/'סכום נכסי הקרן'!$C$42</f>
        <v>3.5164641066551296E-3</v>
      </c>
    </row>
    <row r="20" spans="2:14">
      <c r="B20" s="83"/>
      <c r="C20" s="84"/>
      <c r="D20" s="84"/>
      <c r="E20" s="84"/>
      <c r="F20" s="84"/>
      <c r="G20" s="84"/>
      <c r="H20" s="94"/>
      <c r="I20" s="96"/>
      <c r="J20" s="84"/>
      <c r="K20" s="84"/>
      <c r="L20" s="84"/>
      <c r="M20" s="95"/>
      <c r="N20" s="84"/>
    </row>
    <row r="21" spans="2:14">
      <c r="B21" s="102" t="s">
        <v>69</v>
      </c>
      <c r="C21" s="82"/>
      <c r="D21" s="82"/>
      <c r="E21" s="82"/>
      <c r="F21" s="82"/>
      <c r="G21" s="82"/>
      <c r="H21" s="91"/>
      <c r="I21" s="93"/>
      <c r="J21" s="82"/>
      <c r="K21" s="91">
        <v>27096.454510000003</v>
      </c>
      <c r="L21" s="82"/>
      <c r="M21" s="92">
        <v>0.25641500561963482</v>
      </c>
      <c r="N21" s="92">
        <f>K21/'סכום נכסי הקרן'!$C$42</f>
        <v>4.1374488680222789E-2</v>
      </c>
    </row>
    <row r="22" spans="2:14">
      <c r="B22" s="87" t="s">
        <v>1089</v>
      </c>
      <c r="C22" s="84" t="s">
        <v>1090</v>
      </c>
      <c r="D22" s="97" t="s">
        <v>126</v>
      </c>
      <c r="E22" s="84" t="s">
        <v>1074</v>
      </c>
      <c r="F22" s="97" t="s">
        <v>1091</v>
      </c>
      <c r="G22" s="97" t="s">
        <v>168</v>
      </c>
      <c r="H22" s="94">
        <v>1209734</v>
      </c>
      <c r="I22" s="96">
        <v>311.66000000000003</v>
      </c>
      <c r="J22" s="84"/>
      <c r="K22" s="94">
        <v>3770.2569800000001</v>
      </c>
      <c r="L22" s="95">
        <v>8.3489239487062935E-3</v>
      </c>
      <c r="M22" s="95">
        <v>3.5678116646492855E-2</v>
      </c>
      <c r="N22" s="95">
        <f>K22/'סכום נכסי הקרן'!$C$42</f>
        <v>5.7569323205355757E-3</v>
      </c>
    </row>
    <row r="23" spans="2:14">
      <c r="B23" s="87" t="s">
        <v>1092</v>
      </c>
      <c r="C23" s="84" t="s">
        <v>1093</v>
      </c>
      <c r="D23" s="97" t="s">
        <v>126</v>
      </c>
      <c r="E23" s="84" t="s">
        <v>1074</v>
      </c>
      <c r="F23" s="97" t="s">
        <v>1091</v>
      </c>
      <c r="G23" s="97" t="s">
        <v>168</v>
      </c>
      <c r="H23" s="94">
        <v>1980927</v>
      </c>
      <c r="I23" s="96">
        <v>324.99</v>
      </c>
      <c r="J23" s="84"/>
      <c r="K23" s="94">
        <v>6437.81466</v>
      </c>
      <c r="L23" s="95">
        <v>7.591128194005853E-3</v>
      </c>
      <c r="M23" s="95">
        <v>6.0921338679673163E-2</v>
      </c>
      <c r="N23" s="95">
        <f>K23/'סכום נכסי הקרן'!$C$42</f>
        <v>9.8301159539983789E-3</v>
      </c>
    </row>
    <row r="24" spans="2:14">
      <c r="B24" s="87" t="s">
        <v>1094</v>
      </c>
      <c r="C24" s="84" t="s">
        <v>1095</v>
      </c>
      <c r="D24" s="97" t="s">
        <v>126</v>
      </c>
      <c r="E24" s="84" t="s">
        <v>1078</v>
      </c>
      <c r="F24" s="97" t="s">
        <v>1091</v>
      </c>
      <c r="G24" s="97" t="s">
        <v>168</v>
      </c>
      <c r="H24" s="94">
        <v>3000</v>
      </c>
      <c r="I24" s="96">
        <v>333.49</v>
      </c>
      <c r="J24" s="84"/>
      <c r="K24" s="94">
        <v>10.004700000000001</v>
      </c>
      <c r="L24" s="95">
        <v>5.0293378038558254E-6</v>
      </c>
      <c r="M24" s="95">
        <v>9.4674940065535556E-5</v>
      </c>
      <c r="N24" s="95">
        <f>K24/'סכום נכסי הקרן'!$C$42</f>
        <v>1.5276513270260499E-5</v>
      </c>
    </row>
    <row r="25" spans="2:14">
      <c r="B25" s="87" t="s">
        <v>1096</v>
      </c>
      <c r="C25" s="84" t="s">
        <v>1097</v>
      </c>
      <c r="D25" s="97" t="s">
        <v>126</v>
      </c>
      <c r="E25" s="84" t="s">
        <v>1078</v>
      </c>
      <c r="F25" s="97" t="s">
        <v>1091</v>
      </c>
      <c r="G25" s="97" t="s">
        <v>168</v>
      </c>
      <c r="H25" s="94">
        <v>45000</v>
      </c>
      <c r="I25" s="96">
        <v>3228.5</v>
      </c>
      <c r="J25" s="84"/>
      <c r="K25" s="94">
        <v>1452.825</v>
      </c>
      <c r="L25" s="95">
        <v>7.079513254201785E-4</v>
      </c>
      <c r="M25" s="95">
        <v>1.3748150349406947E-2</v>
      </c>
      <c r="N25" s="95">
        <f>K25/'סכום נכסי הקרן'!$C$42</f>
        <v>2.2183674065055633E-3</v>
      </c>
    </row>
    <row r="26" spans="2:14">
      <c r="B26" s="87" t="s">
        <v>1098</v>
      </c>
      <c r="C26" s="84" t="s">
        <v>1099</v>
      </c>
      <c r="D26" s="97" t="s">
        <v>126</v>
      </c>
      <c r="E26" s="84" t="s">
        <v>1078</v>
      </c>
      <c r="F26" s="97" t="s">
        <v>1091</v>
      </c>
      <c r="G26" s="97" t="s">
        <v>168</v>
      </c>
      <c r="H26" s="94">
        <v>16800</v>
      </c>
      <c r="I26" s="96">
        <v>326.29000000000002</v>
      </c>
      <c r="J26" s="84"/>
      <c r="K26" s="94">
        <v>54.816720000000004</v>
      </c>
      <c r="L26" s="95">
        <v>3.7752808988764047E-5</v>
      </c>
      <c r="M26" s="95">
        <v>5.1873316347209248E-4</v>
      </c>
      <c r="N26" s="95">
        <f>K26/'סכום נכסי הקרן'!$C$42</f>
        <v>8.3701495348401664E-5</v>
      </c>
    </row>
    <row r="27" spans="2:14">
      <c r="B27" s="87" t="s">
        <v>1100</v>
      </c>
      <c r="C27" s="84" t="s">
        <v>1101</v>
      </c>
      <c r="D27" s="97" t="s">
        <v>126</v>
      </c>
      <c r="E27" s="84" t="s">
        <v>1078</v>
      </c>
      <c r="F27" s="97" t="s">
        <v>1091</v>
      </c>
      <c r="G27" s="97" t="s">
        <v>168</v>
      </c>
      <c r="H27" s="94">
        <v>85144</v>
      </c>
      <c r="I27" s="96">
        <v>3333</v>
      </c>
      <c r="J27" s="84"/>
      <c r="K27" s="94">
        <v>2837.8495200000002</v>
      </c>
      <c r="L27" s="95">
        <v>2.8929056808915466E-3</v>
      </c>
      <c r="M27" s="95">
        <v>2.6854701612343081E-2</v>
      </c>
      <c r="N27" s="95">
        <f>K27/'סכום נכסי הקרן'!$C$42</f>
        <v>4.3332079773788709E-3</v>
      </c>
    </row>
    <row r="28" spans="2:14">
      <c r="B28" s="87" t="s">
        <v>1110</v>
      </c>
      <c r="C28" s="84" t="s">
        <v>1111</v>
      </c>
      <c r="D28" s="97" t="s">
        <v>126</v>
      </c>
      <c r="E28" s="84" t="s">
        <v>1078</v>
      </c>
      <c r="F28" s="97" t="s">
        <v>1091</v>
      </c>
      <c r="G28" s="97" t="s">
        <v>168</v>
      </c>
      <c r="H28" s="94">
        <v>440000</v>
      </c>
      <c r="I28" s="96">
        <v>367.64</v>
      </c>
      <c r="J28" s="84"/>
      <c r="K28" s="94">
        <v>1617.616</v>
      </c>
      <c r="L28" s="95">
        <v>8.5137168216464657E-4</v>
      </c>
      <c r="M28" s="95">
        <v>1.5307575224549596E-2</v>
      </c>
      <c r="N28" s="95">
        <f>K28/'סכום נכסי הקרן'!$C$42</f>
        <v>2.4699923326222382E-3</v>
      </c>
    </row>
    <row r="29" spans="2:14">
      <c r="B29" s="87" t="s">
        <v>1116</v>
      </c>
      <c r="C29" s="84" t="s">
        <v>1117</v>
      </c>
      <c r="D29" s="97" t="s">
        <v>126</v>
      </c>
      <c r="E29" s="84" t="s">
        <v>1078</v>
      </c>
      <c r="F29" s="97" t="s">
        <v>1091</v>
      </c>
      <c r="G29" s="97" t="s">
        <v>168</v>
      </c>
      <c r="H29" s="94">
        <v>135000</v>
      </c>
      <c r="I29" s="96">
        <v>277.45999999999998</v>
      </c>
      <c r="J29" s="84"/>
      <c r="K29" s="94">
        <v>374.57100000000003</v>
      </c>
      <c r="L29" s="95">
        <v>3.3424114879920775E-4</v>
      </c>
      <c r="M29" s="95">
        <v>3.544582743639261E-3</v>
      </c>
      <c r="N29" s="95">
        <f>K29/'סכום נכסי הקרן'!$C$42</f>
        <v>5.7194507103208942E-4</v>
      </c>
    </row>
    <row r="30" spans="2:14">
      <c r="B30" s="87" t="s">
        <v>1102</v>
      </c>
      <c r="C30" s="84" t="s">
        <v>1103</v>
      </c>
      <c r="D30" s="97" t="s">
        <v>126</v>
      </c>
      <c r="E30" s="84" t="s">
        <v>1083</v>
      </c>
      <c r="F30" s="97" t="s">
        <v>1091</v>
      </c>
      <c r="G30" s="97" t="s">
        <v>168</v>
      </c>
      <c r="H30" s="94">
        <v>31250</v>
      </c>
      <c r="I30" s="96">
        <v>3243.07</v>
      </c>
      <c r="J30" s="84"/>
      <c r="K30" s="94">
        <v>1013.45938</v>
      </c>
      <c r="L30" s="95">
        <v>2.2321428571428571E-4</v>
      </c>
      <c r="M30" s="95">
        <v>9.5904131118729006E-3</v>
      </c>
      <c r="N30" s="95">
        <f>K30/'סכום נכסי הקרן'!$C$42</f>
        <v>1.5474852486771194E-3</v>
      </c>
    </row>
    <row r="31" spans="2:14">
      <c r="B31" s="87" t="s">
        <v>1112</v>
      </c>
      <c r="C31" s="84" t="s">
        <v>1113</v>
      </c>
      <c r="D31" s="97" t="s">
        <v>126</v>
      </c>
      <c r="E31" s="84" t="s">
        <v>1083</v>
      </c>
      <c r="F31" s="97" t="s">
        <v>1091</v>
      </c>
      <c r="G31" s="97" t="s">
        <v>168</v>
      </c>
      <c r="H31" s="94">
        <v>46828</v>
      </c>
      <c r="I31" s="96">
        <v>3685.18</v>
      </c>
      <c r="J31" s="84"/>
      <c r="K31" s="94">
        <v>1725.6960900000001</v>
      </c>
      <c r="L31" s="95">
        <v>2.0393798731306082E-3</v>
      </c>
      <c r="M31" s="95">
        <v>1.6330342128407553E-2</v>
      </c>
      <c r="N31" s="95">
        <f>K31/'סכום נכסי הקרן'!$C$42</f>
        <v>2.6350234609055401E-3</v>
      </c>
    </row>
    <row r="32" spans="2:14">
      <c r="B32" s="87" t="s">
        <v>1104</v>
      </c>
      <c r="C32" s="84" t="s">
        <v>1105</v>
      </c>
      <c r="D32" s="97" t="s">
        <v>126</v>
      </c>
      <c r="E32" s="84" t="s">
        <v>1086</v>
      </c>
      <c r="F32" s="97" t="s">
        <v>1091</v>
      </c>
      <c r="G32" s="97" t="s">
        <v>168</v>
      </c>
      <c r="H32" s="94">
        <v>3950</v>
      </c>
      <c r="I32" s="96">
        <v>3369.02</v>
      </c>
      <c r="J32" s="84"/>
      <c r="K32" s="94">
        <v>133.07629</v>
      </c>
      <c r="L32" s="95">
        <v>2.7386666710485334E-5</v>
      </c>
      <c r="M32" s="95">
        <v>1.2593071036506669E-3</v>
      </c>
      <c r="N32" s="95">
        <f>K32/'סכום נכסי הקרן'!$C$42</f>
        <v>2.0319866764041244E-4</v>
      </c>
    </row>
    <row r="33" spans="2:14">
      <c r="B33" s="87" t="s">
        <v>1106</v>
      </c>
      <c r="C33" s="84" t="s">
        <v>1107</v>
      </c>
      <c r="D33" s="97" t="s">
        <v>126</v>
      </c>
      <c r="E33" s="84" t="s">
        <v>1086</v>
      </c>
      <c r="F33" s="97" t="s">
        <v>1091</v>
      </c>
      <c r="G33" s="97" t="s">
        <v>168</v>
      </c>
      <c r="H33" s="94">
        <v>87000</v>
      </c>
      <c r="I33" s="96">
        <v>334.36</v>
      </c>
      <c r="J33" s="84"/>
      <c r="K33" s="94">
        <v>290.89320000000004</v>
      </c>
      <c r="L33" s="95">
        <v>2.3513513513513513E-4</v>
      </c>
      <c r="M33" s="95">
        <v>2.7527358417015848E-3</v>
      </c>
      <c r="N33" s="95">
        <f>K33/'סכום נכסי הקרן'!$C$42</f>
        <v>4.441746209310166E-4</v>
      </c>
    </row>
    <row r="34" spans="2:14">
      <c r="B34" s="87" t="s">
        <v>1108</v>
      </c>
      <c r="C34" s="84" t="s">
        <v>1109</v>
      </c>
      <c r="D34" s="97" t="s">
        <v>126</v>
      </c>
      <c r="E34" s="84" t="s">
        <v>1086</v>
      </c>
      <c r="F34" s="97" t="s">
        <v>1091</v>
      </c>
      <c r="G34" s="97" t="s">
        <v>168</v>
      </c>
      <c r="H34" s="94">
        <v>209482</v>
      </c>
      <c r="I34" s="96">
        <v>3258.5</v>
      </c>
      <c r="J34" s="84"/>
      <c r="K34" s="94">
        <v>6825.9709699999994</v>
      </c>
      <c r="L34" s="95">
        <v>1.3988781302170284E-3</v>
      </c>
      <c r="M34" s="95">
        <v>6.4594479841857871E-2</v>
      </c>
      <c r="N34" s="95">
        <f>K34/'סכום נכסי הקרן'!$C$42</f>
        <v>1.0422804892262428E-2</v>
      </c>
    </row>
    <row r="35" spans="2:14">
      <c r="B35" s="87" t="s">
        <v>1114</v>
      </c>
      <c r="C35" s="84" t="s">
        <v>1115</v>
      </c>
      <c r="D35" s="97" t="s">
        <v>126</v>
      </c>
      <c r="E35" s="84" t="s">
        <v>1086</v>
      </c>
      <c r="F35" s="97" t="s">
        <v>1091</v>
      </c>
      <c r="G35" s="97" t="s">
        <v>168</v>
      </c>
      <c r="H35" s="94">
        <v>15000</v>
      </c>
      <c r="I35" s="96">
        <v>3677.36</v>
      </c>
      <c r="J35" s="84"/>
      <c r="K35" s="94">
        <v>551.60400000000004</v>
      </c>
      <c r="L35" s="95">
        <v>3.1013279514128595E-4</v>
      </c>
      <c r="M35" s="95">
        <v>5.219854232501691E-3</v>
      </c>
      <c r="N35" s="95">
        <f>K35/'סכום נכסי הקרן'!$C$42</f>
        <v>8.4226271911489326E-4</v>
      </c>
    </row>
    <row r="36" spans="2:14">
      <c r="B36" s="83"/>
      <c r="C36" s="84"/>
      <c r="D36" s="84"/>
      <c r="E36" s="84"/>
      <c r="F36" s="84"/>
      <c r="G36" s="84"/>
      <c r="H36" s="94"/>
      <c r="I36" s="96"/>
      <c r="J36" s="84"/>
      <c r="K36" s="84"/>
      <c r="L36" s="84"/>
      <c r="M36" s="95"/>
      <c r="N36" s="84"/>
    </row>
    <row r="37" spans="2:14">
      <c r="B37" s="81" t="s">
        <v>236</v>
      </c>
      <c r="C37" s="82"/>
      <c r="D37" s="82"/>
      <c r="E37" s="82"/>
      <c r="F37" s="82"/>
      <c r="G37" s="82"/>
      <c r="H37" s="91"/>
      <c r="I37" s="93"/>
      <c r="J37" s="91">
        <f>J38</f>
        <v>30.51144</v>
      </c>
      <c r="K37" s="91">
        <v>73402.647649999984</v>
      </c>
      <c r="L37" s="82"/>
      <c r="M37" s="92">
        <v>0.69461265874192846</v>
      </c>
      <c r="N37" s="92">
        <f>K37/'סכום נכסי הקרן'!$C$42</f>
        <v>0.11208097403195301</v>
      </c>
    </row>
    <row r="38" spans="2:14">
      <c r="B38" s="102" t="s">
        <v>70</v>
      </c>
      <c r="C38" s="82"/>
      <c r="D38" s="82"/>
      <c r="E38" s="82"/>
      <c r="F38" s="82"/>
      <c r="G38" s="82"/>
      <c r="H38" s="91"/>
      <c r="I38" s="93"/>
      <c r="J38" s="91">
        <f>SUM(J39:J86)</f>
        <v>30.51144</v>
      </c>
      <c r="K38" s="91">
        <v>43571.619469999991</v>
      </c>
      <c r="L38" s="82"/>
      <c r="M38" s="92">
        <v>0.41232025566789315</v>
      </c>
      <c r="N38" s="92">
        <f>K38/'סכום נכסי הקרן'!$C$42</f>
        <v>6.6530972746828537E-2</v>
      </c>
    </row>
    <row r="39" spans="2:14" s="136" customFormat="1">
      <c r="B39" s="87" t="s">
        <v>1118</v>
      </c>
      <c r="C39" s="84" t="s">
        <v>1119</v>
      </c>
      <c r="D39" s="97" t="s">
        <v>29</v>
      </c>
      <c r="E39" s="84"/>
      <c r="F39" s="97" t="s">
        <v>1075</v>
      </c>
      <c r="G39" s="97" t="s">
        <v>167</v>
      </c>
      <c r="H39" s="94">
        <v>11526.999999999998</v>
      </c>
      <c r="I39" s="96">
        <v>3514</v>
      </c>
      <c r="J39" s="84"/>
      <c r="K39" s="94">
        <v>1404.33879</v>
      </c>
      <c r="L39" s="95">
        <v>7.7082188724909319E-4</v>
      </c>
      <c r="M39" s="95">
        <v>1.328932309564072E-2</v>
      </c>
      <c r="N39" s="95">
        <f>K39/'סכום נכסי הקרן'!$C$42</f>
        <v>2.144332180013051E-3</v>
      </c>
    </row>
    <row r="40" spans="2:14" s="136" customFormat="1">
      <c r="B40" s="87" t="s">
        <v>1120</v>
      </c>
      <c r="C40" s="84" t="s">
        <v>1121</v>
      </c>
      <c r="D40" s="97" t="s">
        <v>29</v>
      </c>
      <c r="E40" s="84"/>
      <c r="F40" s="97" t="s">
        <v>1075</v>
      </c>
      <c r="G40" s="97" t="s">
        <v>169</v>
      </c>
      <c r="H40" s="94">
        <v>528.99999999999989</v>
      </c>
      <c r="I40" s="96">
        <v>11101</v>
      </c>
      <c r="J40" s="84"/>
      <c r="K40" s="94">
        <v>243.85848000000004</v>
      </c>
      <c r="L40" s="95">
        <v>5.7866825353764288E-4</v>
      </c>
      <c r="M40" s="95">
        <v>2.3076441051178547E-3</v>
      </c>
      <c r="N40" s="95">
        <f>K40/'סכום נכסי הקרן'!$C$42</f>
        <v>3.7235572338856286E-4</v>
      </c>
    </row>
    <row r="41" spans="2:14" s="136" customFormat="1">
      <c r="B41" s="87" t="s">
        <v>1122</v>
      </c>
      <c r="C41" s="84" t="s">
        <v>1123</v>
      </c>
      <c r="D41" s="97" t="s">
        <v>867</v>
      </c>
      <c r="E41" s="84"/>
      <c r="F41" s="97" t="s">
        <v>1075</v>
      </c>
      <c r="G41" s="97" t="s">
        <v>167</v>
      </c>
      <c r="H41" s="94">
        <v>1777</v>
      </c>
      <c r="I41" s="96">
        <v>9869</v>
      </c>
      <c r="J41" s="84"/>
      <c r="K41" s="94">
        <v>608.0151800000001</v>
      </c>
      <c r="L41" s="95">
        <v>1.3637418657824442E-5</v>
      </c>
      <c r="M41" s="95">
        <v>5.7536758448964798E-3</v>
      </c>
      <c r="N41" s="95">
        <f>K41/'סכום נכסי הקרן'!$C$42</f>
        <v>9.2839884911989634E-4</v>
      </c>
    </row>
    <row r="42" spans="2:14" s="136" customFormat="1">
      <c r="B42" s="87" t="s">
        <v>1124</v>
      </c>
      <c r="C42" s="84" t="s">
        <v>1125</v>
      </c>
      <c r="D42" s="97" t="s">
        <v>130</v>
      </c>
      <c r="E42" s="84"/>
      <c r="F42" s="97" t="s">
        <v>1075</v>
      </c>
      <c r="G42" s="97" t="s">
        <v>177</v>
      </c>
      <c r="H42" s="94">
        <v>111183</v>
      </c>
      <c r="I42" s="96">
        <v>1899</v>
      </c>
      <c r="J42" s="84"/>
      <c r="K42" s="94">
        <v>6503.6381300000003</v>
      </c>
      <c r="L42" s="95">
        <v>6.5262470753298145E-5</v>
      </c>
      <c r="M42" s="95">
        <v>6.154422922883062E-2</v>
      </c>
      <c r="N42" s="95">
        <f>K42/'סכום נכסי הקרן'!$C$42</f>
        <v>9.9306240264992619E-3</v>
      </c>
    </row>
    <row r="43" spans="2:14" s="136" customFormat="1">
      <c r="B43" s="87" t="s">
        <v>1126</v>
      </c>
      <c r="C43" s="84" t="s">
        <v>1127</v>
      </c>
      <c r="D43" s="97" t="s">
        <v>29</v>
      </c>
      <c r="E43" s="84"/>
      <c r="F43" s="97" t="s">
        <v>1075</v>
      </c>
      <c r="G43" s="97" t="s">
        <v>169</v>
      </c>
      <c r="H43" s="94">
        <v>5266</v>
      </c>
      <c r="I43" s="96">
        <v>1022</v>
      </c>
      <c r="J43" s="84"/>
      <c r="K43" s="94">
        <v>223.48678000000001</v>
      </c>
      <c r="L43" s="95">
        <v>2.1941666666666667E-4</v>
      </c>
      <c r="M43" s="95">
        <v>2.114865763285209E-3</v>
      </c>
      <c r="N43" s="95">
        <f>K43/'סכום נכסי הקרן'!$C$42</f>
        <v>3.4124948878005225E-4</v>
      </c>
    </row>
    <row r="44" spans="2:14" s="136" customFormat="1">
      <c r="B44" s="87" t="s">
        <v>1128</v>
      </c>
      <c r="C44" s="84" t="s">
        <v>1129</v>
      </c>
      <c r="D44" s="97" t="s">
        <v>29</v>
      </c>
      <c r="E44" s="84"/>
      <c r="F44" s="97" t="s">
        <v>1075</v>
      </c>
      <c r="G44" s="97" t="s">
        <v>169</v>
      </c>
      <c r="H44" s="94">
        <v>8775</v>
      </c>
      <c r="I44" s="96">
        <v>3453</v>
      </c>
      <c r="J44" s="84"/>
      <c r="K44" s="94">
        <v>1258.24091</v>
      </c>
      <c r="L44" s="95">
        <v>1.0663014710707247E-3</v>
      </c>
      <c r="M44" s="95">
        <v>1.1906792081946975E-2</v>
      </c>
      <c r="N44" s="95">
        <f>K44/'סכום נכסי הקרן'!$C$42</f>
        <v>1.9212504081881161E-3</v>
      </c>
    </row>
    <row r="45" spans="2:14" s="136" customFormat="1">
      <c r="B45" s="87" t="s">
        <v>1130</v>
      </c>
      <c r="C45" s="84" t="s">
        <v>1131</v>
      </c>
      <c r="D45" s="97" t="s">
        <v>129</v>
      </c>
      <c r="E45" s="84"/>
      <c r="F45" s="97" t="s">
        <v>1075</v>
      </c>
      <c r="G45" s="97" t="s">
        <v>167</v>
      </c>
      <c r="H45" s="94">
        <v>6941.0000000000027</v>
      </c>
      <c r="I45" s="96">
        <v>4494</v>
      </c>
      <c r="J45" s="84"/>
      <c r="K45" s="94">
        <v>1081.4562499999995</v>
      </c>
      <c r="L45" s="95">
        <v>8.5133826057157082E-4</v>
      </c>
      <c r="M45" s="95">
        <v>1.0233870646021248E-2</v>
      </c>
      <c r="N45" s="95">
        <f>K45/'סכום נכסי הקרן'!$C$42</f>
        <v>1.6513119588124729E-3</v>
      </c>
    </row>
    <row r="46" spans="2:14" s="136" customFormat="1">
      <c r="B46" s="87" t="s">
        <v>1132</v>
      </c>
      <c r="C46" s="84" t="s">
        <v>1133</v>
      </c>
      <c r="D46" s="97" t="s">
        <v>29</v>
      </c>
      <c r="E46" s="84"/>
      <c r="F46" s="97" t="s">
        <v>1075</v>
      </c>
      <c r="G46" s="97" t="s">
        <v>169</v>
      </c>
      <c r="H46" s="94">
        <v>1544.9999999999998</v>
      </c>
      <c r="I46" s="96">
        <v>6400</v>
      </c>
      <c r="J46" s="84"/>
      <c r="K46" s="94">
        <v>410.60908000000001</v>
      </c>
      <c r="L46" s="95">
        <v>1.059886684736191E-3</v>
      </c>
      <c r="M46" s="95">
        <v>3.8856127659364788E-3</v>
      </c>
      <c r="N46" s="95">
        <f>K46/'סכום נכסי הקרן'!$C$42</f>
        <v>6.2697282872144634E-4</v>
      </c>
    </row>
    <row r="47" spans="2:14" s="136" customFormat="1">
      <c r="B47" s="87" t="s">
        <v>1134</v>
      </c>
      <c r="C47" s="84" t="s">
        <v>1135</v>
      </c>
      <c r="D47" s="97" t="s">
        <v>867</v>
      </c>
      <c r="E47" s="84"/>
      <c r="F47" s="97" t="s">
        <v>1075</v>
      </c>
      <c r="G47" s="97" t="s">
        <v>167</v>
      </c>
      <c r="H47" s="94">
        <v>3334</v>
      </c>
      <c r="I47" s="96">
        <v>7226</v>
      </c>
      <c r="J47" s="84"/>
      <c r="K47" s="94">
        <v>835.25175000000002</v>
      </c>
      <c r="L47" s="95">
        <v>1.3292178346427498E-5</v>
      </c>
      <c r="M47" s="95">
        <v>7.9040260448472888E-3</v>
      </c>
      <c r="N47" s="95">
        <f>K47/'סכום נכסי הקרן'!$C$42</f>
        <v>1.2753740184996355E-3</v>
      </c>
    </row>
    <row r="48" spans="2:14" s="136" customFormat="1">
      <c r="B48" s="87" t="s">
        <v>1136</v>
      </c>
      <c r="C48" s="84" t="s">
        <v>1137</v>
      </c>
      <c r="D48" s="97" t="s">
        <v>867</v>
      </c>
      <c r="E48" s="84"/>
      <c r="F48" s="97" t="s">
        <v>1075</v>
      </c>
      <c r="G48" s="97" t="s">
        <v>167</v>
      </c>
      <c r="H48" s="94">
        <v>5246</v>
      </c>
      <c r="I48" s="96">
        <v>8268</v>
      </c>
      <c r="J48" s="84"/>
      <c r="K48" s="94">
        <v>1503.7740900000001</v>
      </c>
      <c r="L48" s="95">
        <v>2.6227990411374679E-5</v>
      </c>
      <c r="M48" s="95">
        <v>1.4230283950828636E-2</v>
      </c>
      <c r="N48" s="95">
        <f>K48/'סכום נכסי הקרן'!$C$42</f>
        <v>2.2961632873908168E-3</v>
      </c>
    </row>
    <row r="49" spans="2:14" s="136" customFormat="1">
      <c r="B49" s="87" t="s">
        <v>1138</v>
      </c>
      <c r="C49" s="84" t="s">
        <v>1139</v>
      </c>
      <c r="D49" s="97" t="s">
        <v>29</v>
      </c>
      <c r="E49" s="84"/>
      <c r="F49" s="97" t="s">
        <v>1075</v>
      </c>
      <c r="G49" s="97" t="s">
        <v>176</v>
      </c>
      <c r="H49" s="94">
        <v>17112</v>
      </c>
      <c r="I49" s="96">
        <v>3348</v>
      </c>
      <c r="J49" s="84"/>
      <c r="K49" s="94">
        <v>1583.9809</v>
      </c>
      <c r="L49" s="95">
        <v>3.2968472857450483E-4</v>
      </c>
      <c r="M49" s="95">
        <v>1.4989284713429992E-2</v>
      </c>
      <c r="N49" s="95">
        <f>K49/'סכום נכסי הקרן'!$C$42</f>
        <v>2.418633765998897E-3</v>
      </c>
    </row>
    <row r="50" spans="2:14" s="136" customFormat="1">
      <c r="B50" s="87" t="s">
        <v>1140</v>
      </c>
      <c r="C50" s="84" t="s">
        <v>1141</v>
      </c>
      <c r="D50" s="97" t="s">
        <v>867</v>
      </c>
      <c r="E50" s="84"/>
      <c r="F50" s="97" t="s">
        <v>1075</v>
      </c>
      <c r="G50" s="97" t="s">
        <v>167</v>
      </c>
      <c r="H50" s="94">
        <v>4194</v>
      </c>
      <c r="I50" s="96">
        <v>7567</v>
      </c>
      <c r="J50" s="84"/>
      <c r="K50" s="94">
        <v>1100.2870500000001</v>
      </c>
      <c r="L50" s="95">
        <v>2.5299198919023261E-5</v>
      </c>
      <c r="M50" s="95">
        <v>1.0412067379695035E-2</v>
      </c>
      <c r="N50" s="95">
        <f>K50/'סכום נכסי הקרן'!$C$42</f>
        <v>1.6800653413316519E-3</v>
      </c>
    </row>
    <row r="51" spans="2:14" s="136" customFormat="1">
      <c r="B51" s="87" t="s">
        <v>1142</v>
      </c>
      <c r="C51" s="84" t="s">
        <v>1143</v>
      </c>
      <c r="D51" s="97" t="s">
        <v>29</v>
      </c>
      <c r="E51" s="84"/>
      <c r="F51" s="97" t="s">
        <v>1075</v>
      </c>
      <c r="G51" s="97" t="s">
        <v>169</v>
      </c>
      <c r="H51" s="94">
        <v>1124</v>
      </c>
      <c r="I51" s="96">
        <v>5797</v>
      </c>
      <c r="J51" s="84"/>
      <c r="K51" s="94">
        <v>270.57628</v>
      </c>
      <c r="L51" s="95">
        <v>3.4691358024691358E-4</v>
      </c>
      <c r="M51" s="95">
        <v>2.5604758855493483E-3</v>
      </c>
      <c r="N51" s="95">
        <f>K51/'סכום נכסי הקרן'!$C$42</f>
        <v>4.1315203174885004E-4</v>
      </c>
    </row>
    <row r="52" spans="2:14" s="136" customFormat="1">
      <c r="B52" s="87" t="s">
        <v>1144</v>
      </c>
      <c r="C52" s="84" t="s">
        <v>1145</v>
      </c>
      <c r="D52" s="97" t="s">
        <v>145</v>
      </c>
      <c r="E52" s="84"/>
      <c r="F52" s="97" t="s">
        <v>1075</v>
      </c>
      <c r="G52" s="97" t="s">
        <v>167</v>
      </c>
      <c r="H52" s="94">
        <v>758</v>
      </c>
      <c r="I52" s="96">
        <v>13229</v>
      </c>
      <c r="J52" s="84"/>
      <c r="K52" s="94">
        <v>347.65627000000001</v>
      </c>
      <c r="L52" s="95">
        <v>1.5313131313131312E-4</v>
      </c>
      <c r="M52" s="95">
        <v>3.2898874054851862E-3</v>
      </c>
      <c r="N52" s="95">
        <f>K52/'סכום נכסי הקרן'!$C$42</f>
        <v>5.3084806362452318E-4</v>
      </c>
    </row>
    <row r="53" spans="2:14" s="136" customFormat="1">
      <c r="B53" s="87" t="s">
        <v>1146</v>
      </c>
      <c r="C53" s="84" t="s">
        <v>1147</v>
      </c>
      <c r="D53" s="97" t="s">
        <v>145</v>
      </c>
      <c r="E53" s="84"/>
      <c r="F53" s="97" t="s">
        <v>1075</v>
      </c>
      <c r="G53" s="97" t="s">
        <v>169</v>
      </c>
      <c r="H53" s="94">
        <v>1269</v>
      </c>
      <c r="I53" s="96">
        <v>10590</v>
      </c>
      <c r="J53" s="84"/>
      <c r="K53" s="94">
        <v>558.05587000000003</v>
      </c>
      <c r="L53" s="95">
        <v>3.3483170300549315E-5</v>
      </c>
      <c r="M53" s="95">
        <v>5.2809085775155969E-3</v>
      </c>
      <c r="N53" s="95">
        <f>K53/'סכום נכסי הקרן'!$C$42</f>
        <v>8.5211429664075564E-4</v>
      </c>
    </row>
    <row r="54" spans="2:14" s="136" customFormat="1">
      <c r="B54" s="87" t="s">
        <v>1148</v>
      </c>
      <c r="C54" s="84" t="s">
        <v>1149</v>
      </c>
      <c r="D54" s="97" t="s">
        <v>867</v>
      </c>
      <c r="E54" s="84"/>
      <c r="F54" s="97" t="s">
        <v>1075</v>
      </c>
      <c r="G54" s="97" t="s">
        <v>167</v>
      </c>
      <c r="H54" s="94">
        <v>12099.999999999998</v>
      </c>
      <c r="I54" s="96">
        <v>5690</v>
      </c>
      <c r="J54" s="84"/>
      <c r="K54" s="94">
        <v>2386.9948300000005</v>
      </c>
      <c r="L54" s="95">
        <v>1.6069057104913678E-5</v>
      </c>
      <c r="M54" s="95">
        <v>2.2588242772596204E-2</v>
      </c>
      <c r="N54" s="95">
        <f>K54/'סכום נכסי הקרן'!$C$42</f>
        <v>3.644782771751098E-3</v>
      </c>
    </row>
    <row r="55" spans="2:14" s="136" customFormat="1">
      <c r="B55" s="87" t="s">
        <v>1150</v>
      </c>
      <c r="C55" s="84" t="s">
        <v>1151</v>
      </c>
      <c r="D55" s="97" t="s">
        <v>867</v>
      </c>
      <c r="E55" s="84"/>
      <c r="F55" s="97" t="s">
        <v>1075</v>
      </c>
      <c r="G55" s="97" t="s">
        <v>167</v>
      </c>
      <c r="H55" s="94">
        <v>20776</v>
      </c>
      <c r="I55" s="96">
        <v>2650</v>
      </c>
      <c r="J55" s="94">
        <v>29.562480000000001</v>
      </c>
      <c r="K55" s="94">
        <v>1938.36787</v>
      </c>
      <c r="L55" s="95">
        <v>1.3403870967741937E-3</v>
      </c>
      <c r="M55" s="95">
        <v>1.8342865045149759E-2</v>
      </c>
      <c r="N55" s="95">
        <f>K55/'סכום נכסי הקרן'!$C$42</f>
        <v>2.9597591620639874E-3</v>
      </c>
    </row>
    <row r="56" spans="2:14" s="136" customFormat="1">
      <c r="B56" s="87" t="s">
        <v>1152</v>
      </c>
      <c r="C56" s="84" t="s">
        <v>1153</v>
      </c>
      <c r="D56" s="97" t="s">
        <v>867</v>
      </c>
      <c r="E56" s="84"/>
      <c r="F56" s="97" t="s">
        <v>1075</v>
      </c>
      <c r="G56" s="97" t="s">
        <v>167</v>
      </c>
      <c r="H56" s="94">
        <v>1334</v>
      </c>
      <c r="I56" s="96">
        <v>4372</v>
      </c>
      <c r="J56" s="84"/>
      <c r="K56" s="94">
        <v>202.20404000000002</v>
      </c>
      <c r="L56" s="95">
        <v>2.3220191470844213E-5</v>
      </c>
      <c r="M56" s="95">
        <v>1.9134662076833041E-3</v>
      </c>
      <c r="N56" s="95">
        <f>K56/'סכום נכסי הקרן'!$C$42</f>
        <v>3.0875215652246293E-4</v>
      </c>
    </row>
    <row r="57" spans="2:14" s="136" customFormat="1">
      <c r="B57" s="87" t="s">
        <v>1154</v>
      </c>
      <c r="C57" s="84" t="s">
        <v>1155</v>
      </c>
      <c r="D57" s="97" t="s">
        <v>867</v>
      </c>
      <c r="E57" s="84"/>
      <c r="F57" s="97" t="s">
        <v>1075</v>
      </c>
      <c r="G57" s="97" t="s">
        <v>167</v>
      </c>
      <c r="H57" s="94">
        <v>193</v>
      </c>
      <c r="I57" s="96">
        <v>19163</v>
      </c>
      <c r="J57" s="84"/>
      <c r="K57" s="94">
        <v>128.22557</v>
      </c>
      <c r="L57" s="95">
        <v>4.1063829787234045E-5</v>
      </c>
      <c r="M57" s="95">
        <v>1.2134045153397036E-3</v>
      </c>
      <c r="N57" s="95">
        <f>K57/'סכום נכסי הקרן'!$C$42</f>
        <v>1.9579193995739166E-4</v>
      </c>
    </row>
    <row r="58" spans="2:14" s="136" customFormat="1">
      <c r="B58" s="87" t="s">
        <v>1156</v>
      </c>
      <c r="C58" s="84" t="s">
        <v>1157</v>
      </c>
      <c r="D58" s="97" t="s">
        <v>129</v>
      </c>
      <c r="E58" s="84"/>
      <c r="F58" s="97" t="s">
        <v>1075</v>
      </c>
      <c r="G58" s="97" t="s">
        <v>170</v>
      </c>
      <c r="H58" s="94">
        <v>60695</v>
      </c>
      <c r="I58" s="96">
        <v>761.3</v>
      </c>
      <c r="J58" s="84"/>
      <c r="K58" s="94">
        <v>2163.3703999999998</v>
      </c>
      <c r="L58" s="95">
        <v>8.0974048793266141E-5</v>
      </c>
      <c r="M58" s="95">
        <v>2.0472074420977503E-2</v>
      </c>
      <c r="N58" s="95">
        <f>K58/'סכום נכסי הקרן'!$C$42</f>
        <v>3.3033231005516164E-3</v>
      </c>
    </row>
    <row r="59" spans="2:14" s="136" customFormat="1">
      <c r="B59" s="87" t="s">
        <v>1158</v>
      </c>
      <c r="C59" s="84" t="s">
        <v>1159</v>
      </c>
      <c r="D59" s="97" t="s">
        <v>867</v>
      </c>
      <c r="E59" s="84"/>
      <c r="F59" s="97" t="s">
        <v>1075</v>
      </c>
      <c r="G59" s="97" t="s">
        <v>167</v>
      </c>
      <c r="H59" s="94">
        <v>2985</v>
      </c>
      <c r="I59" s="96">
        <v>4617</v>
      </c>
      <c r="J59" s="84"/>
      <c r="K59" s="94">
        <v>477.81309999999996</v>
      </c>
      <c r="L59" s="95">
        <v>3.4851138353765323E-5</v>
      </c>
      <c r="M59" s="95">
        <v>4.5215675237666036E-3</v>
      </c>
      <c r="N59" s="95">
        <f>K59/'סכום נכסי הקרן'!$C$42</f>
        <v>7.295889094979665E-4</v>
      </c>
    </row>
    <row r="60" spans="2:14" s="136" customFormat="1">
      <c r="B60" s="87" t="s">
        <v>1160</v>
      </c>
      <c r="C60" s="84" t="s">
        <v>1161</v>
      </c>
      <c r="D60" s="97" t="s">
        <v>867</v>
      </c>
      <c r="E60" s="84"/>
      <c r="F60" s="97" t="s">
        <v>1075</v>
      </c>
      <c r="G60" s="97" t="s">
        <v>167</v>
      </c>
      <c r="H60" s="94">
        <v>3135</v>
      </c>
      <c r="I60" s="96">
        <v>4045</v>
      </c>
      <c r="J60" s="94">
        <v>0.54771999999999998</v>
      </c>
      <c r="K60" s="94">
        <v>440.20059000000003</v>
      </c>
      <c r="L60" s="95">
        <v>1.6530450830477194E-5</v>
      </c>
      <c r="M60" s="95">
        <v>4.1656385973655773E-3</v>
      </c>
      <c r="N60" s="95">
        <f>K60/'סכום נכסי הקרן'!$C$42</f>
        <v>6.7215710163338242E-4</v>
      </c>
    </row>
    <row r="61" spans="2:14" s="136" customFormat="1">
      <c r="B61" s="87" t="s">
        <v>1162</v>
      </c>
      <c r="C61" s="84" t="s">
        <v>1163</v>
      </c>
      <c r="D61" s="97" t="s">
        <v>129</v>
      </c>
      <c r="E61" s="84"/>
      <c r="F61" s="97" t="s">
        <v>1075</v>
      </c>
      <c r="G61" s="97" t="s">
        <v>169</v>
      </c>
      <c r="H61" s="94">
        <v>1458</v>
      </c>
      <c r="I61" s="96">
        <v>20362.5</v>
      </c>
      <c r="J61" s="84"/>
      <c r="K61" s="94">
        <v>1232.8456899999999</v>
      </c>
      <c r="L61" s="95">
        <v>2.7123724366406171E-4</v>
      </c>
      <c r="M61" s="95">
        <v>1.1666475937389807E-2</v>
      </c>
      <c r="N61" s="95">
        <f>K61/'סכום נכסי הקרן'!$C$42</f>
        <v>1.8824735917587192E-3</v>
      </c>
    </row>
    <row r="62" spans="2:14" s="136" customFormat="1">
      <c r="B62" s="87" t="s">
        <v>1164</v>
      </c>
      <c r="C62" s="84" t="s">
        <v>1165</v>
      </c>
      <c r="D62" s="97" t="s">
        <v>873</v>
      </c>
      <c r="E62" s="84"/>
      <c r="F62" s="97" t="s">
        <v>1075</v>
      </c>
      <c r="G62" s="97" t="s">
        <v>167</v>
      </c>
      <c r="H62" s="94">
        <v>1008</v>
      </c>
      <c r="I62" s="96">
        <v>10677</v>
      </c>
      <c r="J62" s="84"/>
      <c r="K62" s="94">
        <v>373.13297</v>
      </c>
      <c r="L62" s="95">
        <v>1.0832885545405695E-5</v>
      </c>
      <c r="M62" s="95">
        <v>3.5309745990609685E-3</v>
      </c>
      <c r="N62" s="95">
        <f>K62/'סכום נכסי הקרן'!$C$42</f>
        <v>5.6974929460920491E-4</v>
      </c>
    </row>
    <row r="63" spans="2:14" s="136" customFormat="1">
      <c r="B63" s="87" t="s">
        <v>1166</v>
      </c>
      <c r="C63" s="84" t="s">
        <v>1167</v>
      </c>
      <c r="D63" s="97" t="s">
        <v>867</v>
      </c>
      <c r="E63" s="84"/>
      <c r="F63" s="97" t="s">
        <v>1075</v>
      </c>
      <c r="G63" s="97" t="s">
        <v>167</v>
      </c>
      <c r="H63" s="94">
        <v>931</v>
      </c>
      <c r="I63" s="96">
        <v>6224</v>
      </c>
      <c r="J63" s="84"/>
      <c r="K63" s="94">
        <v>200.89684</v>
      </c>
      <c r="L63" s="95">
        <v>1.5779661016949152E-4</v>
      </c>
      <c r="M63" s="95">
        <v>1.9010961134622211E-3</v>
      </c>
      <c r="N63" s="95">
        <f>K63/'סכום נכסי הקרן'!$C$42</f>
        <v>3.0675614883138926E-4</v>
      </c>
    </row>
    <row r="64" spans="2:14" s="136" customFormat="1">
      <c r="B64" s="87" t="s">
        <v>1168</v>
      </c>
      <c r="C64" s="84" t="s">
        <v>1169</v>
      </c>
      <c r="D64" s="97" t="s">
        <v>867</v>
      </c>
      <c r="E64" s="84"/>
      <c r="F64" s="97" t="s">
        <v>1075</v>
      </c>
      <c r="G64" s="97" t="s">
        <v>167</v>
      </c>
      <c r="H64" s="94">
        <v>3750</v>
      </c>
      <c r="I64" s="96">
        <v>3417</v>
      </c>
      <c r="J64" s="94">
        <v>0.40123999999999999</v>
      </c>
      <c r="K64" s="94">
        <v>444.65396000000004</v>
      </c>
      <c r="L64" s="95">
        <v>8.7719298245614029E-5</v>
      </c>
      <c r="M64" s="95">
        <v>4.2077810441995302E-3</v>
      </c>
      <c r="N64" s="95">
        <f>K64/'סכום נכסי הקרן'!$C$42</f>
        <v>6.7895710222334318E-4</v>
      </c>
    </row>
    <row r="65" spans="2:14" s="136" customFormat="1">
      <c r="B65" s="87" t="s">
        <v>1170</v>
      </c>
      <c r="C65" s="84" t="s">
        <v>1171</v>
      </c>
      <c r="D65" s="97" t="s">
        <v>29</v>
      </c>
      <c r="E65" s="84"/>
      <c r="F65" s="97" t="s">
        <v>1075</v>
      </c>
      <c r="G65" s="97" t="s">
        <v>169</v>
      </c>
      <c r="H65" s="94">
        <v>2001</v>
      </c>
      <c r="I65" s="96">
        <v>2856</v>
      </c>
      <c r="J65" s="84"/>
      <c r="K65" s="94">
        <v>237.31510999999998</v>
      </c>
      <c r="L65" s="95">
        <v>1.5755905511811023E-4</v>
      </c>
      <c r="M65" s="95">
        <v>2.2457238913606578E-3</v>
      </c>
      <c r="N65" s="95">
        <f>K65/'סכום נכסי הקרן'!$C$42</f>
        <v>3.6236443143205989E-4</v>
      </c>
    </row>
    <row r="66" spans="2:14" s="136" customFormat="1">
      <c r="B66" s="87" t="s">
        <v>1172</v>
      </c>
      <c r="C66" s="84" t="s">
        <v>1173</v>
      </c>
      <c r="D66" s="97" t="s">
        <v>29</v>
      </c>
      <c r="E66" s="84"/>
      <c r="F66" s="97" t="s">
        <v>1075</v>
      </c>
      <c r="G66" s="97" t="s">
        <v>169</v>
      </c>
      <c r="H66" s="94">
        <v>1108.0000000000002</v>
      </c>
      <c r="I66" s="96">
        <v>5338</v>
      </c>
      <c r="J66" s="84"/>
      <c r="K66" s="94">
        <v>245.60568999999998</v>
      </c>
      <c r="L66" s="95">
        <v>4.6166666666666676E-4</v>
      </c>
      <c r="M66" s="95">
        <v>2.3241780343742943E-3</v>
      </c>
      <c r="N66" s="95">
        <f>K66/'סכום נכסי הקרן'!$C$42</f>
        <v>3.7502359716298198E-4</v>
      </c>
    </row>
    <row r="67" spans="2:14" s="136" customFormat="1">
      <c r="B67" s="87" t="s">
        <v>1174</v>
      </c>
      <c r="C67" s="84" t="s">
        <v>1175</v>
      </c>
      <c r="D67" s="97" t="s">
        <v>29</v>
      </c>
      <c r="E67" s="84"/>
      <c r="F67" s="97" t="s">
        <v>1075</v>
      </c>
      <c r="G67" s="97" t="s">
        <v>169</v>
      </c>
      <c r="H67" s="94">
        <v>1980</v>
      </c>
      <c r="I67" s="96">
        <v>2236</v>
      </c>
      <c r="J67" s="84"/>
      <c r="K67" s="94">
        <v>183.84723000000005</v>
      </c>
      <c r="L67" s="95">
        <v>5.3249405099259846E-5</v>
      </c>
      <c r="M67" s="95">
        <v>1.7397548633606937E-3</v>
      </c>
      <c r="N67" s="95">
        <f>K67/'סכום נכסי הקרן'!$C$42</f>
        <v>2.8072252529267591E-4</v>
      </c>
    </row>
    <row r="68" spans="2:14" s="136" customFormat="1">
      <c r="B68" s="87" t="s">
        <v>1176</v>
      </c>
      <c r="C68" s="84" t="s">
        <v>1177</v>
      </c>
      <c r="D68" s="97" t="s">
        <v>29</v>
      </c>
      <c r="E68" s="84"/>
      <c r="F68" s="97" t="s">
        <v>1075</v>
      </c>
      <c r="G68" s="97" t="s">
        <v>169</v>
      </c>
      <c r="H68" s="94">
        <v>2053</v>
      </c>
      <c r="I68" s="96">
        <v>4094</v>
      </c>
      <c r="J68" s="84"/>
      <c r="K68" s="94">
        <v>349.0252900000001</v>
      </c>
      <c r="L68" s="95">
        <v>2.6777896457322125E-4</v>
      </c>
      <c r="M68" s="95">
        <v>3.3028425052331577E-3</v>
      </c>
      <c r="N68" s="95">
        <f>K68/'סכום נכסי הקרן'!$C$42</f>
        <v>5.3293846635496522E-4</v>
      </c>
    </row>
    <row r="69" spans="2:14" s="136" customFormat="1">
      <c r="B69" s="87" t="s">
        <v>1178</v>
      </c>
      <c r="C69" s="84" t="s">
        <v>1179</v>
      </c>
      <c r="D69" s="97" t="s">
        <v>29</v>
      </c>
      <c r="E69" s="84"/>
      <c r="F69" s="97" t="s">
        <v>1075</v>
      </c>
      <c r="G69" s="97" t="s">
        <v>169</v>
      </c>
      <c r="H69" s="94">
        <v>1593.0000000000002</v>
      </c>
      <c r="I69" s="96">
        <v>5575</v>
      </c>
      <c r="J69" s="84"/>
      <c r="K69" s="94">
        <v>368.79136999999997</v>
      </c>
      <c r="L69" s="95">
        <v>3.3384223491973015E-4</v>
      </c>
      <c r="M69" s="95">
        <v>3.4898898369203216E-3</v>
      </c>
      <c r="N69" s="95">
        <f>K69/'סכום נכסי הקרן'!$C$42</f>
        <v>5.6311995939533905E-4</v>
      </c>
    </row>
    <row r="70" spans="2:14" s="136" customFormat="1">
      <c r="B70" s="87" t="s">
        <v>1180</v>
      </c>
      <c r="C70" s="84" t="s">
        <v>1181</v>
      </c>
      <c r="D70" s="97" t="s">
        <v>29</v>
      </c>
      <c r="E70" s="84"/>
      <c r="F70" s="97" t="s">
        <v>1075</v>
      </c>
      <c r="G70" s="97" t="s">
        <v>169</v>
      </c>
      <c r="H70" s="94">
        <v>193</v>
      </c>
      <c r="I70" s="96">
        <v>11139</v>
      </c>
      <c r="J70" s="84"/>
      <c r="K70" s="94">
        <v>89.273719999999997</v>
      </c>
      <c r="L70" s="95">
        <v>2.2782377535867491E-5</v>
      </c>
      <c r="M70" s="95">
        <v>8.4480135240710876E-4</v>
      </c>
      <c r="N70" s="95">
        <f>K70/'סכום נכסי הקרן'!$C$42</f>
        <v>1.3631504875363779E-4</v>
      </c>
    </row>
    <row r="71" spans="2:14" s="136" customFormat="1">
      <c r="B71" s="87" t="s">
        <v>1182</v>
      </c>
      <c r="C71" s="84" t="s">
        <v>1183</v>
      </c>
      <c r="D71" s="97" t="s">
        <v>867</v>
      </c>
      <c r="E71" s="84"/>
      <c r="F71" s="97" t="s">
        <v>1075</v>
      </c>
      <c r="G71" s="97" t="s">
        <v>167</v>
      </c>
      <c r="H71" s="94">
        <v>2322</v>
      </c>
      <c r="I71" s="96">
        <v>2605</v>
      </c>
      <c r="J71" s="84"/>
      <c r="K71" s="94">
        <v>209.71223999999998</v>
      </c>
      <c r="L71" s="95">
        <v>3.7205061561158034E-5</v>
      </c>
      <c r="M71" s="95">
        <v>1.9845166524742573E-3</v>
      </c>
      <c r="N71" s="95">
        <f>K71/'סכום נכסי הקרן'!$C$42</f>
        <v>3.2021667989005708E-4</v>
      </c>
    </row>
    <row r="72" spans="2:14" s="136" customFormat="1">
      <c r="B72" s="87" t="s">
        <v>1184</v>
      </c>
      <c r="C72" s="84" t="s">
        <v>1185</v>
      </c>
      <c r="D72" s="97" t="s">
        <v>867</v>
      </c>
      <c r="E72" s="84"/>
      <c r="F72" s="97" t="s">
        <v>1075</v>
      </c>
      <c r="G72" s="97" t="s">
        <v>167</v>
      </c>
      <c r="H72" s="94">
        <v>995</v>
      </c>
      <c r="I72" s="96">
        <v>9781</v>
      </c>
      <c r="J72" s="84"/>
      <c r="K72" s="94">
        <v>337.41174000000001</v>
      </c>
      <c r="L72" s="95">
        <v>9.9292112104886E-5</v>
      </c>
      <c r="M72" s="95">
        <v>3.1929429430075928E-3</v>
      </c>
      <c r="N72" s="95">
        <f>K72/'סכום נכסי הקרן'!$C$42</f>
        <v>5.1520534585261773E-4</v>
      </c>
    </row>
    <row r="73" spans="2:14" s="136" customFormat="1">
      <c r="B73" s="87" t="s">
        <v>1186</v>
      </c>
      <c r="C73" s="84" t="s">
        <v>1187</v>
      </c>
      <c r="D73" s="97" t="s">
        <v>129</v>
      </c>
      <c r="E73" s="84"/>
      <c r="F73" s="97" t="s">
        <v>1075</v>
      </c>
      <c r="G73" s="97" t="s">
        <v>167</v>
      </c>
      <c r="H73" s="94">
        <v>450.99999999999983</v>
      </c>
      <c r="I73" s="96">
        <v>7966</v>
      </c>
      <c r="J73" s="84"/>
      <c r="K73" s="94">
        <v>124.55772999999994</v>
      </c>
      <c r="L73" s="95">
        <v>3.4975800003567365E-4</v>
      </c>
      <c r="M73" s="95">
        <v>1.1786955753245126E-3</v>
      </c>
      <c r="N73" s="95">
        <f>K73/'סכום נכסי הקרן'!$C$42</f>
        <v>1.9019139157181356E-4</v>
      </c>
    </row>
    <row r="74" spans="2:14" s="136" customFormat="1">
      <c r="B74" s="87" t="s">
        <v>1188</v>
      </c>
      <c r="C74" s="84" t="s">
        <v>1189</v>
      </c>
      <c r="D74" s="97" t="s">
        <v>129</v>
      </c>
      <c r="E74" s="84"/>
      <c r="F74" s="97" t="s">
        <v>1075</v>
      </c>
      <c r="G74" s="97" t="s">
        <v>167</v>
      </c>
      <c r="H74" s="94">
        <v>1954</v>
      </c>
      <c r="I74" s="96">
        <v>47471.5</v>
      </c>
      <c r="J74" s="84"/>
      <c r="K74" s="94">
        <v>3215.9653199999998</v>
      </c>
      <c r="L74" s="95">
        <v>3.850137818776732E-4</v>
      </c>
      <c r="M74" s="95">
        <v>3.043282896277158E-2</v>
      </c>
      <c r="N74" s="95">
        <f>K74/'סכום נכסי הקרן'!$C$42</f>
        <v>4.9105657228780018E-3</v>
      </c>
    </row>
    <row r="75" spans="2:14" s="136" customFormat="1">
      <c r="B75" s="87" t="s">
        <v>1190</v>
      </c>
      <c r="C75" s="84" t="s">
        <v>1191</v>
      </c>
      <c r="D75" s="97" t="s">
        <v>29</v>
      </c>
      <c r="E75" s="84"/>
      <c r="F75" s="97" t="s">
        <v>1075</v>
      </c>
      <c r="G75" s="97" t="s">
        <v>169</v>
      </c>
      <c r="H75" s="94">
        <v>2201</v>
      </c>
      <c r="I75" s="96">
        <v>2963</v>
      </c>
      <c r="J75" s="84"/>
      <c r="K75" s="94">
        <v>270.81441999999998</v>
      </c>
      <c r="L75" s="95">
        <v>6.1757527768440421E-4</v>
      </c>
      <c r="M75" s="95">
        <v>2.5627294154130327E-3</v>
      </c>
      <c r="N75" s="95">
        <f>K75/'סכום נכסי הקרן'!$C$42</f>
        <v>4.1351565573259565E-4</v>
      </c>
    </row>
    <row r="76" spans="2:14" s="136" customFormat="1">
      <c r="B76" s="87" t="s">
        <v>1192</v>
      </c>
      <c r="C76" s="84" t="s">
        <v>1193</v>
      </c>
      <c r="D76" s="97" t="s">
        <v>867</v>
      </c>
      <c r="E76" s="84"/>
      <c r="F76" s="97" t="s">
        <v>1075</v>
      </c>
      <c r="G76" s="97" t="s">
        <v>167</v>
      </c>
      <c r="H76" s="94">
        <v>2896</v>
      </c>
      <c r="I76" s="96">
        <v>5885</v>
      </c>
      <c r="J76" s="84"/>
      <c r="K76" s="94">
        <v>590.87943000000007</v>
      </c>
      <c r="L76" s="95">
        <v>3.9669828130058684E-5</v>
      </c>
      <c r="M76" s="95">
        <v>5.5915194479802307E-3</v>
      </c>
      <c r="N76" s="95">
        <f>K76/'סכום נכסי הקרן'!$C$42</f>
        <v>9.0223369551500399E-4</v>
      </c>
    </row>
    <row r="77" spans="2:14" s="136" customFormat="1">
      <c r="B77" s="87" t="s">
        <v>1194</v>
      </c>
      <c r="C77" s="84" t="s">
        <v>1195</v>
      </c>
      <c r="D77" s="97" t="s">
        <v>29</v>
      </c>
      <c r="E77" s="84"/>
      <c r="F77" s="97" t="s">
        <v>1075</v>
      </c>
      <c r="G77" s="97" t="s">
        <v>169</v>
      </c>
      <c r="H77" s="94">
        <v>271</v>
      </c>
      <c r="I77" s="96">
        <v>17706</v>
      </c>
      <c r="J77" s="84"/>
      <c r="K77" s="94">
        <v>199.25529</v>
      </c>
      <c r="L77" s="95">
        <v>2.3565217391304348E-4</v>
      </c>
      <c r="M77" s="95">
        <v>1.8855620496857381E-3</v>
      </c>
      <c r="N77" s="95">
        <f>K77/'סכום נכסי הקרן'!$C$42</f>
        <v>3.0424961086835225E-4</v>
      </c>
    </row>
    <row r="78" spans="2:14" s="136" customFormat="1">
      <c r="B78" s="87" t="s">
        <v>1196</v>
      </c>
      <c r="C78" s="84" t="s">
        <v>1197</v>
      </c>
      <c r="D78" s="97" t="s">
        <v>867</v>
      </c>
      <c r="E78" s="84"/>
      <c r="F78" s="97" t="s">
        <v>1075</v>
      </c>
      <c r="G78" s="97" t="s">
        <v>167</v>
      </c>
      <c r="H78" s="94">
        <v>1585</v>
      </c>
      <c r="I78" s="96">
        <v>4426</v>
      </c>
      <c r="J78" s="84"/>
      <c r="K78" s="94">
        <v>243.21732999999998</v>
      </c>
      <c r="L78" s="95">
        <v>5.7531727023316429E-5</v>
      </c>
      <c r="M78" s="95">
        <v>2.3015768729346786E-3</v>
      </c>
      <c r="N78" s="95">
        <f>K78/'סכום נכסי הקרן'!$C$42</f>
        <v>3.7137672986719503E-4</v>
      </c>
    </row>
    <row r="79" spans="2:14" s="136" customFormat="1">
      <c r="B79" s="87" t="s">
        <v>1198</v>
      </c>
      <c r="C79" s="84" t="s">
        <v>1199</v>
      </c>
      <c r="D79" s="97" t="s">
        <v>141</v>
      </c>
      <c r="E79" s="84"/>
      <c r="F79" s="97" t="s">
        <v>1075</v>
      </c>
      <c r="G79" s="97" t="s">
        <v>171</v>
      </c>
      <c r="H79" s="94">
        <v>2289</v>
      </c>
      <c r="I79" s="96">
        <v>7788</v>
      </c>
      <c r="J79" s="84"/>
      <c r="K79" s="94">
        <v>482.71224999999998</v>
      </c>
      <c r="L79" s="95">
        <v>6.6672336776565824E-5</v>
      </c>
      <c r="M79" s="95">
        <v>4.5679284074134968E-3</v>
      </c>
      <c r="N79" s="95">
        <f>K79/'סכום נכסי הקרן'!$C$42</f>
        <v>7.3706958657853837E-4</v>
      </c>
    </row>
    <row r="80" spans="2:14" s="136" customFormat="1">
      <c r="B80" s="87" t="s">
        <v>1200</v>
      </c>
      <c r="C80" s="84" t="s">
        <v>1201</v>
      </c>
      <c r="D80" s="97" t="s">
        <v>867</v>
      </c>
      <c r="E80" s="84"/>
      <c r="F80" s="97" t="s">
        <v>1075</v>
      </c>
      <c r="G80" s="97" t="s">
        <v>167</v>
      </c>
      <c r="H80" s="94">
        <v>2861</v>
      </c>
      <c r="I80" s="96">
        <v>16473</v>
      </c>
      <c r="J80" s="84"/>
      <c r="K80" s="94">
        <v>1633.9712</v>
      </c>
      <c r="L80" s="95">
        <v>2.7367037330437241E-5</v>
      </c>
      <c r="M80" s="95">
        <v>1.5462345240618028E-2</v>
      </c>
      <c r="N80" s="95">
        <f>K80/'סכום נכסי הקרן'!$C$42</f>
        <v>2.4949656381524155E-3</v>
      </c>
    </row>
    <row r="81" spans="2:14" s="136" customFormat="1">
      <c r="B81" s="87" t="s">
        <v>1202</v>
      </c>
      <c r="C81" s="84" t="s">
        <v>1203</v>
      </c>
      <c r="D81" s="97" t="s">
        <v>867</v>
      </c>
      <c r="E81" s="84"/>
      <c r="F81" s="97" t="s">
        <v>1075</v>
      </c>
      <c r="G81" s="97" t="s">
        <v>167</v>
      </c>
      <c r="H81" s="94">
        <v>1544</v>
      </c>
      <c r="I81" s="96">
        <v>8298</v>
      </c>
      <c r="J81" s="84"/>
      <c r="K81" s="94">
        <v>444.19592999999998</v>
      </c>
      <c r="L81" s="95">
        <v>3.6778631070338369E-6</v>
      </c>
      <c r="M81" s="95">
        <v>4.2034466850684998E-3</v>
      </c>
      <c r="N81" s="95">
        <f>K81/'סכום נכסי הקרן'!$C$42</f>
        <v>6.7825772079529653E-4</v>
      </c>
    </row>
    <row r="82" spans="2:14" s="136" customFormat="1">
      <c r="B82" s="87" t="s">
        <v>1204</v>
      </c>
      <c r="C82" s="84" t="s">
        <v>1205</v>
      </c>
      <c r="D82" s="97" t="s">
        <v>867</v>
      </c>
      <c r="E82" s="84"/>
      <c r="F82" s="97" t="s">
        <v>1075</v>
      </c>
      <c r="G82" s="97" t="s">
        <v>167</v>
      </c>
      <c r="H82" s="94">
        <v>3461</v>
      </c>
      <c r="I82" s="96">
        <v>24529</v>
      </c>
      <c r="J82" s="84"/>
      <c r="K82" s="94">
        <v>2943.3051099999998</v>
      </c>
      <c r="L82" s="95">
        <v>1.0147784076535274E-5</v>
      </c>
      <c r="M82" s="95">
        <v>2.785263275099048E-2</v>
      </c>
      <c r="N82" s="95">
        <f>K82/'סכום נכסי הקרן'!$C$42</f>
        <v>4.4942316682499758E-3</v>
      </c>
    </row>
    <row r="83" spans="2:14" s="136" customFormat="1">
      <c r="B83" s="87" t="s">
        <v>1206</v>
      </c>
      <c r="C83" s="84" t="s">
        <v>1207</v>
      </c>
      <c r="D83" s="97" t="s">
        <v>129</v>
      </c>
      <c r="E83" s="84"/>
      <c r="F83" s="97" t="s">
        <v>1075</v>
      </c>
      <c r="G83" s="97" t="s">
        <v>167</v>
      </c>
      <c r="H83" s="94">
        <v>10300</v>
      </c>
      <c r="I83" s="96">
        <v>5122</v>
      </c>
      <c r="J83" s="84"/>
      <c r="K83" s="94">
        <v>1829.07132</v>
      </c>
      <c r="L83" s="95">
        <v>2.4230655457979492E-5</v>
      </c>
      <c r="M83" s="95">
        <v>1.7308586723898765E-2</v>
      </c>
      <c r="N83" s="95">
        <f>K83/'סכום נכסי הקרן'!$C$42</f>
        <v>2.7928705800506649E-3</v>
      </c>
    </row>
    <row r="84" spans="2:14" s="136" customFormat="1">
      <c r="B84" s="87" t="s">
        <v>1208</v>
      </c>
      <c r="C84" s="84" t="s">
        <v>1209</v>
      </c>
      <c r="D84" s="97" t="s">
        <v>867</v>
      </c>
      <c r="E84" s="84"/>
      <c r="F84" s="97" t="s">
        <v>1075</v>
      </c>
      <c r="G84" s="97" t="s">
        <v>167</v>
      </c>
      <c r="H84" s="94">
        <v>2140</v>
      </c>
      <c r="I84" s="96">
        <v>2784</v>
      </c>
      <c r="J84" s="84"/>
      <c r="K84" s="94">
        <v>206.55554000000001</v>
      </c>
      <c r="L84" s="95">
        <v>3.34375E-5</v>
      </c>
      <c r="M84" s="95">
        <v>1.954644653983061E-3</v>
      </c>
      <c r="N84" s="95">
        <f>K84/'סכום נכסי הקרן'!$C$42</f>
        <v>3.1539660837964388E-4</v>
      </c>
    </row>
    <row r="85" spans="2:14" s="136" customFormat="1">
      <c r="B85" s="87" t="s">
        <v>1210</v>
      </c>
      <c r="C85" s="84" t="s">
        <v>1211</v>
      </c>
      <c r="D85" s="97" t="s">
        <v>867</v>
      </c>
      <c r="E85" s="84"/>
      <c r="F85" s="97" t="s">
        <v>1075</v>
      </c>
      <c r="G85" s="97" t="s">
        <v>167</v>
      </c>
      <c r="H85" s="94">
        <v>3468</v>
      </c>
      <c r="I85" s="96">
        <v>8043</v>
      </c>
      <c r="J85" s="84"/>
      <c r="K85" s="94">
        <v>967.05461000000003</v>
      </c>
      <c r="L85" s="95">
        <v>3.520812182741117E-4</v>
      </c>
      <c r="M85" s="95">
        <v>9.1512826213529484E-3</v>
      </c>
      <c r="N85" s="95">
        <f>K85/'סכום נכסי הקרן'!$C$42</f>
        <v>1.4766282429989495E-3</v>
      </c>
    </row>
    <row r="86" spans="2:14" s="136" customFormat="1">
      <c r="B86" s="87" t="s">
        <v>1212</v>
      </c>
      <c r="C86" s="84" t="s">
        <v>1213</v>
      </c>
      <c r="D86" s="97" t="s">
        <v>867</v>
      </c>
      <c r="E86" s="84"/>
      <c r="F86" s="97" t="s">
        <v>1075</v>
      </c>
      <c r="G86" s="97" t="s">
        <v>167</v>
      </c>
      <c r="H86" s="94">
        <v>5713</v>
      </c>
      <c r="I86" s="96">
        <v>2409</v>
      </c>
      <c r="J86" s="84"/>
      <c r="K86" s="94">
        <v>477.14992999999998</v>
      </c>
      <c r="L86" s="95">
        <v>6.2431699960659181E-4</v>
      </c>
      <c r="M86" s="95">
        <v>4.5152919153022561E-3</v>
      </c>
      <c r="N86" s="95">
        <f>K86/'סכום נכסי הקרן'!$C$42</f>
        <v>7.2857629289722501E-4</v>
      </c>
    </row>
    <row r="87" spans="2:14" s="136" customFormat="1">
      <c r="B87" s="83"/>
      <c r="C87" s="84"/>
      <c r="D87" s="84"/>
      <c r="E87" s="84"/>
      <c r="F87" s="84"/>
      <c r="G87" s="84"/>
      <c r="H87" s="94"/>
      <c r="I87" s="96"/>
      <c r="J87" s="84"/>
      <c r="K87" s="84"/>
      <c r="L87" s="84"/>
      <c r="M87" s="95"/>
      <c r="N87" s="84"/>
    </row>
    <row r="88" spans="2:14" s="136" customFormat="1">
      <c r="B88" s="102" t="s">
        <v>71</v>
      </c>
      <c r="C88" s="82"/>
      <c r="D88" s="82"/>
      <c r="E88" s="82"/>
      <c r="F88" s="82"/>
      <c r="G88" s="82"/>
      <c r="H88" s="91"/>
      <c r="I88" s="93"/>
      <c r="J88" s="82"/>
      <c r="K88" s="91">
        <v>29831.028180000001</v>
      </c>
      <c r="L88" s="82"/>
      <c r="M88" s="92">
        <v>0.28229240307403541</v>
      </c>
      <c r="N88" s="92">
        <f>K88/'סכום נכסי הקרן'!$C$42</f>
        <v>4.5550001285124479E-2</v>
      </c>
    </row>
    <row r="89" spans="2:14" s="136" customFormat="1">
      <c r="B89" s="87" t="s">
        <v>1228</v>
      </c>
      <c r="C89" s="84" t="s">
        <v>1229</v>
      </c>
      <c r="D89" s="97" t="s">
        <v>29</v>
      </c>
      <c r="E89" s="84"/>
      <c r="F89" s="97" t="s">
        <v>1091</v>
      </c>
      <c r="G89" s="97" t="s">
        <v>169</v>
      </c>
      <c r="H89" s="94">
        <v>3650</v>
      </c>
      <c r="I89" s="96">
        <v>21972</v>
      </c>
      <c r="J89" s="84"/>
      <c r="K89" s="94">
        <v>3330.29385</v>
      </c>
      <c r="L89" s="95">
        <v>1.8612943083659824E-3</v>
      </c>
      <c r="M89" s="95">
        <v>3.1514725144119425E-2</v>
      </c>
      <c r="N89" s="95">
        <f>K89/'סכום נכסי הקרן'!$C$42</f>
        <v>5.0851378045710443E-3</v>
      </c>
    </row>
    <row r="90" spans="2:14" s="136" customFormat="1">
      <c r="B90" s="87" t="s">
        <v>1222</v>
      </c>
      <c r="C90" s="84" t="s">
        <v>1223</v>
      </c>
      <c r="D90" s="97" t="s">
        <v>29</v>
      </c>
      <c r="E90" s="84"/>
      <c r="F90" s="97" t="s">
        <v>1091</v>
      </c>
      <c r="G90" s="97" t="s">
        <v>169</v>
      </c>
      <c r="H90" s="94">
        <v>4193</v>
      </c>
      <c r="I90" s="96">
        <v>19596</v>
      </c>
      <c r="J90" s="84"/>
      <c r="K90" s="94">
        <v>3412.02648</v>
      </c>
      <c r="L90" s="95">
        <v>4.0564791927674131E-3</v>
      </c>
      <c r="M90" s="95">
        <v>3.2288164812140314E-2</v>
      </c>
      <c r="N90" s="95">
        <f>K90/'סכום נכסי הקרן'!$C$42</f>
        <v>5.2099381091087402E-3</v>
      </c>
    </row>
    <row r="91" spans="2:14" s="136" customFormat="1">
      <c r="B91" s="87" t="s">
        <v>1218</v>
      </c>
      <c r="C91" s="84" t="s">
        <v>1219</v>
      </c>
      <c r="D91" s="97" t="s">
        <v>129</v>
      </c>
      <c r="E91" s="84"/>
      <c r="F91" s="97" t="s">
        <v>1091</v>
      </c>
      <c r="G91" s="97" t="s">
        <v>167</v>
      </c>
      <c r="H91" s="94">
        <v>7034</v>
      </c>
      <c r="I91" s="96">
        <v>10188.5</v>
      </c>
      <c r="J91" s="84"/>
      <c r="K91" s="94">
        <v>2484.6570699999997</v>
      </c>
      <c r="L91" s="95">
        <v>2.4833370344493288E-3</v>
      </c>
      <c r="M91" s="95">
        <v>2.3512425078778886E-2</v>
      </c>
      <c r="N91" s="95">
        <f>K91/'סכום נכסי הקרן'!$C$42</f>
        <v>3.7939065341191201E-3</v>
      </c>
    </row>
    <row r="92" spans="2:14" s="136" customFormat="1">
      <c r="B92" s="87" t="s">
        <v>1224</v>
      </c>
      <c r="C92" s="84" t="s">
        <v>1225</v>
      </c>
      <c r="D92" s="97" t="s">
        <v>129</v>
      </c>
      <c r="E92" s="84"/>
      <c r="F92" s="97" t="s">
        <v>1091</v>
      </c>
      <c r="G92" s="97" t="s">
        <v>167</v>
      </c>
      <c r="H92" s="94">
        <v>7744</v>
      </c>
      <c r="I92" s="96">
        <v>10372</v>
      </c>
      <c r="J92" s="84"/>
      <c r="K92" s="94">
        <v>2784.7210299999997</v>
      </c>
      <c r="L92" s="95">
        <v>2.0201614407424094E-4</v>
      </c>
      <c r="M92" s="95">
        <v>2.6351944247652241E-2</v>
      </c>
      <c r="N92" s="95">
        <f>K92/'סכום נכסי הקרן'!$C$42</f>
        <v>4.252084297257137E-3</v>
      </c>
    </row>
    <row r="93" spans="2:14" s="136" customFormat="1">
      <c r="B93" s="87" t="s">
        <v>1214</v>
      </c>
      <c r="C93" s="84" t="s">
        <v>1215</v>
      </c>
      <c r="D93" s="97" t="s">
        <v>129</v>
      </c>
      <c r="E93" s="84"/>
      <c r="F93" s="97" t="s">
        <v>1091</v>
      </c>
      <c r="G93" s="97" t="s">
        <v>167</v>
      </c>
      <c r="H93" s="94">
        <v>1489</v>
      </c>
      <c r="I93" s="96">
        <v>11671</v>
      </c>
      <c r="J93" s="84"/>
      <c r="K93" s="94">
        <v>602.49939000000006</v>
      </c>
      <c r="L93" s="95">
        <v>2.8824548650446828E-5</v>
      </c>
      <c r="M93" s="95">
        <v>5.7014796683330562E-3</v>
      </c>
      <c r="N93" s="95">
        <f>K93/'סכום נכסי הקרן'!$C$42</f>
        <v>9.1997660366216439E-4</v>
      </c>
    </row>
    <row r="94" spans="2:14" s="136" customFormat="1">
      <c r="B94" s="87" t="s">
        <v>1226</v>
      </c>
      <c r="C94" s="84" t="s">
        <v>1227</v>
      </c>
      <c r="D94" s="97" t="s">
        <v>867</v>
      </c>
      <c r="E94" s="84"/>
      <c r="F94" s="97" t="s">
        <v>1091</v>
      </c>
      <c r="G94" s="97" t="s">
        <v>167</v>
      </c>
      <c r="H94" s="94">
        <v>11942</v>
      </c>
      <c r="I94" s="96">
        <v>3672</v>
      </c>
      <c r="J94" s="84"/>
      <c r="K94" s="94">
        <v>1520.3150000000001</v>
      </c>
      <c r="L94" s="95">
        <v>3.4612103816185303E-5</v>
      </c>
      <c r="M94" s="95">
        <v>1.4386811349239324E-2</v>
      </c>
      <c r="N94" s="95">
        <f>K94/'סכום נכסי הקרן'!$C$42</f>
        <v>2.3214201597725158E-3</v>
      </c>
    </row>
    <row r="95" spans="2:14" s="136" customFormat="1">
      <c r="B95" s="87" t="s">
        <v>1220</v>
      </c>
      <c r="C95" s="84" t="s">
        <v>1221</v>
      </c>
      <c r="D95" s="97" t="s">
        <v>129</v>
      </c>
      <c r="E95" s="84"/>
      <c r="F95" s="97" t="s">
        <v>1091</v>
      </c>
      <c r="G95" s="97" t="s">
        <v>167</v>
      </c>
      <c r="H95" s="94">
        <v>12007.999999999995</v>
      </c>
      <c r="I95" s="96">
        <v>7588</v>
      </c>
      <c r="J95" s="84"/>
      <c r="K95" s="94">
        <v>3159.01613</v>
      </c>
      <c r="L95" s="95">
        <v>2.7670313742138243E-4</v>
      </c>
      <c r="M95" s="95">
        <v>2.9893916136796709E-2</v>
      </c>
      <c r="N95" s="95">
        <f>K95/'סכום נכסי הקרן'!$C$42</f>
        <v>4.8236080872901699E-3</v>
      </c>
    </row>
    <row r="96" spans="2:14" s="136" customFormat="1">
      <c r="B96" s="87" t="s">
        <v>1216</v>
      </c>
      <c r="C96" s="84" t="s">
        <v>1217</v>
      </c>
      <c r="D96" s="97" t="s">
        <v>867</v>
      </c>
      <c r="E96" s="84"/>
      <c r="F96" s="97" t="s">
        <v>1091</v>
      </c>
      <c r="G96" s="97" t="s">
        <v>167</v>
      </c>
      <c r="H96" s="94">
        <v>45602</v>
      </c>
      <c r="I96" s="96">
        <v>7930</v>
      </c>
      <c r="J96" s="84"/>
      <c r="K96" s="94">
        <v>12537.499230000001</v>
      </c>
      <c r="L96" s="95">
        <v>1.6653038858048663E-4</v>
      </c>
      <c r="M96" s="95">
        <v>0.11864293663697544</v>
      </c>
      <c r="N96" s="95">
        <f>K96/'סכום נכסי הקרן'!$C$42</f>
        <v>1.9143929689343586E-2</v>
      </c>
    </row>
    <row r="97" spans="2:7" s="136" customFormat="1">
      <c r="B97" s="139"/>
      <c r="C97" s="139"/>
      <c r="D97" s="139"/>
      <c r="E97" s="139"/>
      <c r="F97" s="139"/>
      <c r="G97" s="139"/>
    </row>
    <row r="98" spans="2:7" s="136" customFormat="1">
      <c r="B98" s="139"/>
      <c r="C98" s="139"/>
    </row>
    <row r="99" spans="2:7" s="136" customFormat="1">
      <c r="B99" s="139"/>
      <c r="C99" s="139"/>
    </row>
    <row r="100" spans="2:7" s="136" customFormat="1">
      <c r="B100" s="139"/>
      <c r="C100" s="139"/>
    </row>
    <row r="101" spans="2:7" s="136" customFormat="1">
      <c r="B101" s="140" t="s">
        <v>257</v>
      </c>
      <c r="C101" s="139"/>
    </row>
    <row r="102" spans="2:7" s="136" customFormat="1">
      <c r="B102" s="140" t="s">
        <v>118</v>
      </c>
      <c r="C102" s="139"/>
    </row>
    <row r="103" spans="2:7" s="136" customFormat="1">
      <c r="B103" s="140" t="s">
        <v>240</v>
      </c>
      <c r="C103" s="139"/>
    </row>
    <row r="104" spans="2:7" s="136" customFormat="1">
      <c r="B104" s="140" t="s">
        <v>248</v>
      </c>
      <c r="C104" s="139"/>
    </row>
    <row r="105" spans="2:7" s="136" customFormat="1">
      <c r="B105" s="140" t="s">
        <v>255</v>
      </c>
      <c r="C105" s="139"/>
    </row>
    <row r="106" spans="2:7" s="136" customFormat="1">
      <c r="B106" s="139"/>
      <c r="C106" s="139"/>
    </row>
    <row r="107" spans="2:7" s="136" customFormat="1">
      <c r="B107" s="139"/>
      <c r="C107" s="139"/>
    </row>
    <row r="108" spans="2:7" s="136" customFormat="1">
      <c r="B108" s="139"/>
      <c r="C108" s="139"/>
    </row>
    <row r="109" spans="2:7" s="136" customFormat="1">
      <c r="B109" s="139"/>
      <c r="C109" s="139"/>
    </row>
    <row r="110" spans="2:7" s="136" customFormat="1">
      <c r="B110" s="139"/>
      <c r="C110" s="139"/>
    </row>
    <row r="111" spans="2:7" s="136" customFormat="1">
      <c r="B111" s="139"/>
      <c r="C111" s="139"/>
    </row>
    <row r="112" spans="2:7" s="136" customFormat="1">
      <c r="B112" s="139"/>
      <c r="C112" s="139"/>
    </row>
    <row r="113" spans="2:3" s="136" customFormat="1">
      <c r="B113" s="139"/>
      <c r="C113" s="139"/>
    </row>
    <row r="114" spans="2:3" s="136" customFormat="1">
      <c r="B114" s="139"/>
      <c r="C114" s="139"/>
    </row>
    <row r="115" spans="2:3" s="136" customFormat="1">
      <c r="B115" s="139"/>
      <c r="C115" s="139"/>
    </row>
    <row r="116" spans="2:3" s="136" customFormat="1">
      <c r="B116" s="139"/>
      <c r="C116" s="139"/>
    </row>
    <row r="117" spans="2:3" s="136" customFormat="1">
      <c r="B117" s="139"/>
      <c r="C117" s="139"/>
    </row>
    <row r="118" spans="2:3" s="136" customFormat="1">
      <c r="B118" s="139"/>
      <c r="C118" s="139"/>
    </row>
    <row r="119" spans="2:3" s="136" customFormat="1">
      <c r="B119" s="139"/>
      <c r="C119" s="139"/>
    </row>
    <row r="120" spans="2:3" s="136" customFormat="1">
      <c r="B120" s="139"/>
      <c r="C120" s="139"/>
    </row>
    <row r="121" spans="2:3" s="136" customFormat="1">
      <c r="B121" s="139"/>
      <c r="C121" s="139"/>
    </row>
    <row r="122" spans="2:3" s="136" customFormat="1">
      <c r="B122" s="139"/>
      <c r="C122" s="139"/>
    </row>
    <row r="123" spans="2:3" s="136" customFormat="1">
      <c r="B123" s="139"/>
      <c r="C123" s="139"/>
    </row>
    <row r="124" spans="2:3" s="136" customFormat="1">
      <c r="B124" s="139"/>
      <c r="C124" s="139"/>
    </row>
    <row r="125" spans="2:3" s="136" customFormat="1">
      <c r="B125" s="139"/>
      <c r="C125" s="139"/>
    </row>
    <row r="126" spans="2:3" s="136" customFormat="1">
      <c r="B126" s="139"/>
      <c r="C126" s="139"/>
    </row>
    <row r="127" spans="2:3" s="136" customFormat="1">
      <c r="B127" s="139"/>
      <c r="C127" s="139"/>
    </row>
    <row r="128" spans="2:3" s="136" customFormat="1">
      <c r="B128" s="139"/>
      <c r="C128" s="139"/>
    </row>
    <row r="129" spans="2:3" s="136" customFormat="1">
      <c r="B129" s="139"/>
      <c r="C129" s="139"/>
    </row>
    <row r="130" spans="2:3" s="136" customFormat="1">
      <c r="B130" s="139"/>
      <c r="C130" s="139"/>
    </row>
    <row r="131" spans="2:3" s="136" customFormat="1">
      <c r="B131" s="139"/>
      <c r="C131" s="139"/>
    </row>
    <row r="132" spans="2:3" s="136" customFormat="1">
      <c r="B132" s="139"/>
      <c r="C132" s="139"/>
    </row>
    <row r="133" spans="2:3" s="136" customFormat="1">
      <c r="B133" s="139"/>
      <c r="C133" s="139"/>
    </row>
    <row r="134" spans="2:3" s="136" customFormat="1">
      <c r="B134" s="139"/>
      <c r="C134" s="139"/>
    </row>
    <row r="135" spans="2:3" s="136" customFormat="1">
      <c r="B135" s="139"/>
      <c r="C135" s="139"/>
    </row>
    <row r="136" spans="2:3" s="136" customFormat="1">
      <c r="B136" s="139"/>
      <c r="C136" s="139"/>
    </row>
    <row r="137" spans="2:3" s="136" customFormat="1">
      <c r="B137" s="139"/>
      <c r="C137" s="139"/>
    </row>
    <row r="138" spans="2:3" s="136" customFormat="1">
      <c r="B138" s="139"/>
      <c r="C138" s="139"/>
    </row>
    <row r="139" spans="2:3" s="136" customFormat="1">
      <c r="B139" s="139"/>
      <c r="C139" s="139"/>
    </row>
    <row r="140" spans="2:3" s="136" customFormat="1">
      <c r="B140" s="139"/>
      <c r="C140" s="139"/>
    </row>
    <row r="141" spans="2:3" s="136" customFormat="1">
      <c r="B141" s="139"/>
      <c r="C141" s="139"/>
    </row>
    <row r="142" spans="2:3" s="136" customFormat="1">
      <c r="B142" s="139"/>
      <c r="C142" s="139"/>
    </row>
    <row r="143" spans="2:3" s="136" customFormat="1">
      <c r="B143" s="139"/>
      <c r="C143" s="139"/>
    </row>
    <row r="144" spans="2:3" s="136" customFormat="1">
      <c r="B144" s="139"/>
      <c r="C144" s="139"/>
    </row>
    <row r="145" spans="2:3" s="136" customFormat="1">
      <c r="B145" s="139"/>
      <c r="C145" s="139"/>
    </row>
    <row r="146" spans="2:3" s="136" customFormat="1">
      <c r="B146" s="139"/>
      <c r="C146" s="139"/>
    </row>
    <row r="147" spans="2:3" s="136" customFormat="1">
      <c r="B147" s="139"/>
      <c r="C147" s="139"/>
    </row>
    <row r="148" spans="2:3" s="136" customFormat="1">
      <c r="B148" s="139"/>
      <c r="C148" s="139"/>
    </row>
    <row r="149" spans="2:3" s="136" customFormat="1">
      <c r="B149" s="139"/>
      <c r="C149" s="139"/>
    </row>
    <row r="150" spans="2:3" s="136" customFormat="1">
      <c r="B150" s="139"/>
      <c r="C150" s="139"/>
    </row>
    <row r="151" spans="2:3" s="136" customFormat="1">
      <c r="B151" s="139"/>
      <c r="C151" s="139"/>
    </row>
    <row r="152" spans="2:3" s="136" customFormat="1">
      <c r="B152" s="139"/>
      <c r="C152" s="139"/>
    </row>
    <row r="153" spans="2:3" s="136" customFormat="1">
      <c r="B153" s="139"/>
      <c r="C153" s="139"/>
    </row>
    <row r="154" spans="2:3" s="136" customFormat="1">
      <c r="B154" s="139"/>
      <c r="C154" s="139"/>
    </row>
    <row r="155" spans="2:3" s="136" customFormat="1">
      <c r="B155" s="139"/>
      <c r="C155" s="139"/>
    </row>
    <row r="156" spans="2:3" s="136" customFormat="1">
      <c r="B156" s="139"/>
      <c r="C156" s="139"/>
    </row>
    <row r="157" spans="2:3" s="136" customFormat="1">
      <c r="B157" s="139"/>
      <c r="C157" s="139"/>
    </row>
    <row r="158" spans="2:3" s="136" customFormat="1">
      <c r="B158" s="139"/>
      <c r="C158" s="139"/>
    </row>
    <row r="159" spans="2:3" s="136" customFormat="1">
      <c r="B159" s="139"/>
      <c r="C159" s="139"/>
    </row>
    <row r="160" spans="2:3" s="136" customFormat="1">
      <c r="B160" s="139"/>
      <c r="C160" s="139"/>
    </row>
    <row r="161" spans="2:3" s="136" customFormat="1">
      <c r="B161" s="139"/>
      <c r="C161" s="139"/>
    </row>
    <row r="162" spans="2:3" s="136" customFormat="1">
      <c r="B162" s="139"/>
      <c r="C162" s="139"/>
    </row>
    <row r="163" spans="2:3" s="136" customFormat="1">
      <c r="B163" s="139"/>
      <c r="C163" s="139"/>
    </row>
    <row r="164" spans="2:3" s="136" customFormat="1">
      <c r="B164" s="139"/>
      <c r="C164" s="139"/>
    </row>
    <row r="165" spans="2:3" s="136" customFormat="1">
      <c r="B165" s="139"/>
      <c r="C165" s="139"/>
    </row>
    <row r="166" spans="2:3" s="136" customFormat="1">
      <c r="B166" s="139"/>
      <c r="C166" s="139"/>
    </row>
    <row r="167" spans="2:3" s="136" customFormat="1">
      <c r="B167" s="139"/>
      <c r="C167" s="139"/>
    </row>
    <row r="168" spans="2:3" s="136" customFormat="1">
      <c r="B168" s="139"/>
      <c r="C168" s="139"/>
    </row>
    <row r="169" spans="2:3" s="136" customFormat="1">
      <c r="B169" s="139"/>
      <c r="C169" s="139"/>
    </row>
    <row r="170" spans="2:3" s="136" customFormat="1">
      <c r="B170" s="139"/>
      <c r="C170" s="139"/>
    </row>
    <row r="171" spans="2:3" s="136" customFormat="1">
      <c r="B171" s="139"/>
      <c r="C171" s="139"/>
    </row>
    <row r="172" spans="2:3" s="136" customFormat="1">
      <c r="B172" s="139"/>
      <c r="C172" s="139"/>
    </row>
    <row r="173" spans="2:3" s="136" customFormat="1">
      <c r="B173" s="139"/>
      <c r="C173" s="139"/>
    </row>
    <row r="174" spans="2:3" s="136" customFormat="1">
      <c r="B174" s="139"/>
      <c r="C174" s="139"/>
    </row>
    <row r="175" spans="2:3" s="136" customFormat="1">
      <c r="B175" s="139"/>
      <c r="C175" s="139"/>
    </row>
    <row r="176" spans="2:3" s="136" customFormat="1">
      <c r="B176" s="139"/>
      <c r="C176" s="139"/>
    </row>
    <row r="177" spans="2:3" s="136" customFormat="1">
      <c r="B177" s="139"/>
      <c r="C177" s="139"/>
    </row>
    <row r="178" spans="2:3" s="136" customFormat="1">
      <c r="B178" s="139"/>
      <c r="C178" s="139"/>
    </row>
    <row r="179" spans="2:3" s="136" customFormat="1">
      <c r="B179" s="139"/>
      <c r="C179" s="139"/>
    </row>
    <row r="180" spans="2:3" s="136" customFormat="1">
      <c r="B180" s="139"/>
      <c r="C180" s="139"/>
    </row>
    <row r="181" spans="2:3" s="136" customFormat="1">
      <c r="B181" s="139"/>
      <c r="C181" s="139"/>
    </row>
    <row r="182" spans="2:3" s="136" customFormat="1">
      <c r="B182" s="139"/>
      <c r="C182" s="139"/>
    </row>
    <row r="183" spans="2:3" s="136" customFormat="1">
      <c r="B183" s="139"/>
      <c r="C183" s="139"/>
    </row>
    <row r="184" spans="2:3" s="136" customFormat="1">
      <c r="B184" s="139"/>
      <c r="C184" s="139"/>
    </row>
    <row r="185" spans="2:3" s="136" customFormat="1">
      <c r="B185" s="139"/>
      <c r="C185" s="139"/>
    </row>
    <row r="186" spans="2:3" s="136" customFormat="1">
      <c r="B186" s="139"/>
      <c r="C186" s="139"/>
    </row>
    <row r="187" spans="2:3" s="136" customFormat="1">
      <c r="B187" s="139"/>
      <c r="C187" s="139"/>
    </row>
    <row r="188" spans="2:3" s="136" customFormat="1">
      <c r="B188" s="139"/>
      <c r="C188" s="139"/>
    </row>
    <row r="189" spans="2:3" s="136" customFormat="1">
      <c r="B189" s="139"/>
      <c r="C189" s="139"/>
    </row>
    <row r="190" spans="2:3" s="136" customFormat="1">
      <c r="B190" s="139"/>
      <c r="C190" s="139"/>
    </row>
    <row r="191" spans="2:3" s="136" customFormat="1">
      <c r="B191" s="139"/>
      <c r="C191" s="139"/>
    </row>
    <row r="192" spans="2:3" s="136" customFormat="1">
      <c r="B192" s="139"/>
      <c r="C192" s="139"/>
    </row>
    <row r="193" spans="2:3" s="136" customFormat="1">
      <c r="B193" s="139"/>
      <c r="C193" s="139"/>
    </row>
    <row r="194" spans="2:3" s="136" customFormat="1">
      <c r="B194" s="139"/>
      <c r="C194" s="139"/>
    </row>
    <row r="195" spans="2:3" s="136" customFormat="1">
      <c r="B195" s="139"/>
      <c r="C195" s="139"/>
    </row>
    <row r="196" spans="2:3" s="136" customFormat="1">
      <c r="B196" s="139"/>
      <c r="C196" s="139"/>
    </row>
    <row r="197" spans="2:3" s="136" customFormat="1">
      <c r="B197" s="139"/>
      <c r="C197" s="139"/>
    </row>
    <row r="198" spans="2:3" s="136" customFormat="1">
      <c r="B198" s="139"/>
      <c r="C198" s="139"/>
    </row>
    <row r="199" spans="2:3" s="136" customFormat="1">
      <c r="B199" s="139"/>
      <c r="C199" s="139"/>
    </row>
    <row r="200" spans="2:3" s="136" customFormat="1">
      <c r="B200" s="139"/>
      <c r="C200" s="139"/>
    </row>
    <row r="201" spans="2:3" s="136" customFormat="1">
      <c r="B201" s="139"/>
      <c r="C201" s="139"/>
    </row>
    <row r="202" spans="2:3" s="136" customFormat="1">
      <c r="B202" s="139"/>
      <c r="C202" s="139"/>
    </row>
    <row r="203" spans="2:3" s="136" customFormat="1">
      <c r="B203" s="139"/>
      <c r="C203" s="139"/>
    </row>
    <row r="204" spans="2:3" s="136" customFormat="1">
      <c r="B204" s="139"/>
      <c r="C204" s="139"/>
    </row>
    <row r="205" spans="2:3" s="136" customFormat="1">
      <c r="B205" s="139"/>
      <c r="C205" s="139"/>
    </row>
    <row r="206" spans="2:3" s="136" customFormat="1">
      <c r="B206" s="139"/>
      <c r="C206" s="139"/>
    </row>
    <row r="207" spans="2:3" s="136" customFormat="1">
      <c r="B207" s="139"/>
      <c r="C207" s="139"/>
    </row>
    <row r="208" spans="2:3" s="136" customFormat="1">
      <c r="B208" s="139"/>
      <c r="C208" s="139"/>
    </row>
    <row r="209" spans="2:3" s="136" customFormat="1">
      <c r="B209" s="139"/>
      <c r="C209" s="139"/>
    </row>
    <row r="210" spans="2:3" s="136" customFormat="1">
      <c r="B210" s="139"/>
      <c r="C210" s="139"/>
    </row>
    <row r="211" spans="2:3" s="136" customFormat="1">
      <c r="B211" s="139"/>
      <c r="C211" s="139"/>
    </row>
    <row r="212" spans="2:3" s="136" customFormat="1">
      <c r="B212" s="139"/>
      <c r="C212" s="139"/>
    </row>
    <row r="213" spans="2:3" s="136" customFormat="1">
      <c r="B213" s="139"/>
      <c r="C213" s="139"/>
    </row>
    <row r="214" spans="2:3" s="136" customFormat="1">
      <c r="B214" s="139"/>
      <c r="C214" s="139"/>
    </row>
    <row r="215" spans="2:3" s="136" customFormat="1">
      <c r="B215" s="139"/>
      <c r="C215" s="139"/>
    </row>
    <row r="216" spans="2:3" s="136" customFormat="1">
      <c r="B216" s="139"/>
      <c r="C216" s="139"/>
    </row>
    <row r="217" spans="2:3" s="136" customFormat="1">
      <c r="B217" s="139"/>
      <c r="C217" s="139"/>
    </row>
    <row r="218" spans="2:3" s="136" customFormat="1">
      <c r="B218" s="139"/>
      <c r="C218" s="139"/>
    </row>
    <row r="219" spans="2:3" s="136" customFormat="1">
      <c r="B219" s="139"/>
      <c r="C219" s="139"/>
    </row>
    <row r="220" spans="2:3" s="136" customFormat="1">
      <c r="B220" s="139"/>
      <c r="C220" s="139"/>
    </row>
    <row r="221" spans="2:3" s="136" customFormat="1">
      <c r="B221" s="139"/>
      <c r="C221" s="139"/>
    </row>
    <row r="222" spans="2:3" s="136" customFormat="1">
      <c r="B222" s="139"/>
      <c r="C222" s="139"/>
    </row>
    <row r="223" spans="2:3" s="136" customFormat="1">
      <c r="B223" s="139"/>
      <c r="C223" s="139"/>
    </row>
    <row r="224" spans="2:3" s="136" customFormat="1">
      <c r="B224" s="139"/>
      <c r="C224" s="139"/>
    </row>
    <row r="225" spans="2:7" s="136" customFormat="1">
      <c r="B225" s="139"/>
      <c r="C225" s="139"/>
    </row>
    <row r="226" spans="2:7" s="136" customFormat="1">
      <c r="B226" s="139"/>
      <c r="C226" s="139"/>
    </row>
    <row r="227" spans="2:7" s="136" customFormat="1">
      <c r="B227" s="139"/>
      <c r="C227" s="139"/>
    </row>
    <row r="228" spans="2:7" s="136" customFormat="1">
      <c r="B228" s="139"/>
      <c r="C228" s="139"/>
    </row>
    <row r="229" spans="2:7" s="136" customFormat="1">
      <c r="B229" s="139"/>
      <c r="C229" s="139"/>
    </row>
    <row r="230" spans="2:7" s="136" customFormat="1">
      <c r="B230" s="139"/>
      <c r="C230" s="139"/>
    </row>
    <row r="231" spans="2:7" s="136" customFormat="1">
      <c r="B231" s="139"/>
      <c r="C231" s="139"/>
    </row>
    <row r="232" spans="2:7" s="136" customFormat="1">
      <c r="B232" s="139"/>
      <c r="C232" s="139"/>
    </row>
    <row r="233" spans="2:7" s="136" customFormat="1">
      <c r="B233" s="139"/>
      <c r="C233" s="139"/>
    </row>
    <row r="234" spans="2:7" s="136" customFormat="1">
      <c r="B234" s="139"/>
      <c r="C234" s="139"/>
    </row>
    <row r="235" spans="2:7" s="136" customFormat="1">
      <c r="B235" s="139"/>
      <c r="C235" s="139"/>
    </row>
    <row r="236" spans="2:7" s="136" customFormat="1">
      <c r="B236" s="139"/>
      <c r="C236" s="139"/>
    </row>
    <row r="237" spans="2:7" s="136" customFormat="1">
      <c r="B237" s="139"/>
      <c r="C237" s="139"/>
    </row>
    <row r="238" spans="2:7" s="136" customFormat="1">
      <c r="B238" s="139"/>
      <c r="C238" s="139"/>
    </row>
    <row r="239" spans="2:7">
      <c r="D239" s="1"/>
      <c r="E239" s="1"/>
      <c r="F239" s="1"/>
      <c r="G239" s="1"/>
    </row>
    <row r="240" spans="2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44"/>
      <c r="D252" s="1"/>
      <c r="E252" s="1"/>
      <c r="F252" s="1"/>
      <c r="G252" s="1"/>
    </row>
    <row r="253" spans="2:7">
      <c r="B253" s="3"/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  <row r="256" spans="2:7">
      <c r="D256" s="1"/>
      <c r="E256" s="1"/>
      <c r="F256" s="1"/>
      <c r="G256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1:J7 B102:B1048576 B98:B100 A98:A1048576 C98:XFD1048576 B45:B91 AG49:AG91 A92:XFD96 A1:B19 J9:J19 K1:XFD19 D1:I19 C5:C19 A36:A91 C36:AF91 AG36:AG43 B36:B43 AH36:XFD91 A20:XFD34 A35:XFD35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pane ySplit="10" topLeftCell="A11" activePane="bottomLeft" state="frozen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183</v>
      </c>
      <c r="C1" s="78" t="s" vm="1">
        <v>258</v>
      </c>
    </row>
    <row r="2" spans="2:65">
      <c r="B2" s="57" t="s">
        <v>182</v>
      </c>
      <c r="C2" s="78" t="s">
        <v>259</v>
      </c>
    </row>
    <row r="3" spans="2:65">
      <c r="B3" s="57" t="s">
        <v>184</v>
      </c>
      <c r="C3" s="78" t="s">
        <v>260</v>
      </c>
    </row>
    <row r="4" spans="2:65">
      <c r="B4" s="57" t="s">
        <v>185</v>
      </c>
      <c r="C4" s="78">
        <v>8802</v>
      </c>
    </row>
    <row r="6" spans="2:65" ht="26.25" customHeight="1">
      <c r="B6" s="177" t="s">
        <v>213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9"/>
    </row>
    <row r="7" spans="2:65" ht="26.25" customHeight="1">
      <c r="B7" s="177" t="s">
        <v>97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9"/>
      <c r="BM7" s="3"/>
    </row>
    <row r="8" spans="2:65" s="3" customFormat="1" ht="78.75">
      <c r="B8" s="23" t="s">
        <v>121</v>
      </c>
      <c r="C8" s="31" t="s">
        <v>46</v>
      </c>
      <c r="D8" s="31" t="s">
        <v>125</v>
      </c>
      <c r="E8" s="31" t="s">
        <v>123</v>
      </c>
      <c r="F8" s="31" t="s">
        <v>66</v>
      </c>
      <c r="G8" s="31" t="s">
        <v>15</v>
      </c>
      <c r="H8" s="31" t="s">
        <v>67</v>
      </c>
      <c r="I8" s="31" t="s">
        <v>107</v>
      </c>
      <c r="J8" s="31" t="s">
        <v>242</v>
      </c>
      <c r="K8" s="31" t="s">
        <v>241</v>
      </c>
      <c r="L8" s="31" t="s">
        <v>63</v>
      </c>
      <c r="M8" s="31" t="s">
        <v>60</v>
      </c>
      <c r="N8" s="31" t="s">
        <v>186</v>
      </c>
      <c r="O8" s="21" t="s">
        <v>188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249</v>
      </c>
      <c r="K9" s="33"/>
      <c r="L9" s="33" t="s">
        <v>245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135" customFormat="1" ht="18" customHeight="1">
      <c r="B11" s="106" t="s">
        <v>33</v>
      </c>
      <c r="C11" s="82"/>
      <c r="D11" s="82"/>
      <c r="E11" s="82"/>
      <c r="F11" s="82"/>
      <c r="G11" s="82"/>
      <c r="H11" s="82"/>
      <c r="I11" s="82"/>
      <c r="J11" s="91"/>
      <c r="K11" s="93"/>
      <c r="L11" s="91">
        <v>26281.959750000005</v>
      </c>
      <c r="M11" s="82"/>
      <c r="N11" s="92">
        <v>1</v>
      </c>
      <c r="O11" s="92">
        <f>L11/'סכום נכסי הקרן'!$C$42</f>
        <v>4.0130809208604692E-2</v>
      </c>
      <c r="P11" s="147"/>
      <c r="BG11" s="141"/>
      <c r="BH11" s="142"/>
      <c r="BI11" s="141"/>
      <c r="BM11" s="141"/>
    </row>
    <row r="12" spans="2:65" s="135" customFormat="1" ht="18" customHeight="1">
      <c r="B12" s="81" t="s">
        <v>236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26281.959750000002</v>
      </c>
      <c r="M12" s="82"/>
      <c r="N12" s="92">
        <v>0.99999999999999989</v>
      </c>
      <c r="O12" s="92">
        <f>L12/'סכום נכסי הקרן'!$C$42</f>
        <v>4.0130809208604686E-2</v>
      </c>
      <c r="P12" s="147"/>
      <c r="BG12" s="141"/>
      <c r="BH12" s="142"/>
      <c r="BI12" s="141"/>
      <c r="BM12" s="141"/>
    </row>
    <row r="13" spans="2:65" s="136" customFormat="1">
      <c r="B13" s="102" t="s">
        <v>53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11598.27296</v>
      </c>
      <c r="M13" s="82"/>
      <c r="N13" s="92">
        <v>0.44130167880650523</v>
      </c>
      <c r="O13" s="92">
        <f>L13/'סכום נכסי הקרן'!$C$42</f>
        <v>1.7709793475620808E-2</v>
      </c>
      <c r="BH13" s="142"/>
    </row>
    <row r="14" spans="2:65" s="136" customFormat="1">
      <c r="B14" s="87" t="s">
        <v>1234</v>
      </c>
      <c r="C14" s="84" t="s">
        <v>1235</v>
      </c>
      <c r="D14" s="97" t="s">
        <v>29</v>
      </c>
      <c r="E14" s="84"/>
      <c r="F14" s="97" t="s">
        <v>1091</v>
      </c>
      <c r="G14" s="84" t="s">
        <v>1236</v>
      </c>
      <c r="H14" s="84" t="s">
        <v>1237</v>
      </c>
      <c r="I14" s="97" t="s">
        <v>167</v>
      </c>
      <c r="J14" s="94">
        <v>64049.66</v>
      </c>
      <c r="K14" s="96">
        <v>1253</v>
      </c>
      <c r="L14" s="94">
        <v>2782.4139500000001</v>
      </c>
      <c r="M14" s="95">
        <v>1.1123974307545284E-4</v>
      </c>
      <c r="N14" s="95">
        <v>0.10586782631382728</v>
      </c>
      <c r="O14" s="95">
        <f>L14/'סכום נכסי הקרן'!$C$42</f>
        <v>4.2485615391299018E-3</v>
      </c>
    </row>
    <row r="15" spans="2:65" s="136" customFormat="1">
      <c r="B15" s="87" t="s">
        <v>1238</v>
      </c>
      <c r="C15" s="84" t="s">
        <v>1239</v>
      </c>
      <c r="D15" s="97" t="s">
        <v>29</v>
      </c>
      <c r="E15" s="84"/>
      <c r="F15" s="97" t="s">
        <v>1091</v>
      </c>
      <c r="G15" s="84" t="s">
        <v>1240</v>
      </c>
      <c r="H15" s="84"/>
      <c r="I15" s="97" t="s">
        <v>167</v>
      </c>
      <c r="J15" s="94">
        <v>2266</v>
      </c>
      <c r="K15" s="96">
        <v>29169.55</v>
      </c>
      <c r="L15" s="94">
        <v>2291.6246000000001</v>
      </c>
      <c r="M15" s="95">
        <v>1.5575620914660306E-4</v>
      </c>
      <c r="N15" s="95">
        <v>8.7193825034299413E-2</v>
      </c>
      <c r="O15" s="95">
        <f>L15/'סכום נכסי הקרן'!$C$42</f>
        <v>3.4991587566199295E-3</v>
      </c>
    </row>
    <row r="16" spans="2:65" s="136" customFormat="1" ht="20.25">
      <c r="B16" s="87" t="s">
        <v>1230</v>
      </c>
      <c r="C16" s="84" t="s">
        <v>1231</v>
      </c>
      <c r="D16" s="97" t="s">
        <v>29</v>
      </c>
      <c r="E16" s="84"/>
      <c r="F16" s="97" t="s">
        <v>1091</v>
      </c>
      <c r="G16" s="84" t="s">
        <v>1232</v>
      </c>
      <c r="H16" s="84" t="s">
        <v>1233</v>
      </c>
      <c r="I16" s="97" t="s">
        <v>167</v>
      </c>
      <c r="J16" s="94">
        <v>16783.89</v>
      </c>
      <c r="K16" s="96">
        <v>11212</v>
      </c>
      <c r="L16" s="94">
        <v>6524.23441</v>
      </c>
      <c r="M16" s="95">
        <v>2.1018055261929967E-3</v>
      </c>
      <c r="N16" s="95">
        <v>0.2482400274583785</v>
      </c>
      <c r="O16" s="95">
        <f>L16/'סכום נכסי הקרן'!$C$42</f>
        <v>9.9620731798709776E-3</v>
      </c>
      <c r="BH16" s="135"/>
    </row>
    <row r="17" spans="2:15" s="136" customFormat="1">
      <c r="B17" s="83"/>
      <c r="C17" s="84"/>
      <c r="D17" s="84"/>
      <c r="E17" s="84"/>
      <c r="F17" s="84"/>
      <c r="G17" s="84"/>
      <c r="H17" s="84"/>
      <c r="I17" s="84"/>
      <c r="J17" s="94"/>
      <c r="K17" s="96"/>
      <c r="L17" s="84"/>
      <c r="M17" s="84"/>
      <c r="N17" s="95"/>
      <c r="O17" s="84"/>
    </row>
    <row r="18" spans="2:15" s="136" customFormat="1">
      <c r="B18" s="102" t="s">
        <v>31</v>
      </c>
      <c r="C18" s="82"/>
      <c r="D18" s="82"/>
      <c r="E18" s="82"/>
      <c r="F18" s="82"/>
      <c r="G18" s="82"/>
      <c r="H18" s="82"/>
      <c r="I18" s="82"/>
      <c r="J18" s="91"/>
      <c r="K18" s="93"/>
      <c r="L18" s="91">
        <v>14683.686789999998</v>
      </c>
      <c r="M18" s="82"/>
      <c r="N18" s="92">
        <v>0.5586983211934945</v>
      </c>
      <c r="O18" s="92">
        <f>L18/'סכום נכסי הקרן'!$C$42</f>
        <v>2.2421015732983871E-2</v>
      </c>
    </row>
    <row r="19" spans="2:15" s="136" customFormat="1">
      <c r="B19" s="87" t="s">
        <v>1241</v>
      </c>
      <c r="C19" s="84" t="s">
        <v>1242</v>
      </c>
      <c r="D19" s="97" t="s">
        <v>29</v>
      </c>
      <c r="E19" s="84"/>
      <c r="F19" s="97" t="s">
        <v>1075</v>
      </c>
      <c r="G19" s="84" t="s">
        <v>1240</v>
      </c>
      <c r="H19" s="84"/>
      <c r="I19" s="97" t="s">
        <v>167</v>
      </c>
      <c r="J19" s="94">
        <v>29.000000000000004</v>
      </c>
      <c r="K19" s="96">
        <v>487766.52</v>
      </c>
      <c r="L19" s="94">
        <v>490.41509000000002</v>
      </c>
      <c r="M19" s="95">
        <v>5.7365437356181317E-3</v>
      </c>
      <c r="N19" s="95">
        <v>1.8659761093348447E-2</v>
      </c>
      <c r="O19" s="95">
        <f>L19/'סכום נכסי הקרן'!$C$42</f>
        <v>7.4883131231531146E-4</v>
      </c>
    </row>
    <row r="20" spans="2:15" s="136" customFormat="1">
      <c r="B20" s="87" t="s">
        <v>1243</v>
      </c>
      <c r="C20" s="84" t="s">
        <v>1244</v>
      </c>
      <c r="D20" s="97" t="s">
        <v>29</v>
      </c>
      <c r="E20" s="84"/>
      <c r="F20" s="97" t="s">
        <v>1075</v>
      </c>
      <c r="G20" s="84" t="s">
        <v>1240</v>
      </c>
      <c r="H20" s="84"/>
      <c r="I20" s="97" t="s">
        <v>167</v>
      </c>
      <c r="J20" s="94">
        <v>2838</v>
      </c>
      <c r="K20" s="96">
        <v>2332.69</v>
      </c>
      <c r="L20" s="94">
        <v>229.52142999999998</v>
      </c>
      <c r="M20" s="95">
        <v>1.3648573968862024E-4</v>
      </c>
      <c r="N20" s="95">
        <v>8.7330409217295877E-3</v>
      </c>
      <c r="O20" s="95">
        <f>L20/'סכום נכסי הקרן'!$C$42</f>
        <v>3.5046399904086736E-4</v>
      </c>
    </row>
    <row r="21" spans="2:15" s="136" customFormat="1">
      <c r="B21" s="87" t="s">
        <v>1245</v>
      </c>
      <c r="C21" s="84" t="s">
        <v>1246</v>
      </c>
      <c r="D21" s="97" t="s">
        <v>29</v>
      </c>
      <c r="E21" s="84"/>
      <c r="F21" s="97" t="s">
        <v>1075</v>
      </c>
      <c r="G21" s="84" t="s">
        <v>1240</v>
      </c>
      <c r="H21" s="84"/>
      <c r="I21" s="97" t="s">
        <v>169</v>
      </c>
      <c r="J21" s="94">
        <v>275</v>
      </c>
      <c r="K21" s="96">
        <v>170716</v>
      </c>
      <c r="L21" s="94">
        <v>1949.5169699999999</v>
      </c>
      <c r="M21" s="95">
        <v>1.0877991851382402E-3</v>
      </c>
      <c r="N21" s="95">
        <v>7.4177001583757451E-2</v>
      </c>
      <c r="O21" s="95">
        <f>L21/'סכום נכסי הקרן'!$C$42</f>
        <v>2.9767830982241382E-3</v>
      </c>
    </row>
    <row r="22" spans="2:15" s="136" customFormat="1">
      <c r="B22" s="87" t="s">
        <v>1247</v>
      </c>
      <c r="C22" s="84" t="s">
        <v>1248</v>
      </c>
      <c r="D22" s="97" t="s">
        <v>143</v>
      </c>
      <c r="E22" s="84"/>
      <c r="F22" s="97" t="s">
        <v>1075</v>
      </c>
      <c r="G22" s="84" t="s">
        <v>1240</v>
      </c>
      <c r="H22" s="84"/>
      <c r="I22" s="97" t="s">
        <v>169</v>
      </c>
      <c r="J22" s="94">
        <v>1881.9999999999998</v>
      </c>
      <c r="K22" s="96">
        <v>3768</v>
      </c>
      <c r="L22" s="94">
        <v>294.47648000000004</v>
      </c>
      <c r="M22" s="95">
        <v>9.0346599969171057E-5</v>
      </c>
      <c r="N22" s="95">
        <v>1.1204509968097033E-2</v>
      </c>
      <c r="O22" s="95">
        <f>L22/'סכום נכסי הקרן'!$C$42</f>
        <v>4.4964605180561145E-4</v>
      </c>
    </row>
    <row r="23" spans="2:15" s="136" customFormat="1">
      <c r="B23" s="87" t="s">
        <v>1249</v>
      </c>
      <c r="C23" s="84" t="s">
        <v>1250</v>
      </c>
      <c r="D23" s="97" t="s">
        <v>143</v>
      </c>
      <c r="E23" s="84"/>
      <c r="F23" s="97" t="s">
        <v>1075</v>
      </c>
      <c r="G23" s="84" t="s">
        <v>1240</v>
      </c>
      <c r="H23" s="84"/>
      <c r="I23" s="97" t="s">
        <v>169</v>
      </c>
      <c r="J23" s="94">
        <v>3130</v>
      </c>
      <c r="K23" s="96">
        <v>2378</v>
      </c>
      <c r="L23" s="94">
        <v>309.08383000000009</v>
      </c>
      <c r="M23" s="95">
        <v>2.6785928782750059E-5</v>
      </c>
      <c r="N23" s="95">
        <v>1.1760303757409111E-2</v>
      </c>
      <c r="O23" s="95">
        <f>L23/'סכום נכסי הקרן'!$C$42</f>
        <v>4.7195050632382191E-4</v>
      </c>
    </row>
    <row r="24" spans="2:15" s="136" customFormat="1">
      <c r="B24" s="87" t="s">
        <v>1251</v>
      </c>
      <c r="C24" s="84" t="s">
        <v>1252</v>
      </c>
      <c r="D24" s="97" t="s">
        <v>29</v>
      </c>
      <c r="E24" s="84"/>
      <c r="F24" s="97" t="s">
        <v>1075</v>
      </c>
      <c r="G24" s="84" t="s">
        <v>1240</v>
      </c>
      <c r="H24" s="84"/>
      <c r="I24" s="97" t="s">
        <v>167</v>
      </c>
      <c r="J24" s="94">
        <v>933.86</v>
      </c>
      <c r="K24" s="96">
        <v>13882</v>
      </c>
      <c r="L24" s="94">
        <v>449.45651000000004</v>
      </c>
      <c r="M24" s="95">
        <v>1.7599075414441865E-4</v>
      </c>
      <c r="N24" s="95">
        <v>1.7101331646320626E-2</v>
      </c>
      <c r="O24" s="95">
        <f>L24/'סכום נכסי הקרן'!$C$42</f>
        <v>6.8629027751156667E-4</v>
      </c>
    </row>
    <row r="25" spans="2:15" s="136" customFormat="1">
      <c r="B25" s="87" t="s">
        <v>1253</v>
      </c>
      <c r="C25" s="84" t="s">
        <v>1254</v>
      </c>
      <c r="D25" s="97" t="s">
        <v>29</v>
      </c>
      <c r="E25" s="84"/>
      <c r="F25" s="97" t="s">
        <v>1075</v>
      </c>
      <c r="G25" s="84" t="s">
        <v>1240</v>
      </c>
      <c r="H25" s="84"/>
      <c r="I25" s="97" t="s">
        <v>169</v>
      </c>
      <c r="J25" s="94">
        <v>446</v>
      </c>
      <c r="K25" s="96">
        <v>124753</v>
      </c>
      <c r="L25" s="94">
        <v>2310.4999199999997</v>
      </c>
      <c r="M25" s="95">
        <v>3.1524630629108769E-4</v>
      </c>
      <c r="N25" s="95">
        <v>8.7912010442828536E-2</v>
      </c>
      <c r="O25" s="95">
        <f>L25/'סכום נכסי הקרן'!$C$42</f>
        <v>3.5279801182260154E-3</v>
      </c>
    </row>
    <row r="26" spans="2:15" s="136" customFormat="1">
      <c r="B26" s="87" t="s">
        <v>1255</v>
      </c>
      <c r="C26" s="84" t="s">
        <v>1256</v>
      </c>
      <c r="D26" s="97" t="s">
        <v>29</v>
      </c>
      <c r="E26" s="84"/>
      <c r="F26" s="97" t="s">
        <v>1075</v>
      </c>
      <c r="G26" s="84" t="s">
        <v>1240</v>
      </c>
      <c r="H26" s="84"/>
      <c r="I26" s="97" t="s">
        <v>167</v>
      </c>
      <c r="J26" s="94">
        <v>2633.02</v>
      </c>
      <c r="K26" s="96">
        <v>1905.64</v>
      </c>
      <c r="L26" s="94">
        <v>173.95977999999999</v>
      </c>
      <c r="M26" s="95">
        <v>2.9497300267115672E-5</v>
      </c>
      <c r="N26" s="95">
        <v>6.6189805347373291E-3</v>
      </c>
      <c r="O26" s="95">
        <f>L26/'סכום נכסי הקרן'!$C$42</f>
        <v>2.6562504499501202E-4</v>
      </c>
    </row>
    <row r="27" spans="2:15" s="136" customFormat="1">
      <c r="B27" s="87" t="s">
        <v>1257</v>
      </c>
      <c r="C27" s="84" t="s">
        <v>1258</v>
      </c>
      <c r="D27" s="97" t="s">
        <v>29</v>
      </c>
      <c r="E27" s="84"/>
      <c r="F27" s="97" t="s">
        <v>1075</v>
      </c>
      <c r="G27" s="84" t="s">
        <v>1240</v>
      </c>
      <c r="H27" s="84"/>
      <c r="I27" s="97" t="s">
        <v>167</v>
      </c>
      <c r="J27" s="94">
        <v>7802.9999999999973</v>
      </c>
      <c r="K27" s="96">
        <v>1933</v>
      </c>
      <c r="L27" s="94">
        <v>522.93450999999993</v>
      </c>
      <c r="M27" s="95">
        <v>2.8119458899720324E-4</v>
      </c>
      <c r="N27" s="95">
        <v>1.9897089675742306E-2</v>
      </c>
      <c r="O27" s="95">
        <f>L27/'סכום נכסי הקרן'!$C$42</f>
        <v>7.9848630958371267E-4</v>
      </c>
    </row>
    <row r="28" spans="2:15" s="136" customFormat="1">
      <c r="B28" s="87" t="s">
        <v>1259</v>
      </c>
      <c r="C28" s="84" t="s">
        <v>1260</v>
      </c>
      <c r="D28" s="97" t="s">
        <v>29</v>
      </c>
      <c r="E28" s="84"/>
      <c r="F28" s="97" t="s">
        <v>1075</v>
      </c>
      <c r="G28" s="84" t="s">
        <v>1240</v>
      </c>
      <c r="H28" s="84"/>
      <c r="I28" s="97" t="s">
        <v>167</v>
      </c>
      <c r="J28" s="94">
        <v>171</v>
      </c>
      <c r="K28" s="96">
        <v>51907.07</v>
      </c>
      <c r="L28" s="94">
        <v>307.73470000000003</v>
      </c>
      <c r="M28" s="95">
        <v>5.895631486362421E-5</v>
      </c>
      <c r="N28" s="95">
        <v>1.1708970827413278E-2</v>
      </c>
      <c r="O28" s="95">
        <f>L28/'סכום נכסי הקרן'!$C$42</f>
        <v>4.6989047430404048E-4</v>
      </c>
    </row>
    <row r="29" spans="2:15" s="136" customFormat="1">
      <c r="B29" s="87" t="s">
        <v>1261</v>
      </c>
      <c r="C29" s="84" t="s">
        <v>1262</v>
      </c>
      <c r="D29" s="97" t="s">
        <v>29</v>
      </c>
      <c r="E29" s="84"/>
      <c r="F29" s="97" t="s">
        <v>1075</v>
      </c>
      <c r="G29" s="84" t="s">
        <v>1240</v>
      </c>
      <c r="H29" s="84"/>
      <c r="I29" s="97" t="s">
        <v>167</v>
      </c>
      <c r="J29" s="94">
        <v>7567.9999999999991</v>
      </c>
      <c r="K29" s="96">
        <v>2504.02</v>
      </c>
      <c r="L29" s="94">
        <v>657.01116999999988</v>
      </c>
      <c r="M29" s="95">
        <v>2.9657488125361695E-5</v>
      </c>
      <c r="N29" s="95">
        <v>2.4998560847426902E-2</v>
      </c>
      <c r="O29" s="95">
        <f>L29/'סכום נכסי הקרן'!$C$42</f>
        <v>1.0032124758577842E-3</v>
      </c>
    </row>
    <row r="30" spans="2:15" s="136" customFormat="1">
      <c r="B30" s="87" t="s">
        <v>1263</v>
      </c>
      <c r="C30" s="84" t="s">
        <v>1264</v>
      </c>
      <c r="D30" s="97" t="s">
        <v>29</v>
      </c>
      <c r="E30" s="84"/>
      <c r="F30" s="97" t="s">
        <v>1075</v>
      </c>
      <c r="G30" s="84" t="s">
        <v>1240</v>
      </c>
      <c r="H30" s="84"/>
      <c r="I30" s="97" t="s">
        <v>169</v>
      </c>
      <c r="J30" s="94">
        <v>11366</v>
      </c>
      <c r="K30" s="96">
        <v>1287.4000000000001</v>
      </c>
      <c r="L30" s="94">
        <v>607.63284999999996</v>
      </c>
      <c r="M30" s="95">
        <v>6.7761752441264866E-4</v>
      </c>
      <c r="N30" s="95">
        <v>2.3119769445655584E-2</v>
      </c>
      <c r="O30" s="95">
        <f>L30/'סכום נכסי הקרן'!$C$42</f>
        <v>9.2781505657053246E-4</v>
      </c>
    </row>
    <row r="31" spans="2:15" s="136" customFormat="1">
      <c r="B31" s="87" t="s">
        <v>1265</v>
      </c>
      <c r="C31" s="84" t="s">
        <v>1266</v>
      </c>
      <c r="D31" s="97" t="s">
        <v>29</v>
      </c>
      <c r="E31" s="84"/>
      <c r="F31" s="97" t="s">
        <v>1075</v>
      </c>
      <c r="G31" s="84" t="s">
        <v>1240</v>
      </c>
      <c r="H31" s="84"/>
      <c r="I31" s="97" t="s">
        <v>177</v>
      </c>
      <c r="J31" s="94">
        <v>3850</v>
      </c>
      <c r="K31" s="96">
        <v>11131.3</v>
      </c>
      <c r="L31" s="94">
        <v>1320.07575</v>
      </c>
      <c r="M31" s="95">
        <v>4.3427084816412438E-4</v>
      </c>
      <c r="N31" s="95">
        <v>5.0227447365297773E-2</v>
      </c>
      <c r="O31" s="95">
        <f>L31/'סכום נכסי הקרן'!$C$42</f>
        <v>2.0156681072519994E-3</v>
      </c>
    </row>
    <row r="32" spans="2:15" s="136" customFormat="1">
      <c r="B32" s="87" t="s">
        <v>1267</v>
      </c>
      <c r="C32" s="84" t="s">
        <v>1268</v>
      </c>
      <c r="D32" s="97" t="s">
        <v>143</v>
      </c>
      <c r="E32" s="84"/>
      <c r="F32" s="97" t="s">
        <v>1075</v>
      </c>
      <c r="G32" s="84" t="s">
        <v>1240</v>
      </c>
      <c r="H32" s="84"/>
      <c r="I32" s="97" t="s">
        <v>167</v>
      </c>
      <c r="J32" s="94">
        <v>7214.9700000000021</v>
      </c>
      <c r="K32" s="96">
        <v>20233.91</v>
      </c>
      <c r="L32" s="94">
        <v>5061.3677999999991</v>
      </c>
      <c r="M32" s="95">
        <v>1.3702510413746076E-4</v>
      </c>
      <c r="N32" s="95">
        <v>0.19257954308373057</v>
      </c>
      <c r="O32" s="95">
        <f>L32/'סכום נכסי הקרן'!$C$42</f>
        <v>7.7283729009734589E-3</v>
      </c>
    </row>
    <row r="33" spans="2:59" s="136" customFormat="1">
      <c r="B33" s="83"/>
      <c r="C33" s="84"/>
      <c r="D33" s="84"/>
      <c r="E33" s="84"/>
      <c r="F33" s="84"/>
      <c r="G33" s="84"/>
      <c r="H33" s="84"/>
      <c r="I33" s="84"/>
      <c r="J33" s="94"/>
      <c r="K33" s="96"/>
      <c r="L33" s="84"/>
      <c r="M33" s="84"/>
      <c r="N33" s="95"/>
      <c r="O33" s="84"/>
    </row>
    <row r="34" spans="2:59" s="136" customFormat="1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59" s="136" customFormat="1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59" s="136" customFormat="1">
      <c r="B36" s="140" t="s">
        <v>257</v>
      </c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59" s="136" customFormat="1" ht="20.25">
      <c r="B37" s="140" t="s">
        <v>118</v>
      </c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BG37" s="135"/>
    </row>
    <row r="38" spans="2:59">
      <c r="B38" s="99" t="s">
        <v>240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BG38" s="3"/>
    </row>
    <row r="39" spans="2:59">
      <c r="B39" s="99" t="s">
        <v>248</v>
      </c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5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5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5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5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5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5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5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5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5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</row>
    <row r="116" spans="2:15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</row>
    <row r="117" spans="2:15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</row>
    <row r="118" spans="2:15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</row>
    <row r="119" spans="2:15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</row>
    <row r="120" spans="2:15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</row>
    <row r="121" spans="2:15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</row>
    <row r="122" spans="2:15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</row>
    <row r="123" spans="2:15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</row>
    <row r="124" spans="2:15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</row>
    <row r="125" spans="2:15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</row>
    <row r="126" spans="2:15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</row>
    <row r="127" spans="2:15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</row>
    <row r="128" spans="2:15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</row>
    <row r="129" spans="2:15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</row>
    <row r="130" spans="2:15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</row>
    <row r="131" spans="2:15"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</row>
    <row r="132" spans="2:15"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</row>
    <row r="133" spans="2:15">
      <c r="C133" s="1"/>
      <c r="D133" s="1"/>
      <c r="E133" s="1"/>
    </row>
    <row r="134" spans="2:15">
      <c r="C134" s="1"/>
      <c r="D134" s="1"/>
      <c r="E134" s="1"/>
    </row>
    <row r="135" spans="2:15">
      <c r="C135" s="1"/>
      <c r="D135" s="1"/>
      <c r="E135" s="1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AG42:AG1048576 B37:B1048576 A14:A1048576 A1:B13 B14:B35 C5:C13 C14:AF1048576 AH14:XFD1048576 AG14:AG37 D1:XFD13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2018-04-09T10:14:18+00:00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D41D96D7-B32A-4E71-ACF8-67C205D38A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2018-04-09T08:05:24Z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