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הלוואות!$B$6:$Q$60</definedName>
    <definedName name="Print_Area" localSheetId="25">'השקעה בחברות מוחזקות'!$B$6:$K$17</definedName>
    <definedName name="Print_Area" localSheetId="26">'השקעות אחרות '!$B$6:$K$16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42" i="88" l="1"/>
  <c r="C10" i="88"/>
  <c r="C37" i="88"/>
  <c r="I10" i="81"/>
  <c r="I11" i="81"/>
  <c r="J15" i="58" l="1"/>
  <c r="C31" i="88" l="1"/>
  <c r="C28" i="88"/>
  <c r="C26" i="88"/>
  <c r="C18" i="88"/>
  <c r="C17" i="88"/>
  <c r="C16" i="88"/>
  <c r="C15" i="88"/>
  <c r="C13" i="88"/>
  <c r="C23" i="88" l="1"/>
  <c r="C12" i="88"/>
  <c r="J12" i="58" l="1"/>
  <c r="I12" i="78"/>
  <c r="I11" i="78" s="1"/>
  <c r="I10" i="78" s="1"/>
  <c r="L12" i="78"/>
  <c r="L11" i="78" s="1"/>
  <c r="L10" i="78" s="1"/>
  <c r="O12" i="78"/>
  <c r="J11" i="58" l="1"/>
  <c r="O11" i="78"/>
  <c r="J10" i="58" l="1"/>
  <c r="K11" i="58" s="1"/>
  <c r="O10" i="78"/>
  <c r="P11" i="78" s="1"/>
  <c r="C11" i="84"/>
  <c r="C17" i="84"/>
  <c r="K21" i="58" l="1"/>
  <c r="K16" i="58"/>
  <c r="K20" i="58"/>
  <c r="K19" i="58"/>
  <c r="K15" i="58"/>
  <c r="K10" i="58"/>
  <c r="K18" i="58"/>
  <c r="C11" i="88"/>
  <c r="K13" i="58"/>
  <c r="K12" i="58"/>
  <c r="C10" i="84"/>
  <c r="C43" i="88" s="1"/>
  <c r="C33" i="88"/>
  <c r="P29" i="78"/>
  <c r="P25" i="78"/>
  <c r="P21" i="78"/>
  <c r="P16" i="78"/>
  <c r="P15" i="78"/>
  <c r="P10" i="78"/>
  <c r="P26" i="78"/>
  <c r="P22" i="78"/>
  <c r="P17" i="78"/>
  <c r="P13" i="78"/>
  <c r="P28" i="78"/>
  <c r="P24" i="78"/>
  <c r="P20" i="78"/>
  <c r="P27" i="78"/>
  <c r="P23" i="78"/>
  <c r="P19" i="78"/>
  <c r="P14" i="78"/>
  <c r="P12" i="78"/>
  <c r="J33" i="63"/>
  <c r="J32" i="63" s="1"/>
  <c r="J11" i="63" s="1"/>
  <c r="S56" i="61" l="1"/>
  <c r="O56" i="61"/>
  <c r="S47" i="61"/>
  <c r="O47" i="61"/>
  <c r="K17" i="58"/>
  <c r="D37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D10" i="88" l="1"/>
  <c r="K11" i="81"/>
  <c r="K10" i="81"/>
  <c r="K12" i="81"/>
  <c r="K22" i="76"/>
  <c r="K18" i="76"/>
  <c r="K13" i="76"/>
  <c r="K13" i="73"/>
  <c r="S26" i="71"/>
  <c r="S21" i="71"/>
  <c r="S16" i="71"/>
  <c r="S12" i="71"/>
  <c r="O13" i="64"/>
  <c r="N56" i="63"/>
  <c r="N52" i="63"/>
  <c r="N47" i="63"/>
  <c r="N43" i="63"/>
  <c r="N39" i="63"/>
  <c r="N35" i="63"/>
  <c r="N30" i="63"/>
  <c r="N26" i="63"/>
  <c r="N22" i="63"/>
  <c r="N17" i="63"/>
  <c r="N13" i="63"/>
  <c r="K20" i="76"/>
  <c r="K15" i="76"/>
  <c r="K11" i="76"/>
  <c r="K11" i="73"/>
  <c r="S18" i="71"/>
  <c r="S14" i="71"/>
  <c r="O11" i="64"/>
  <c r="N54" i="63"/>
  <c r="N50" i="63"/>
  <c r="N41" i="63"/>
  <c r="N37" i="63"/>
  <c r="N28" i="63"/>
  <c r="N24" i="63"/>
  <c r="N11" i="63"/>
  <c r="K23" i="76"/>
  <c r="K14" i="76"/>
  <c r="K14" i="73"/>
  <c r="S22" i="71"/>
  <c r="S13" i="71"/>
  <c r="N57" i="63"/>
  <c r="N49" i="63"/>
  <c r="N44" i="63"/>
  <c r="N36" i="63"/>
  <c r="N32" i="63"/>
  <c r="N23" i="63"/>
  <c r="N19" i="63"/>
  <c r="K21" i="76"/>
  <c r="K16" i="76"/>
  <c r="K12" i="76"/>
  <c r="K12" i="73"/>
  <c r="S24" i="71"/>
  <c r="S19" i="71"/>
  <c r="S15" i="71"/>
  <c r="S11" i="71"/>
  <c r="O12" i="64"/>
  <c r="N55" i="63"/>
  <c r="N51" i="63"/>
  <c r="N46" i="63"/>
  <c r="N42" i="63"/>
  <c r="N38" i="63"/>
  <c r="N34" i="63"/>
  <c r="N29" i="63"/>
  <c r="N25" i="63"/>
  <c r="N21" i="63"/>
  <c r="N16" i="63"/>
  <c r="N12" i="63"/>
  <c r="S23" i="71"/>
  <c r="O15" i="64"/>
  <c r="N45" i="63"/>
  <c r="N33" i="63"/>
  <c r="N20" i="63"/>
  <c r="N15" i="63"/>
  <c r="K19" i="76"/>
  <c r="S27" i="71"/>
  <c r="S17" i="71"/>
  <c r="O14" i="64"/>
  <c r="N53" i="63"/>
  <c r="N40" i="63"/>
  <c r="N27" i="63"/>
  <c r="N14" i="63"/>
  <c r="O117" i="62"/>
  <c r="O101" i="62"/>
  <c r="O83" i="62"/>
  <c r="O67" i="62"/>
  <c r="O51" i="62"/>
  <c r="O34" i="62"/>
  <c r="O18" i="62"/>
  <c r="U87" i="61"/>
  <c r="U71" i="61"/>
  <c r="U54" i="61"/>
  <c r="U38" i="61"/>
  <c r="U22" i="61"/>
  <c r="R36" i="59"/>
  <c r="R19" i="59"/>
  <c r="U33" i="61"/>
  <c r="R39" i="59"/>
  <c r="R18" i="59"/>
  <c r="O53" i="62"/>
  <c r="O16" i="62"/>
  <c r="U52" i="61"/>
  <c r="R34" i="59"/>
  <c r="O108" i="62"/>
  <c r="O91" i="62"/>
  <c r="O74" i="62"/>
  <c r="O58" i="62"/>
  <c r="O41" i="62"/>
  <c r="O25" i="62"/>
  <c r="U95" i="61"/>
  <c r="U78" i="61"/>
  <c r="U61" i="61"/>
  <c r="U41" i="61"/>
  <c r="R35" i="59"/>
  <c r="O28" i="62"/>
  <c r="U44" i="61"/>
  <c r="O115" i="62"/>
  <c r="O99" i="62"/>
  <c r="O81" i="62"/>
  <c r="O36" i="62"/>
  <c r="U56" i="61"/>
  <c r="O114" i="62"/>
  <c r="O98" i="62"/>
  <c r="O80" i="62"/>
  <c r="O64" i="62"/>
  <c r="O48" i="62"/>
  <c r="O31" i="62"/>
  <c r="O15" i="62"/>
  <c r="U84" i="61"/>
  <c r="U67" i="61"/>
  <c r="U51" i="61"/>
  <c r="U35" i="61"/>
  <c r="U19" i="61"/>
  <c r="R33" i="59"/>
  <c r="R16" i="59"/>
  <c r="U64" i="61"/>
  <c r="R30" i="59"/>
  <c r="O113" i="62"/>
  <c r="O96" i="62"/>
  <c r="O79" i="62"/>
  <c r="O63" i="62"/>
  <c r="O47" i="62"/>
  <c r="O30" i="62"/>
  <c r="O14" i="62"/>
  <c r="U83" i="61"/>
  <c r="U66" i="61"/>
  <c r="U50" i="61"/>
  <c r="U34" i="61"/>
  <c r="U18" i="61"/>
  <c r="R32" i="59"/>
  <c r="R15" i="59"/>
  <c r="U29" i="61"/>
  <c r="R31" i="59"/>
  <c r="O77" i="62"/>
  <c r="O40" i="62"/>
  <c r="U89" i="61"/>
  <c r="U40" i="61"/>
  <c r="R21" i="59"/>
  <c r="O104" i="62"/>
  <c r="O87" i="62"/>
  <c r="O70" i="62"/>
  <c r="O54" i="62"/>
  <c r="O37" i="62"/>
  <c r="O21" i="62"/>
  <c r="U90" i="61"/>
  <c r="U74" i="61"/>
  <c r="U57" i="61"/>
  <c r="O109" i="62"/>
  <c r="O92" i="62"/>
  <c r="O75" i="62"/>
  <c r="O59" i="62"/>
  <c r="O42" i="62"/>
  <c r="O26" i="62"/>
  <c r="U96" i="61"/>
  <c r="U79" i="61"/>
  <c r="U62" i="61"/>
  <c r="U46" i="61"/>
  <c r="U30" i="61"/>
  <c r="U14" i="61"/>
  <c r="R28" i="59"/>
  <c r="R11" i="59"/>
  <c r="U21" i="61"/>
  <c r="R27" i="59"/>
  <c r="O65" i="62"/>
  <c r="O32" i="62"/>
  <c r="U77" i="61"/>
  <c r="U24" i="61"/>
  <c r="O116" i="62"/>
  <c r="O100" i="62"/>
  <c r="O82" i="62"/>
  <c r="O66" i="62"/>
  <c r="O50" i="62"/>
  <c r="O33" i="62"/>
  <c r="O17" i="62"/>
  <c r="U86" i="61"/>
  <c r="U70" i="61"/>
  <c r="U53" i="61"/>
  <c r="U25" i="61"/>
  <c r="O69" i="62"/>
  <c r="U85" i="61"/>
  <c r="U20" i="61"/>
  <c r="O107" i="62"/>
  <c r="O90" i="62"/>
  <c r="O61" i="62"/>
  <c r="U94" i="61"/>
  <c r="R38" i="59"/>
  <c r="O106" i="62"/>
  <c r="O89" i="62"/>
  <c r="O72" i="62"/>
  <c r="O56" i="62"/>
  <c r="O39" i="62"/>
  <c r="O23" i="62"/>
  <c r="U92" i="61"/>
  <c r="U76" i="61"/>
  <c r="U59" i="61"/>
  <c r="U43" i="61"/>
  <c r="U27" i="61"/>
  <c r="U11" i="61"/>
  <c r="R25" i="59"/>
  <c r="U36" i="61"/>
  <c r="O105" i="62"/>
  <c r="O88" i="62"/>
  <c r="O71" i="62"/>
  <c r="O55" i="62"/>
  <c r="O38" i="62"/>
  <c r="O22" i="62"/>
  <c r="U91" i="61"/>
  <c r="U75" i="61"/>
  <c r="U58" i="61"/>
  <c r="U42" i="61"/>
  <c r="U26" i="61"/>
  <c r="R40" i="59"/>
  <c r="R23" i="59"/>
  <c r="U45" i="61"/>
  <c r="U13" i="61"/>
  <c r="R22" i="59"/>
  <c r="O57" i="62"/>
  <c r="O24" i="62"/>
  <c r="U69" i="61"/>
  <c r="U12" i="61"/>
  <c r="O112" i="62"/>
  <c r="O95" i="62"/>
  <c r="O78" i="62"/>
  <c r="O62" i="62"/>
  <c r="O46" i="62"/>
  <c r="O29" i="62"/>
  <c r="O13" i="62"/>
  <c r="U82" i="61"/>
  <c r="U65" i="61"/>
  <c r="U49" i="61"/>
  <c r="U17" i="61"/>
  <c r="U37" i="61"/>
  <c r="U60" i="61"/>
  <c r="O103" i="62"/>
  <c r="O49" i="62"/>
  <c r="R13" i="59"/>
  <c r="O84" i="62"/>
  <c r="O19" i="62"/>
  <c r="U72" i="61"/>
  <c r="R37" i="59"/>
  <c r="U32" i="61"/>
  <c r="O44" i="62"/>
  <c r="U31" i="61"/>
  <c r="U48" i="61"/>
  <c r="O45" i="62"/>
  <c r="O86" i="62"/>
  <c r="O102" i="62"/>
  <c r="O35" i="62"/>
  <c r="U55" i="61"/>
  <c r="U23" i="61"/>
  <c r="U16" i="61"/>
  <c r="O12" i="62"/>
  <c r="O111" i="62"/>
  <c r="O73" i="62"/>
  <c r="U28" i="61"/>
  <c r="O93" i="62"/>
  <c r="O60" i="62"/>
  <c r="O27" i="62"/>
  <c r="U80" i="61"/>
  <c r="U47" i="61"/>
  <c r="U15" i="61"/>
  <c r="R12" i="59"/>
  <c r="R17" i="59"/>
  <c r="O52" i="62"/>
  <c r="U39" i="61"/>
  <c r="U81" i="61"/>
  <c r="R14" i="59"/>
  <c r="O94" i="62"/>
  <c r="O20" i="62"/>
  <c r="O110" i="62"/>
  <c r="O76" i="62"/>
  <c r="O11" i="62"/>
  <c r="U63" i="61"/>
  <c r="R29" i="59"/>
  <c r="R26" i="59"/>
  <c r="U73" i="61"/>
  <c r="O68" i="62"/>
  <c r="U88" i="61"/>
  <c r="R20" i="59"/>
  <c r="D17" i="88"/>
  <c r="D23" i="88"/>
  <c r="D13" i="88"/>
  <c r="D11" i="88"/>
  <c r="Q27" i="78"/>
  <c r="L12" i="58"/>
  <c r="Q17" i="78"/>
  <c r="Q28" i="78"/>
  <c r="L17" i="58"/>
  <c r="D12" i="88"/>
  <c r="D15" i="88"/>
  <c r="D16" i="88"/>
  <c r="L19" i="58"/>
  <c r="L18" i="58"/>
  <c r="L20" i="58"/>
  <c r="L13" i="58"/>
  <c r="D26" i="88"/>
  <c r="D31" i="88"/>
  <c r="Q22" i="78"/>
  <c r="Q20" i="78"/>
  <c r="Q16" i="78"/>
  <c r="D28" i="88"/>
  <c r="D18" i="88"/>
  <c r="D38" i="88"/>
  <c r="L10" i="58"/>
  <c r="Q14" i="78"/>
  <c r="L21" i="58"/>
  <c r="Q12" i="78"/>
  <c r="L11" i="58"/>
  <c r="Q15" i="78"/>
  <c r="Q13" i="78"/>
  <c r="Q23" i="78"/>
  <c r="Q25" i="78"/>
  <c r="Q24" i="78"/>
  <c r="Q29" i="78"/>
  <c r="D42" i="88"/>
  <c r="L15" i="58"/>
  <c r="Q19" i="78"/>
  <c r="Q21" i="78"/>
  <c r="L16" i="58"/>
  <c r="Q26" i="78"/>
  <c r="Q11" i="78"/>
  <c r="Q10" i="78"/>
  <c r="D33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71231]}"/>
    <s v="{[Medida].[Medida].&amp;[2]}"/>
    <s v="{[Keren].[Keren].[All]}"/>
    <s v="{[Cheshbon KM].[Hie Peilut].[Peilut 7].&amp;[Kod_Peilut_L7_707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4" si="28">
        <n x="1" s="1"/>
        <n x="2" s="1"/>
        <n x="26"/>
        <n x="27"/>
      </t>
    </mdx>
    <mdx n="0" f="v">
      <t c="4" si="28">
        <n x="1" s="1"/>
        <n x="2" s="1"/>
        <n x="29"/>
        <n x="27"/>
      </t>
    </mdx>
    <mdx n="0" f="v">
      <t c="4" si="28">
        <n x="1" s="1"/>
        <n x="2" s="1"/>
        <n x="30"/>
        <n x="27"/>
      </t>
    </mdx>
    <mdx n="0" f="v">
      <t c="4" si="28">
        <n x="1" s="1"/>
        <n x="2" s="1"/>
        <n x="31"/>
        <n x="27"/>
      </t>
    </mdx>
    <mdx n="0" f="v">
      <t c="4" si="28">
        <n x="1" s="1"/>
        <n x="2" s="1"/>
        <n x="32"/>
        <n x="27"/>
      </t>
    </mdx>
    <mdx n="0" f="v">
      <t c="4" si="28">
        <n x="1" s="1"/>
        <n x="2" s="1"/>
        <n x="33"/>
        <n x="27"/>
      </t>
    </mdx>
    <mdx n="0" f="v">
      <t c="4" si="28">
        <n x="1" s="1"/>
        <n x="2" s="1"/>
        <n x="34"/>
        <n x="27"/>
      </t>
    </mdx>
    <mdx n="0" f="v">
      <t c="4" si="28">
        <n x="1" s="1"/>
        <n x="2" s="1"/>
        <n x="35"/>
        <n x="27"/>
      </t>
    </mdx>
    <mdx n="0" f="v">
      <t c="4" si="28">
        <n x="1" s="1"/>
        <n x="2" s="1"/>
        <n x="36"/>
        <n x="27"/>
      </t>
    </mdx>
    <mdx n="0" f="v">
      <t c="4" si="28">
        <n x="1" s="1"/>
        <n x="2" s="1"/>
        <n x="37"/>
        <n x="27"/>
      </t>
    </mdx>
    <mdx n="0" f="v">
      <t c="4" si="28">
        <n x="1" s="1"/>
        <n x="2" s="1"/>
        <n x="38"/>
        <n x="27"/>
      </t>
    </mdx>
  </mdxMetadata>
  <valueMetadata count="4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</valueMetadata>
</metadata>
</file>

<file path=xl/sharedStrings.xml><?xml version="1.0" encoding="utf-8"?>
<sst xmlns="http://schemas.openxmlformats.org/spreadsheetml/2006/main" count="3747" uniqueCount="968">
  <si>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</si>
  <si>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</si>
  <si>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</si>
  <si>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</si>
  <si>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</si>
  <si>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</si>
  <si>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</si>
  <si>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</si>
  <si>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</si>
  <si>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</si>
  <si>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</si>
  <si>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</si>
  <si>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</si>
  <si>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</si>
  <si>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</si>
  <si>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</si>
  <si>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</si>
  <si>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</si>
  <si>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</si>
  <si>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</si>
  <si>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</si>
  <si>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</si>
  <si>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</si>
  <si>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</si>
  <si>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</si>
  <si>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</si>
  <si>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</si>
  <si>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</si>
  <si>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</si>
  <si>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</si>
  <si>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</si>
  <si>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</si>
  <si>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</si>
  <si>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</si>
  <si>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</si>
  <si>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</si>
  <si>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</si>
  <si>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</si>
  <si>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</si>
  <si>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</si>
  <si>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</si>
  <si>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</si>
  <si>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</si>
  <si>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</si>
  <si>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</si>
  <si>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</si>
  <si>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</si>
  <si>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</si>
  <si>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</si>
  <si>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</si>
  <si>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</si>
  <si>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</si>
  <si>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</si>
  <si>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</si>
  <si>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</si>
  <si>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</si>
  <si>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</si>
  <si>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</si>
  <si>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</si>
  <si>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</si>
  <si>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</si>
  <si>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</si>
  <si>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</si>
  <si>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</si>
  <si>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</si>
  <si>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</si>
  <si>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</si>
  <si>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</si>
  <si>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</si>
  <si>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</si>
  <si>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</si>
  <si>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</si>
  <si>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</si>
  <si>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</si>
  <si>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</si>
  <si>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</si>
  <si>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</si>
  <si>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</si>
  <si>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</si>
  <si>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</si>
  <si>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</si>
  <si>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</si>
  <si>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</si>
  <si>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</si>
  <si>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</si>
  <si>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</si>
  <si>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</si>
  <si>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</si>
  <si>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</si>
  <si>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</si>
  <si>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</si>
  <si>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</si>
  <si>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</si>
  <si>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</si>
  <si>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</si>
  <si>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</si>
  <si>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</si>
  <si>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</si>
  <si>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</si>
  <si>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</si>
  <si>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</si>
  <si>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</si>
  <si>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</si>
  <si>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</si>
  <si>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</si>
  <si>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</si>
  <si>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</si>
  <si>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</si>
  <si>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</si>
  <si>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</si>
  <si>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</si>
  <si>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</si>
  <si>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</si>
  <si>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</si>
  <si>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</si>
  <si>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</si>
  <si>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</si>
  <si>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</si>
  <si>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</si>
  <si>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</si>
  <si>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</si>
  <si>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</si>
  <si>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</si>
  <si>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</si>
  <si>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</si>
  <si>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</si>
  <si>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</si>
  <si>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</si>
  <si>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</si>
  <si>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</si>
  <si>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</si>
  <si>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</si>
  <si>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</si>
  <si>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</si>
  <si>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</si>
  <si>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</si>
  <si>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</si>
  <si>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</si>
  <si>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</si>
  <si>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</si>
  <si>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</si>
  <si>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</si>
  <si>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</si>
  <si>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</si>
  <si>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</si>
  <si>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</si>
  <si>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</si>
  <si>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</si>
  <si>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</si>
  <si>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</si>
  <si>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</si>
  <si>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</si>
  <si>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</si>
  <si>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</si>
  <si>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</si>
  <si>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</si>
  <si>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</si>
  <si>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</si>
  <si>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</si>
  <si>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</si>
  <si>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</si>
  <si>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</si>
  <si>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</si>
  <si>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</si>
  <si>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</si>
  <si>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</si>
  <si>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</si>
  <si>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</si>
  <si>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</si>
  <si>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</si>
  <si>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</si>
  <si>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</si>
  <si>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</si>
  <si>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</si>
  <si>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</si>
  <si>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</si>
  <si>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</si>
  <si>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</si>
  <si>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</si>
  <si>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</si>
  <si>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</si>
  <si>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</si>
  <si>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</si>
  <si>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</si>
  <si>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</si>
  <si>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</si>
  <si>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</si>
  <si>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</si>
  <si>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</si>
  <si>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</si>
  <si>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</si>
  <si>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</si>
  <si>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</si>
  <si>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</si>
  <si>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</si>
  <si>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</si>
  <si>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</si>
  <si>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</si>
  <si>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</si>
  <si>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</si>
  <si>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</si>
  <si>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</si>
  <si>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</si>
  <si>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</si>
  <si>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</si>
  <si>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</si>
  <si>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</si>
  <si>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</si>
  <si>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</si>
  <si>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</si>
  <si>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</si>
  <si>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</si>
  <si>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</si>
  <si>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</si>
  <si>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</si>
  <si>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</si>
  <si>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</si>
  <si>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</si>
  <si>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</si>
  <si>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</si>
  <si>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</si>
  <si>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</si>
  <si>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</si>
  <si>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</si>
  <si>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</si>
  <si>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</si>
  <si>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קרנות השקעה אחרות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</si>
  <si>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</si>
  <si>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</si>
  <si>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</si>
  <si>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</si>
  <si>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</si>
  <si>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</si>
  <si>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</si>
  <si>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</si>
  <si>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</si>
  <si>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</si>
  <si>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</si>
  <si>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</si>
  <si>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</si>
  <si>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</si>
  <si>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</si>
  <si>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</si>
  <si>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</si>
  <si>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</si>
  <si>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</si>
  <si>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</si>
  <si>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</si>
  <si>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</si>
  <si>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משלימה - מסלול לבני 50 ומטה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</si>
  <si>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</si>
  <si>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</si>
  <si>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</si>
  <si>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</si>
  <si>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</si>
  <si>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</si>
  <si>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</si>
  <si>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</si>
  <si>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</si>
  <si>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</si>
  <si>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</si>
  <si>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</si>
  <si>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</si>
  <si>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</si>
  <si>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</si>
  <si>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</si>
  <si>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</si>
  <si>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</si>
  <si>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</si>
  <si>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</si>
  <si>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</si>
  <si>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</si>
  <si>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</si>
  <si>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</si>
  <si>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</si>
  <si>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</si>
  <si>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</si>
  <si>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</si>
  <si>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</si>
  <si>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</si>
  <si>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</si>
  <si>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118</t>
  </si>
  <si>
    <t>1126218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</si>
  <si>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</si>
  <si>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</si>
  <si>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</si>
  <si>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</si>
  <si>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</si>
  <si>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</si>
  <si>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</si>
  <si>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</si>
  <si>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</si>
  <si>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</si>
  <si>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</si>
  <si>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</si>
  <si>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</si>
  <si>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</si>
  <si>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</si>
  <si>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</si>
  <si>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</si>
  <si>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</si>
  <si>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</si>
  <si>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</si>
  <si>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</si>
  <si>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</si>
  <si>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</si>
  <si>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</si>
  <si>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</si>
  <si>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</si>
  <si>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</si>
  <si>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</si>
  <si>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</si>
  <si>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</si>
  <si>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</si>
  <si>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</si>
  <si>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</si>
  <si>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</si>
  <si>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</si>
  <si>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</si>
  <si>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</si>
  <si>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</si>
  <si>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</si>
  <si>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</si>
  <si>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</si>
  <si>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לאומי מימון הת יד</t>
  </si>
  <si>
    <t>6040299</t>
  </si>
  <si>
    <t>AA+.IL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</si>
  <si>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</si>
  <si>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</si>
  <si>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</si>
  <si>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</si>
  <si>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</si>
  <si>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</si>
  <si>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</si>
  <si>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</si>
  <si>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</si>
  <si>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</si>
  <si>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</si>
  <si>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</si>
  <si>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</si>
  <si>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</si>
  <si>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</si>
  <si>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</si>
  <si>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</si>
  <si>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</si>
  <si>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</si>
  <si>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</si>
  <si>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</si>
  <si>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</si>
  <si>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</si>
  <si>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</si>
  <si>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</si>
  <si>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</si>
  <si>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</si>
  <si>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</si>
  <si>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</si>
  <si>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בנק לאומי שה סדרה 200</t>
  </si>
  <si>
    <t>6040141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</si>
  <si>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</si>
  <si>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</si>
  <si>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</si>
  <si>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</si>
  <si>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</si>
  <si>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</si>
  <si>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</si>
  <si>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</si>
  <si>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</si>
  <si>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</si>
  <si>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</si>
  <si>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</si>
  <si>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</si>
  <si>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</si>
  <si>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</si>
  <si>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</si>
  <si>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</si>
  <si>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</si>
  <si>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</si>
  <si>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</si>
  <si>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</si>
  <si>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</si>
  <si>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</si>
  <si>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</si>
  <si>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</si>
  <si>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ו*</t>
  </si>
  <si>
    <t>7590128</t>
  </si>
  <si>
    <t>520001736</t>
  </si>
  <si>
    <t>גזית גלוב ט</t>
  </si>
  <si>
    <t>1260462</t>
  </si>
  <si>
    <t>520033234</t>
  </si>
  <si>
    <t>מזרחי COCO 47</t>
  </si>
  <si>
    <t>2310233</t>
  </si>
  <si>
    <t>מליסרון אגח טז*</t>
  </si>
  <si>
    <t>3230265</t>
  </si>
  <si>
    <t>520037789</t>
  </si>
  <si>
    <t>מליסרון אגח יא*</t>
  </si>
  <si>
    <t>3230208</t>
  </si>
  <si>
    <t>מליסרון אגח יד*</t>
  </si>
  <si>
    <t>3230232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</si>
  <si>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</si>
  <si>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</si>
  <si>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</si>
  <si>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</si>
  <si>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</si>
  <si>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</si>
  <si>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</si>
  <si>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ביטוח</t>
  </si>
  <si>
    <t>פניקס הון אגח ה</t>
  </si>
  <si>
    <t>1135417</t>
  </si>
  <si>
    <t>ביג אגח ז</t>
  </si>
  <si>
    <t>1136084</t>
  </si>
  <si>
    <t>513623314</t>
  </si>
  <si>
    <t>A+.IL</t>
  </si>
  <si>
    <t>ביג אגח ח</t>
  </si>
  <si>
    <t>1138924</t>
  </si>
  <si>
    <t>בינל הנפק התח כב (COCO)</t>
  </si>
  <si>
    <t>1138585</t>
  </si>
  <si>
    <t>513141879</t>
  </si>
  <si>
    <t>ישרס אגח טו</t>
  </si>
  <si>
    <t>6130207</t>
  </si>
  <si>
    <t>520017807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</si>
  <si>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</si>
  <si>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</si>
  <si>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</si>
  <si>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</si>
  <si>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</si>
  <si>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</si>
  <si>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</si>
  <si>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</si>
  <si>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</si>
  <si>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</si>
  <si>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</si>
  <si>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</si>
  <si>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מבני תעש אגח כ</t>
  </si>
  <si>
    <t>2260495</t>
  </si>
  <si>
    <t>520024126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</si>
  <si>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</si>
  <si>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</si>
  <si>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</si>
  <si>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</si>
  <si>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</si>
  <si>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</si>
  <si>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</si>
  <si>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אדגר.ק7</t>
  </si>
  <si>
    <t>1820158</t>
  </si>
  <si>
    <t>520035171</t>
  </si>
  <si>
    <t>A-.IL</t>
  </si>
  <si>
    <t>כלכלית ירושלים אגח טו</t>
  </si>
  <si>
    <t>1980416</t>
  </si>
  <si>
    <t>520017070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</si>
  <si>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</si>
  <si>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</si>
  <si>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</si>
  <si>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</si>
  <si>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</si>
  <si>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</si>
  <si>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בינלאומי סדרה ח</t>
  </si>
  <si>
    <t>1134212</t>
  </si>
  <si>
    <t>אמות אגח ה</t>
  </si>
  <si>
    <t>1138114</t>
  </si>
  <si>
    <t>בנק לאומי שה סדרה 201</t>
  </si>
  <si>
    <t>6040158</t>
  </si>
  <si>
    <t>גב ים ח*</t>
  </si>
  <si>
    <t>7590151</t>
  </si>
  <si>
    <t>חשמל אגח 26</t>
  </si>
  <si>
    <t>6000202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</si>
  <si>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</si>
  <si>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</si>
  <si>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</si>
  <si>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</si>
  <si>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</si>
  <si>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</si>
  <si>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</si>
  <si>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</si>
  <si>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</si>
  <si>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</si>
  <si>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</si>
  <si>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</si>
  <si>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</si>
  <si>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וורטון אגח א</t>
  </si>
  <si>
    <t>1140169</t>
  </si>
  <si>
    <t>1866231</t>
  </si>
  <si>
    <t>פז נפט אג 3*</t>
  </si>
  <si>
    <t>1114073</t>
  </si>
  <si>
    <t>פז נפט ד*</t>
  </si>
  <si>
    <t>1132505</t>
  </si>
  <si>
    <t>פז נפט ה*</t>
  </si>
  <si>
    <t>1139534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</si>
  <si>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</si>
  <si>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</si>
  <si>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</si>
  <si>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</si>
  <si>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</si>
  <si>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</si>
  <si>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</si>
  <si>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פרטנר     ד</t>
  </si>
  <si>
    <t>1118835</t>
  </si>
  <si>
    <t>520044314</t>
  </si>
  <si>
    <t>קרסו אגח ב</t>
  </si>
  <si>
    <t>1139591</t>
  </si>
  <si>
    <t>514065283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</si>
  <si>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</si>
  <si>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</si>
  <si>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</si>
  <si>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</si>
  <si>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</si>
  <si>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</si>
  <si>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</si>
  <si>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</si>
  <si>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</si>
  <si>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ישראמקו א*</t>
  </si>
  <si>
    <t>2320174</t>
  </si>
  <si>
    <t>550010003</t>
  </si>
  <si>
    <t>חיפוש נפט וגז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</si>
  <si>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</si>
  <si>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</si>
  <si>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</si>
  <si>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</si>
  <si>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</si>
  <si>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</si>
  <si>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</si>
  <si>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</si>
  <si>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</si>
  <si>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</si>
  <si>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</si>
  <si>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</si>
  <si>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</si>
  <si>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</si>
  <si>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</si>
  <si>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</si>
  <si>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</si>
  <si>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</si>
  <si>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</si>
  <si>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</si>
  <si>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</si>
  <si>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</si>
  <si>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</si>
  <si>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</si>
  <si>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</si>
  <si>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520007030</t>
  </si>
  <si>
    <t>דלק קדוחים</t>
  </si>
  <si>
    <t>475020</t>
  </si>
  <si>
    <t>550013098</t>
  </si>
  <si>
    <t>הראל השקעות</t>
  </si>
  <si>
    <t>585018</t>
  </si>
  <si>
    <t>520033986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</si>
  <si>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</si>
  <si>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</si>
  <si>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</si>
  <si>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</si>
  <si>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</si>
  <si>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</si>
  <si>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</si>
  <si>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</si>
  <si>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</si>
  <si>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</si>
  <si>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</si>
  <si>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</si>
  <si>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</si>
  <si>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</si>
  <si>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</si>
  <si>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</si>
  <si>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</si>
  <si>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</si>
  <si>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</si>
  <si>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</si>
  <si>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</si>
  <si>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</si>
  <si>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</si>
  <si>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</si>
  <si>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</si>
  <si>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</si>
  <si>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</si>
  <si>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511930125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</si>
  <si>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</si>
  <si>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</si>
  <si>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</si>
  <si>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</si>
  <si>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</si>
  <si>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</si>
  <si>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</si>
  <si>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</si>
  <si>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</si>
  <si>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</si>
  <si>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</si>
  <si>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</si>
  <si>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</si>
  <si>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</si>
  <si>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</si>
  <si>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</si>
  <si>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</si>
  <si>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</si>
  <si>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</si>
  <si>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</si>
  <si>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</si>
  <si>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</si>
  <si>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</si>
  <si>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</si>
  <si>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</si>
  <si>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</si>
  <si>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</si>
  <si>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</si>
  <si>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</si>
  <si>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</si>
  <si>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</si>
  <si>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</si>
  <si>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</si>
  <si>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</si>
  <si>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</si>
  <si>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</si>
  <si>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</si>
  <si>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</si>
  <si>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</si>
  <si>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</si>
  <si>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</si>
  <si>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</si>
  <si>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</si>
  <si>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</si>
  <si>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</si>
  <si>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</si>
  <si>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</si>
  <si>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</si>
  <si>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</si>
  <si>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</si>
  <si>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</si>
  <si>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</si>
  <si>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</si>
  <si>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</si>
  <si>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</si>
  <si>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</si>
  <si>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</si>
  <si>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</si>
  <si>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</si>
  <si>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</si>
  <si>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</si>
  <si>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</si>
  <si>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</si>
  <si>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</si>
  <si>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</si>
  <si>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</si>
  <si>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</si>
  <si>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</si>
  <si>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</si>
  <si>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</si>
  <si>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</si>
  <si>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</si>
  <si>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חילן טק*</t>
  </si>
  <si>
    <t>1084698</t>
  </si>
  <si>
    <t>520039942</t>
  </si>
  <si>
    <t>שרותי מידע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</si>
  <si>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</si>
  <si>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</si>
  <si>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</si>
  <si>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</si>
  <si>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</si>
  <si>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</si>
  <si>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</si>
  <si>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</si>
  <si>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מזור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</si>
  <si>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</si>
  <si>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</si>
  <si>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</si>
  <si>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</si>
  <si>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</si>
  <si>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</si>
  <si>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</si>
  <si>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</si>
  <si>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</si>
  <si>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</si>
  <si>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</si>
  <si>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</si>
  <si>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</si>
  <si>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</si>
  <si>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</si>
  <si>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</si>
  <si>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</si>
  <si>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</si>
  <si>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</si>
  <si>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</si>
  <si>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</si>
  <si>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</si>
  <si>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</si>
  <si>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</si>
  <si>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</si>
  <si>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</si>
  <si>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</si>
  <si>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</si>
  <si>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</si>
  <si>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</si>
  <si>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</si>
  <si>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</si>
  <si>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</si>
  <si>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</si>
  <si>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</si>
  <si>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</si>
  <si>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</si>
  <si>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</si>
  <si>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</si>
  <si>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</si>
  <si>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</si>
  <si>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</si>
  <si>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</si>
  <si>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</si>
  <si>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</si>
  <si>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</si>
  <si>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</si>
  <si>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</si>
  <si>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</si>
  <si>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</si>
  <si>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</si>
  <si>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</si>
  <si>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</si>
  <si>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</si>
  <si>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</si>
  <si>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</si>
  <si>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</si>
  <si>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</si>
  <si>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</si>
  <si>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</si>
  <si>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</si>
  <si>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</si>
  <si>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</si>
  <si>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</si>
  <si>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</si>
  <si>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</si>
  <si>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</si>
  <si>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</si>
  <si>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</si>
  <si>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</si>
  <si>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</si>
  <si>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</si>
  <si>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</si>
  <si>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</si>
  <si>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</si>
  <si>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נובולוג</t>
  </si>
  <si>
    <t>1140151</t>
  </si>
  <si>
    <t>510475312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</si>
  <si>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</si>
  <si>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</si>
  <si>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</si>
  <si>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</si>
  <si>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</si>
  <si>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</si>
  <si>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</si>
  <si>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</si>
  <si>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</si>
  <si>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</si>
  <si>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</si>
  <si>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</si>
  <si>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</si>
  <si>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</si>
  <si>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</si>
  <si>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</si>
  <si>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</si>
  <si>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</si>
  <si>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</si>
  <si>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</si>
  <si>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</si>
  <si>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</si>
  <si>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</si>
  <si>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</si>
  <si>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</si>
  <si>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</si>
  <si>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</si>
  <si>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</si>
  <si>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</si>
  <si>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</si>
  <si>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</si>
  <si>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mazor robotics ltd</t>
  </si>
  <si>
    <t>US57886P1030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</si>
  <si>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</si>
  <si>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</si>
  <si>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</si>
  <si>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</si>
  <si>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</si>
  <si>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</si>
  <si>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</si>
  <si>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</si>
  <si>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</si>
  <si>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ORBOTECH LTD</t>
  </si>
  <si>
    <t>IL0010823388</t>
  </si>
  <si>
    <t>520035213</t>
  </si>
  <si>
    <t>Technology Hardware &amp; Equipment</t>
  </si>
  <si>
    <t>PERRIGO CO</t>
  </si>
  <si>
    <t>IE00BGH1M568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</si>
  <si>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</si>
  <si>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</si>
  <si>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</si>
  <si>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</si>
  <si>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</si>
  <si>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</si>
  <si>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</si>
  <si>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</si>
  <si>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</si>
  <si>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</si>
  <si>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</si>
  <si>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</si>
  <si>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</si>
  <si>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</si>
  <si>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</si>
  <si>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</si>
  <si>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</si>
  <si>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</si>
  <si>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</si>
  <si>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</si>
  <si>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</si>
  <si>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</si>
  <si>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</si>
  <si>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תכלית תא 125</t>
  </si>
  <si>
    <t>1091818</t>
  </si>
  <si>
    <t>513540310</t>
  </si>
  <si>
    <t>פסגות סל תל אביב בנקים סדרה 2</t>
  </si>
  <si>
    <t>1096437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</si>
  <si>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</si>
  <si>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</si>
  <si>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</si>
  <si>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</si>
  <si>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</si>
  <si>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</si>
  <si>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</si>
  <si>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תל בונד 60 סדרה 1</t>
  </si>
  <si>
    <t>1109420</t>
  </si>
  <si>
    <t>פסגות תל בונד 60 סדרה 3</t>
  </si>
  <si>
    <t>1134550</t>
  </si>
  <si>
    <t>קסם תל בונד 60</t>
  </si>
  <si>
    <t>1109248</t>
  </si>
  <si>
    <t>520041989</t>
  </si>
  <si>
    <t>תכלית תל בונד 20 סד 3</t>
  </si>
  <si>
    <t>1107549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</si>
  <si>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</si>
  <si>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</si>
  <si>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</si>
  <si>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</si>
  <si>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</si>
  <si>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</si>
  <si>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</si>
  <si>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</si>
  <si>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</si>
  <si>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</si>
  <si>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</si>
  <si>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</si>
  <si>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CORE S&amp;P 500 ETF</t>
  </si>
  <si>
    <t>US4642872000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</si>
  <si>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</si>
  <si>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</si>
  <si>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</si>
  <si>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</si>
  <si>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</si>
  <si>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</si>
  <si>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</si>
  <si>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</si>
  <si>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</si>
  <si>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</si>
  <si>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</si>
  <si>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</si>
  <si>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</si>
  <si>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</si>
  <si>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</si>
  <si>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</si>
  <si>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</si>
  <si>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</si>
  <si>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</si>
  <si>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</si>
  <si>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</si>
  <si>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</si>
  <si>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</si>
  <si>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</si>
  <si>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</si>
  <si>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</si>
  <si>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</si>
  <si>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</si>
  <si>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</si>
  <si>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</si>
  <si>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</si>
  <si>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</si>
  <si>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</si>
  <si>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</si>
  <si>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</si>
  <si>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</si>
  <si>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</si>
  <si>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</si>
  <si>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</si>
  <si>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</si>
  <si>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</si>
  <si>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</si>
  <si>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</si>
  <si>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</si>
  <si>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</si>
  <si>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</si>
  <si>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</si>
  <si>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</si>
  <si>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</si>
  <si>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</si>
  <si>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</si>
  <si>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</si>
  <si>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</si>
  <si>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</si>
  <si>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</si>
  <si>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</si>
  <si>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</si>
  <si>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</si>
  <si>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</si>
  <si>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</si>
  <si>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</si>
  <si>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</si>
  <si>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</si>
  <si>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</si>
  <si>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</si>
  <si>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</si>
  <si>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</si>
  <si>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</si>
  <si>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</si>
  <si>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</si>
  <si>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</si>
  <si>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סה"כ קרנות השקעה</t>
  </si>
  <si>
    <t>סה"כ קרנות השקעה בחו"ל</t>
  </si>
  <si>
    <t>Kartesia Credit Opportunities IV SCS</t>
  </si>
  <si>
    <t>₪ / מט"ח</t>
  </si>
  <si>
    <t>+ILS/-USD 3.4892 22-02-18 (10) --118</t>
  </si>
  <si>
    <t>10000448</t>
  </si>
  <si>
    <t>ל.ר.</t>
  </si>
  <si>
    <t>+ILS/-USD 3.505 22-02-18 (10) --100</t>
  </si>
  <si>
    <t>10000455</t>
  </si>
  <si>
    <t>+USD/-ILS 3.4686 22-02-18 (10) --74</t>
  </si>
  <si>
    <t>10000476</t>
  </si>
  <si>
    <t>+USD/-EUR 1.1909 14-03-18 (10) +69</t>
  </si>
  <si>
    <t>10000465</t>
  </si>
  <si>
    <t>+USD/-EUR 1.1916 14-03-18 (10) +68</t>
  </si>
  <si>
    <t>10000471</t>
  </si>
  <si>
    <t>+USD/-EUR 1.1947 10-04-18 (10) +96.5</t>
  </si>
  <si>
    <t>10000453</t>
  </si>
  <si>
    <t>+USD/-EUR 1.2001 14-03-18 (10) +54</t>
  </si>
  <si>
    <t>10000478</t>
  </si>
  <si>
    <t>+USD/-JPY 111.69 26-02-18 (10) --51</t>
  </si>
  <si>
    <t>10000458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</si>
  <si>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</si>
  <si>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</si>
  <si>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</si>
  <si>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</si>
  <si>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</si>
  <si>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</si>
  <si>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32010000</t>
  </si>
  <si>
    <t>30310000</t>
  </si>
  <si>
    <t>30210000</t>
  </si>
  <si>
    <t>31110000</t>
  </si>
  <si>
    <t>31210000</t>
  </si>
  <si>
    <t>31710000</t>
  </si>
  <si>
    <t>דירוג פנימי</t>
  </si>
  <si>
    <t>לא</t>
  </si>
  <si>
    <t>A+</t>
  </si>
  <si>
    <t>כן</t>
  </si>
  <si>
    <t>A</t>
  </si>
  <si>
    <t>NR</t>
  </si>
  <si>
    <t>ICG SDP III</t>
  </si>
  <si>
    <t>סה"כ יתרות התחייבות להשקעה</t>
  </si>
  <si>
    <t>סה"כ בישראל</t>
  </si>
  <si>
    <t>סה"כ בחו"ל</t>
  </si>
  <si>
    <t>סה"כ מובטחות במשכנתא או תיקי משכנתאות</t>
  </si>
  <si>
    <t>מובטחות משכנתא- גורם 01</t>
  </si>
  <si>
    <t>בבטחונות אחרים-גורם 103</t>
  </si>
  <si>
    <t>בבטחונות אחרים - גורם 38</t>
  </si>
  <si>
    <t>בבטחונות אחרים - גורם 98</t>
  </si>
  <si>
    <t>בבטחונות אחרים-גורם 105</t>
  </si>
  <si>
    <t>גורם 105</t>
  </si>
  <si>
    <t>גורם 38</t>
  </si>
  <si>
    <t>גורם 98</t>
  </si>
  <si>
    <t>גורם 104</t>
  </si>
  <si>
    <t>סה"כ השקעות אחרות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</si>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</sst>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_ * #,##0_ ;_ * \-#,##0_ ;_ * &quot;-&quot;??_ ;_ @_ "/>
    <numFmt numFmtId="170" formatCode="mmm\-yyyy"/>
    <numFmt numFmtId="171" formatCode="_-* #,##0.00\ _D_M_-;\-* #,##0.00\ _D_M_-;_-* &quot;-&quot;??\ _D_M_-;_-@_-"/>
    <numFmt numFmtId="172" formatCode="_-&quot;€&quot;\ * #,##0.00_-;\-&quot;€&quot;\ * #,##0.00_-;_-&quot;€&quot;\ * &quot;-&quot;??_-;_-@_-"/>
  </numFmts>
  <fonts count="10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  <scheme val="minor"/>
    </font>
    <font>
      <b/>
      <sz val="18"/>
      <color indexed="56"/>
      <name val="Cambria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5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757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32" applyNumberFormat="0" applyFill="0" applyAlignment="0" applyProtection="0"/>
    <xf numFmtId="0" fontId="34" fillId="0" borderId="33" applyNumberFormat="0" applyFill="0" applyAlignment="0" applyProtection="0"/>
    <xf numFmtId="0" fontId="35" fillId="0" borderId="34" applyNumberFormat="0" applyFill="0" applyAlignment="0" applyProtection="0"/>
    <xf numFmtId="0" fontId="35" fillId="0" borderId="0" applyNumberFormat="0" applyFill="0" applyBorder="0" applyAlignment="0" applyProtection="0"/>
    <xf numFmtId="0" fontId="36" fillId="8" borderId="0" applyNumberFormat="0" applyBorder="0" applyAlignment="0" applyProtection="0"/>
    <xf numFmtId="0" fontId="37" fillId="9" borderId="0" applyNumberFormat="0" applyBorder="0" applyAlignment="0" applyProtection="0"/>
    <xf numFmtId="0" fontId="38" fillId="10" borderId="0" applyNumberFormat="0" applyBorder="0" applyAlignment="0" applyProtection="0"/>
    <xf numFmtId="0" fontId="39" fillId="11" borderId="35" applyNumberFormat="0" applyAlignment="0" applyProtection="0"/>
    <xf numFmtId="0" fontId="40" fillId="12" borderId="36" applyNumberFormat="0" applyAlignment="0" applyProtection="0"/>
    <xf numFmtId="0" fontId="41" fillId="12" borderId="35" applyNumberFormat="0" applyAlignment="0" applyProtection="0"/>
    <xf numFmtId="0" fontId="42" fillId="0" borderId="37" applyNumberFormat="0" applyFill="0" applyAlignment="0" applyProtection="0"/>
    <xf numFmtId="0" fontId="43" fillId="13" borderId="38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40" applyNumberFormat="0" applyFill="0" applyAlignment="0" applyProtection="0"/>
    <xf numFmtId="0" fontId="4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7" fillId="38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2" borderId="0" applyNumberFormat="0" applyBorder="0" applyAlignment="0" applyProtection="0"/>
    <xf numFmtId="0" fontId="50" fillId="45" borderId="0" applyNumberFormat="0" applyBorder="0" applyAlignment="0" applyProtection="0"/>
    <xf numFmtId="0" fontId="50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51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6" borderId="0" applyNumberFormat="0" applyBorder="0" applyAlignment="0" applyProtection="0"/>
    <xf numFmtId="0" fontId="52" fillId="40" borderId="0" applyNumberFormat="0" applyBorder="0" applyAlignment="0" applyProtection="0"/>
    <xf numFmtId="0" fontId="53" fillId="57" borderId="41" applyNumberFormat="0" applyAlignment="0" applyProtection="0"/>
    <xf numFmtId="0" fontId="54" fillId="58" borderId="42" applyNumberFormat="0" applyAlignment="0" applyProtection="0"/>
    <xf numFmtId="164" fontId="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41" borderId="0" applyNumberFormat="0" applyBorder="0" applyAlignment="0" applyProtection="0"/>
    <xf numFmtId="0" fontId="57" fillId="0" borderId="43" applyNumberFormat="0" applyFill="0" applyAlignment="0" applyProtection="0"/>
    <xf numFmtId="0" fontId="58" fillId="0" borderId="44" applyNumberFormat="0" applyFill="0" applyAlignment="0" applyProtection="0"/>
    <xf numFmtId="0" fontId="59" fillId="0" borderId="45" applyNumberFormat="0" applyFill="0" applyAlignment="0" applyProtection="0"/>
    <xf numFmtId="0" fontId="59" fillId="0" borderId="0" applyNumberFormat="0" applyFill="0" applyBorder="0" applyAlignment="0" applyProtection="0"/>
    <xf numFmtId="0" fontId="60" fillId="44" borderId="41" applyNumberFormat="0" applyAlignment="0" applyProtection="0"/>
    <xf numFmtId="0" fontId="61" fillId="0" borderId="46" applyNumberFormat="0" applyFill="0" applyAlignment="0" applyProtection="0"/>
    <xf numFmtId="0" fontId="62" fillId="59" borderId="0" applyNumberFormat="0" applyBorder="0" applyAlignment="0" applyProtection="0"/>
    <xf numFmtId="0" fontId="2" fillId="60" borderId="47" applyNumberFormat="0" applyFont="0" applyAlignment="0" applyProtection="0"/>
    <xf numFmtId="0" fontId="63" fillId="57" borderId="48" applyNumberFormat="0" applyAlignment="0" applyProtection="0"/>
    <xf numFmtId="0" fontId="64" fillId="0" borderId="0" applyNumberFormat="0" applyFill="0" applyBorder="0" applyAlignment="0" applyProtection="0"/>
    <xf numFmtId="0" fontId="65" fillId="0" borderId="49" applyNumberFormat="0" applyFill="0" applyAlignment="0" applyProtection="0"/>
    <xf numFmtId="0" fontId="66" fillId="0" borderId="0" applyNumberFormat="0" applyFill="0" applyBorder="0" applyAlignment="0" applyProtection="0"/>
    <xf numFmtId="0" fontId="2" fillId="0" borderId="0"/>
    <xf numFmtId="0" fontId="48" fillId="61" borderId="0" applyNumberFormat="0" applyBorder="0" applyAlignment="0" applyProtection="0"/>
    <xf numFmtId="0" fontId="48" fillId="46" borderId="0" applyNumberFormat="0" applyBorder="0" applyAlignment="0" applyProtection="0"/>
    <xf numFmtId="0" fontId="48" fillId="60" borderId="0" applyNumberFormat="0" applyBorder="0" applyAlignment="0" applyProtection="0"/>
    <xf numFmtId="0" fontId="48" fillId="62" borderId="0" applyNumberFormat="0" applyBorder="0" applyAlignment="0" applyProtection="0"/>
    <xf numFmtId="0" fontId="48" fillId="45" borderId="0" applyNumberFormat="0" applyBorder="0" applyAlignment="0" applyProtection="0"/>
    <xf numFmtId="0" fontId="48" fillId="40" borderId="0" applyNumberFormat="0" applyBorder="0" applyAlignment="0" applyProtection="0"/>
    <xf numFmtId="0" fontId="48" fillId="63" borderId="0" applyNumberFormat="0" applyBorder="0" applyAlignment="0" applyProtection="0"/>
    <xf numFmtId="0" fontId="48" fillId="46" borderId="0" applyNumberFormat="0" applyBorder="0" applyAlignment="0" applyProtection="0"/>
    <xf numFmtId="0" fontId="48" fillId="55" borderId="0" applyNumberFormat="0" applyBorder="0" applyAlignment="0" applyProtection="0"/>
    <xf numFmtId="0" fontId="48" fillId="57" borderId="0" applyNumberFormat="0" applyBorder="0" applyAlignment="0" applyProtection="0"/>
    <xf numFmtId="0" fontId="48" fillId="63" borderId="0" applyNumberFormat="0" applyBorder="0" applyAlignment="0" applyProtection="0"/>
    <xf numFmtId="0" fontId="48" fillId="44" borderId="0" applyNumberFormat="0" applyBorder="0" applyAlignment="0" applyProtection="0"/>
    <xf numFmtId="0" fontId="67" fillId="63" borderId="0" applyNumberFormat="0" applyBorder="0" applyAlignment="0" applyProtection="0"/>
    <xf numFmtId="0" fontId="67" fillId="46" borderId="0" applyNumberFormat="0" applyBorder="0" applyAlignment="0" applyProtection="0"/>
    <xf numFmtId="0" fontId="67" fillId="55" borderId="0" applyNumberFormat="0" applyBorder="0" applyAlignment="0" applyProtection="0"/>
    <xf numFmtId="0" fontId="67" fillId="57" borderId="0" applyNumberFormat="0" applyBorder="0" applyAlignment="0" applyProtection="0"/>
    <xf numFmtId="0" fontId="67" fillId="63" borderId="0" applyNumberFormat="0" applyBorder="0" applyAlignment="0" applyProtection="0"/>
    <xf numFmtId="0" fontId="67" fillId="44" borderId="0" applyNumberFormat="0" applyBorder="0" applyAlignment="0" applyProtection="0"/>
    <xf numFmtId="0" fontId="68" fillId="64" borderId="0" applyNumberFormat="0" applyBorder="0" applyAlignment="0" applyProtection="0"/>
    <xf numFmtId="0" fontId="69" fillId="65" borderId="0" applyNumberFormat="0" applyBorder="0" applyAlignment="0" applyProtection="0"/>
    <xf numFmtId="0" fontId="69" fillId="66" borderId="0" applyNumberFormat="0" applyBorder="0" applyAlignment="0" applyProtection="0"/>
    <xf numFmtId="0" fontId="68" fillId="67" borderId="0" applyNumberFormat="0" applyBorder="0" applyAlignment="0" applyProtection="0"/>
    <xf numFmtId="0" fontId="68" fillId="68" borderId="0" applyNumberFormat="0" applyBorder="0" applyAlignment="0" applyProtection="0"/>
    <xf numFmtId="0" fontId="69" fillId="69" borderId="0" applyNumberFormat="0" applyBorder="0" applyAlignment="0" applyProtection="0"/>
    <xf numFmtId="0" fontId="69" fillId="70" borderId="0" applyNumberFormat="0" applyBorder="0" applyAlignment="0" applyProtection="0"/>
    <xf numFmtId="0" fontId="68" fillId="71" borderId="0" applyNumberFormat="0" applyBorder="0" applyAlignment="0" applyProtection="0"/>
    <xf numFmtId="0" fontId="68" fillId="71" borderId="0" applyNumberFormat="0" applyBorder="0" applyAlignment="0" applyProtection="0"/>
    <xf numFmtId="0" fontId="69" fillId="72" borderId="0" applyNumberFormat="0" applyBorder="0" applyAlignment="0" applyProtection="0"/>
    <xf numFmtId="0" fontId="69" fillId="73" borderId="0" applyNumberFormat="0" applyBorder="0" applyAlignment="0" applyProtection="0"/>
    <xf numFmtId="0" fontId="68" fillId="74" borderId="0" applyNumberFormat="0" applyBorder="0" applyAlignment="0" applyProtection="0"/>
    <xf numFmtId="0" fontId="68" fillId="75" borderId="0" applyNumberFormat="0" applyBorder="0" applyAlignment="0" applyProtection="0"/>
    <xf numFmtId="0" fontId="69" fillId="73" borderId="0" applyNumberFormat="0" applyBorder="0" applyAlignment="0" applyProtection="0"/>
    <xf numFmtId="0" fontId="69" fillId="74" borderId="0" applyNumberFormat="0" applyBorder="0" applyAlignment="0" applyProtection="0"/>
    <xf numFmtId="0" fontId="68" fillId="74" borderId="0" applyNumberFormat="0" applyBorder="0" applyAlignment="0" applyProtection="0"/>
    <xf numFmtId="0" fontId="68" fillId="76" borderId="0" applyNumberFormat="0" applyBorder="0" applyAlignment="0" applyProtection="0"/>
    <xf numFmtId="0" fontId="69" fillId="65" borderId="0" applyNumberFormat="0" applyBorder="0" applyAlignment="0" applyProtection="0"/>
    <xf numFmtId="0" fontId="69" fillId="66" borderId="0" applyNumberFormat="0" applyBorder="0" applyAlignment="0" applyProtection="0"/>
    <xf numFmtId="0" fontId="68" fillId="66" borderId="0" applyNumberFormat="0" applyBorder="0" applyAlignment="0" applyProtection="0"/>
    <xf numFmtId="0" fontId="68" fillId="77" borderId="0" applyNumberFormat="0" applyBorder="0" applyAlignment="0" applyProtection="0"/>
    <xf numFmtId="0" fontId="69" fillId="78" borderId="0" applyNumberFormat="0" applyBorder="0" applyAlignment="0" applyProtection="0"/>
    <xf numFmtId="0" fontId="69" fillId="70" borderId="0" applyNumberFormat="0" applyBorder="0" applyAlignment="0" applyProtection="0"/>
    <xf numFmtId="0" fontId="68" fillId="79" borderId="0" applyNumberFormat="0" applyBorder="0" applyAlignment="0" applyProtection="0"/>
    <xf numFmtId="0" fontId="70" fillId="70" borderId="0" applyNumberFormat="0" applyBorder="0" applyAlignment="0" applyProtection="0"/>
    <xf numFmtId="0" fontId="71" fillId="80" borderId="41" applyNumberFormat="0" applyAlignment="0" applyProtection="0"/>
    <xf numFmtId="0" fontId="72" fillId="71" borderId="42" applyNumberFormat="0" applyAlignment="0" applyProtection="0"/>
    <xf numFmtId="171" fontId="2" fillId="0" borderId="0" applyFont="0" applyFill="0" applyBorder="0" applyAlignment="0" applyProtection="0"/>
    <xf numFmtId="0" fontId="73" fillId="81" borderId="0" applyNumberFormat="0" applyBorder="0" applyAlignment="0" applyProtection="0"/>
    <xf numFmtId="0" fontId="73" fillId="82" borderId="0" applyNumberFormat="0" applyBorder="0" applyAlignment="0" applyProtection="0"/>
    <xf numFmtId="0" fontId="73" fillId="83" borderId="0" applyNumberFormat="0" applyBorder="0" applyAlignment="0" applyProtection="0"/>
    <xf numFmtId="0" fontId="74" fillId="0" borderId="0" applyNumberFormat="0" applyFill="0" applyBorder="0" applyAlignment="0" applyProtection="0"/>
    <xf numFmtId="0" fontId="75" fillId="84" borderId="0" applyNumberFormat="0" applyBorder="0" applyAlignment="0" applyProtection="0"/>
    <xf numFmtId="0" fontId="76" fillId="0" borderId="50" applyNumberFormat="0" applyFill="0" applyAlignment="0" applyProtection="0"/>
    <xf numFmtId="0" fontId="77" fillId="0" borderId="44" applyNumberFormat="0" applyFill="0" applyAlignment="0" applyProtection="0"/>
    <xf numFmtId="0" fontId="78" fillId="0" borderId="51" applyNumberFormat="0" applyFill="0" applyAlignment="0" applyProtection="0"/>
    <xf numFmtId="0" fontId="78" fillId="0" borderId="0" applyNumberFormat="0" applyFill="0" applyBorder="0" applyAlignment="0" applyProtection="0"/>
    <xf numFmtId="0" fontId="79" fillId="79" borderId="41" applyNumberFormat="0" applyAlignment="0" applyProtection="0"/>
    <xf numFmtId="0" fontId="80" fillId="0" borderId="52" applyNumberFormat="0" applyFill="0" applyAlignment="0" applyProtection="0"/>
    <xf numFmtId="0" fontId="81" fillId="79" borderId="0" applyNumberFormat="0" applyBorder="0" applyAlignment="0" applyProtection="0"/>
    <xf numFmtId="0" fontId="2" fillId="0" borderId="0"/>
    <xf numFmtId="0" fontId="2" fillId="78" borderId="47" applyNumberFormat="0" applyFont="0" applyAlignment="0" applyProtection="0"/>
    <xf numFmtId="0" fontId="82" fillId="80" borderId="48" applyNumberFormat="0" applyAlignment="0" applyProtection="0"/>
    <xf numFmtId="4" fontId="49" fillId="59" borderId="53" applyNumberFormat="0" applyProtection="0">
      <alignment vertical="center"/>
    </xf>
    <xf numFmtId="4" fontId="83" fillId="59" borderId="53" applyNumberFormat="0" applyProtection="0">
      <alignment vertical="center"/>
    </xf>
    <xf numFmtId="4" fontId="49" fillId="59" borderId="53" applyNumberFormat="0" applyProtection="0">
      <alignment horizontal="left" vertical="center" indent="1"/>
    </xf>
    <xf numFmtId="0" fontId="49" fillId="59" borderId="53" applyNumberFormat="0" applyProtection="0">
      <alignment horizontal="left" vertical="top" indent="1"/>
    </xf>
    <xf numFmtId="4" fontId="49" fillId="61" borderId="0" applyNumberFormat="0" applyProtection="0">
      <alignment horizontal="left" vertical="center" indent="1"/>
    </xf>
    <xf numFmtId="4" fontId="48" fillId="40" borderId="53" applyNumberFormat="0" applyProtection="0">
      <alignment horizontal="right" vertical="center"/>
    </xf>
    <xf numFmtId="4" fontId="48" fillId="46" borderId="53" applyNumberFormat="0" applyProtection="0">
      <alignment horizontal="right" vertical="center"/>
    </xf>
    <xf numFmtId="4" fontId="48" fillId="54" borderId="53" applyNumberFormat="0" applyProtection="0">
      <alignment horizontal="right" vertical="center"/>
    </xf>
    <xf numFmtId="4" fontId="48" fillId="48" borderId="53" applyNumberFormat="0" applyProtection="0">
      <alignment horizontal="right" vertical="center"/>
    </xf>
    <xf numFmtId="4" fontId="48" fillId="52" borderId="53" applyNumberFormat="0" applyProtection="0">
      <alignment horizontal="right" vertical="center"/>
    </xf>
    <xf numFmtId="4" fontId="48" fillId="56" borderId="53" applyNumberFormat="0" applyProtection="0">
      <alignment horizontal="right" vertical="center"/>
    </xf>
    <xf numFmtId="4" fontId="48" fillId="55" borderId="53" applyNumberFormat="0" applyProtection="0">
      <alignment horizontal="right" vertical="center"/>
    </xf>
    <xf numFmtId="4" fontId="48" fillId="85" borderId="53" applyNumberFormat="0" applyProtection="0">
      <alignment horizontal="right" vertical="center"/>
    </xf>
    <xf numFmtId="4" fontId="48" fillId="47" borderId="53" applyNumberFormat="0" applyProtection="0">
      <alignment horizontal="right" vertical="center"/>
    </xf>
    <xf numFmtId="4" fontId="49" fillId="86" borderId="54" applyNumberFormat="0" applyProtection="0">
      <alignment horizontal="left" vertical="center" indent="1"/>
    </xf>
    <xf numFmtId="4" fontId="48" fillId="87" borderId="0" applyNumberFormat="0" applyProtection="0">
      <alignment horizontal="left" vertical="center" indent="1"/>
    </xf>
    <xf numFmtId="4" fontId="84" fillId="63" borderId="0" applyNumberFormat="0" applyProtection="0">
      <alignment horizontal="left" vertical="center" indent="1"/>
    </xf>
    <xf numFmtId="4" fontId="48" fillId="61" borderId="53" applyNumberFormat="0" applyProtection="0">
      <alignment horizontal="right" vertical="center"/>
    </xf>
    <xf numFmtId="4" fontId="48" fillId="87" borderId="0" applyNumberFormat="0" applyProtection="0">
      <alignment horizontal="left" vertical="center" indent="1"/>
    </xf>
    <xf numFmtId="4" fontId="48" fillId="61" borderId="0" applyNumberFormat="0" applyProtection="0">
      <alignment horizontal="left" vertical="center" indent="1"/>
    </xf>
    <xf numFmtId="0" fontId="2" fillId="63" borderId="53" applyNumberFormat="0" applyProtection="0">
      <alignment horizontal="left" vertical="center" indent="1"/>
    </xf>
    <xf numFmtId="0" fontId="2" fillId="63" borderId="53" applyNumberFormat="0" applyProtection="0">
      <alignment horizontal="left" vertical="top" indent="1"/>
    </xf>
    <xf numFmtId="0" fontId="2" fillId="61" borderId="53" applyNumberFormat="0" applyProtection="0">
      <alignment horizontal="left" vertical="center" indent="1"/>
    </xf>
    <xf numFmtId="0" fontId="2" fillId="61" borderId="53" applyNumberFormat="0" applyProtection="0">
      <alignment horizontal="left" vertical="top" indent="1"/>
    </xf>
    <xf numFmtId="0" fontId="2" fillId="45" borderId="53" applyNumberFormat="0" applyProtection="0">
      <alignment horizontal="left" vertical="center" indent="1"/>
    </xf>
    <xf numFmtId="0" fontId="2" fillId="45" borderId="53" applyNumberFormat="0" applyProtection="0">
      <alignment horizontal="left" vertical="top" indent="1"/>
    </xf>
    <xf numFmtId="0" fontId="2" fillId="87" borderId="53" applyNumberFormat="0" applyProtection="0">
      <alignment horizontal="left" vertical="center" indent="1"/>
    </xf>
    <xf numFmtId="0" fontId="2" fillId="87" borderId="53" applyNumberFormat="0" applyProtection="0">
      <alignment horizontal="left" vertical="top" indent="1"/>
    </xf>
    <xf numFmtId="0" fontId="2" fillId="62" borderId="55" applyNumberFormat="0">
      <protection locked="0"/>
    </xf>
    <xf numFmtId="4" fontId="48" fillId="60" borderId="53" applyNumberFormat="0" applyProtection="0">
      <alignment vertical="center"/>
    </xf>
    <xf numFmtId="4" fontId="85" fillId="60" borderId="53" applyNumberFormat="0" applyProtection="0">
      <alignment vertical="center"/>
    </xf>
    <xf numFmtId="4" fontId="48" fillId="60" borderId="53" applyNumberFormat="0" applyProtection="0">
      <alignment horizontal="left" vertical="center" indent="1"/>
    </xf>
    <xf numFmtId="0" fontId="48" fillId="60" borderId="53" applyNumberFormat="0" applyProtection="0">
      <alignment horizontal="left" vertical="top" indent="1"/>
    </xf>
    <xf numFmtId="4" fontId="48" fillId="87" borderId="53" applyNumberFormat="0" applyProtection="0">
      <alignment horizontal="right" vertical="center"/>
    </xf>
    <xf numFmtId="4" fontId="85" fillId="87" borderId="53" applyNumberFormat="0" applyProtection="0">
      <alignment horizontal="right" vertical="center"/>
    </xf>
    <xf numFmtId="4" fontId="48" fillId="61" borderId="53" applyNumberFormat="0" applyProtection="0">
      <alignment horizontal="left" vertical="center" indent="1"/>
    </xf>
    <xf numFmtId="0" fontId="48" fillId="61" borderId="53" applyNumberFormat="0" applyProtection="0">
      <alignment horizontal="left" vertical="top" indent="1"/>
    </xf>
    <xf numFmtId="4" fontId="86" fillId="88" borderId="0" applyNumberFormat="0" applyProtection="0">
      <alignment horizontal="left" vertical="center" indent="1"/>
    </xf>
    <xf numFmtId="4" fontId="87" fillId="87" borderId="53" applyNumberFormat="0" applyProtection="0">
      <alignment horizontal="right" vertic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3" fillId="0" borderId="56" applyNumberFormat="0" applyFill="0" applyAlignment="0" applyProtection="0"/>
    <xf numFmtId="0" fontId="89" fillId="0" borderId="0" applyNumberFormat="0" applyFill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76" borderId="0" applyNumberFormat="0" applyBorder="0" applyAlignment="0" applyProtection="0"/>
    <xf numFmtId="0" fontId="1" fillId="0" borderId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7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9" fontId="2" fillId="0" borderId="0" applyFont="0" applyFill="0" applyBorder="0" applyAlignment="0" applyProtection="0"/>
    <xf numFmtId="0" fontId="68" fillId="71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2" fillId="0" borderId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1" fontId="2" fillId="0" borderId="0" applyFont="0" applyFill="0" applyBorder="0" applyAlignment="0" applyProtection="0"/>
    <xf numFmtId="0" fontId="47" fillId="18" borderId="0" applyNumberFormat="0" applyBorder="0" applyAlignment="0" applyProtection="0"/>
    <xf numFmtId="0" fontId="47" fillId="22" borderId="0" applyNumberFormat="0" applyBorder="0" applyAlignment="0" applyProtection="0"/>
    <xf numFmtId="0" fontId="47" fillId="26" borderId="0" applyNumberFormat="0" applyBorder="0" applyAlignment="0" applyProtection="0"/>
    <xf numFmtId="0" fontId="47" fillId="30" borderId="0" applyNumberFormat="0" applyBorder="0" applyAlignment="0" applyProtection="0"/>
    <xf numFmtId="0" fontId="47" fillId="34" borderId="0" applyNumberFormat="0" applyBorder="0" applyAlignment="0" applyProtection="0"/>
    <xf numFmtId="0" fontId="47" fillId="38" borderId="0" applyNumberFormat="0" applyBorder="0" applyAlignment="0" applyProtection="0"/>
    <xf numFmtId="0" fontId="53" fillId="57" borderId="4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0" fillId="44" borderId="41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0" borderId="47" applyNumberFormat="0" applyFont="0" applyAlignment="0" applyProtection="0"/>
    <xf numFmtId="0" fontId="63" fillId="57" borderId="48" applyNumberFormat="0" applyAlignment="0" applyProtection="0"/>
    <xf numFmtId="0" fontId="65" fillId="0" borderId="49" applyNumberFormat="0" applyFill="0" applyAlignment="0" applyProtection="0"/>
    <xf numFmtId="0" fontId="47" fillId="15" borderId="0" applyNumberFormat="0" applyBorder="0" applyAlignment="0" applyProtection="0"/>
    <xf numFmtId="0" fontId="47" fillId="19" borderId="0" applyNumberFormat="0" applyBorder="0" applyAlignment="0" applyProtection="0"/>
    <xf numFmtId="0" fontId="47" fillId="23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5" borderId="0" applyNumberFormat="0" applyBorder="0" applyAlignment="0" applyProtection="0"/>
    <xf numFmtId="0" fontId="1" fillId="14" borderId="39" applyNumberFormat="0" applyFont="0" applyAlignment="0" applyProtection="0"/>
    <xf numFmtId="0" fontId="1" fillId="14" borderId="39" applyNumberFormat="0" applyFont="0" applyAlignment="0" applyProtection="0"/>
    <xf numFmtId="0" fontId="1" fillId="14" borderId="39" applyNumberFormat="0" applyFont="0" applyAlignment="0" applyProtection="0"/>
    <xf numFmtId="0" fontId="1" fillId="14" borderId="39" applyNumberFormat="0" applyFont="0" applyAlignment="0" applyProtection="0"/>
    <xf numFmtId="0" fontId="50" fillId="60" borderId="47" applyNumberFormat="0" applyFont="0" applyAlignment="0" applyProtection="0"/>
    <xf numFmtId="0" fontId="1" fillId="14" borderId="39" applyNumberFormat="0" applyFont="0" applyAlignment="0" applyProtection="0"/>
    <xf numFmtId="0" fontId="41" fillId="12" borderId="35" applyNumberFormat="0" applyAlignment="0" applyProtection="0"/>
    <xf numFmtId="0" fontId="53" fillId="57" borderId="41" applyNumberFormat="0" applyAlignment="0" applyProtection="0"/>
    <xf numFmtId="0" fontId="36" fillId="8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32" applyNumberFormat="0" applyFill="0" applyAlignment="0" applyProtection="0"/>
    <xf numFmtId="0" fontId="34" fillId="0" borderId="33" applyNumberFormat="0" applyFill="0" applyAlignment="0" applyProtection="0"/>
    <xf numFmtId="0" fontId="35" fillId="0" borderId="34" applyNumberFormat="0" applyFill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8" fillId="10" borderId="0" applyNumberFormat="0" applyBorder="0" applyAlignment="0" applyProtection="0"/>
    <xf numFmtId="0" fontId="46" fillId="0" borderId="40" applyNumberFormat="0" applyFill="0" applyAlignment="0" applyProtection="0"/>
    <xf numFmtId="0" fontId="65" fillId="0" borderId="49" applyNumberFormat="0" applyFill="0" applyAlignment="0" applyProtection="0"/>
    <xf numFmtId="0" fontId="40" fillId="12" borderId="36" applyNumberFormat="0" applyAlignment="0" applyProtection="0"/>
    <xf numFmtId="0" fontId="63" fillId="57" borderId="48" applyNumberFormat="0" applyAlignment="0" applyProtection="0"/>
    <xf numFmtId="0" fontId="39" fillId="11" borderId="35" applyNumberFormat="0" applyAlignment="0" applyProtection="0"/>
    <xf numFmtId="0" fontId="60" fillId="44" borderId="41" applyNumberFormat="0" applyAlignment="0" applyProtection="0"/>
    <xf numFmtId="0" fontId="37" fillId="9" borderId="0" applyNumberFormat="0" applyBorder="0" applyAlignment="0" applyProtection="0"/>
    <xf numFmtId="0" fontId="43" fillId="13" borderId="38" applyNumberFormat="0" applyAlignment="0" applyProtection="0"/>
    <xf numFmtId="0" fontId="42" fillId="0" borderId="37" applyNumberFormat="0" applyFill="0" applyAlignment="0" applyProtection="0"/>
    <xf numFmtId="0" fontId="2" fillId="0" borderId="0"/>
    <xf numFmtId="0" fontId="2" fillId="14" borderId="39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65" fillId="0" borderId="49" applyNumberForma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52" fillId="40" borderId="0" applyNumberFormat="0" applyBorder="0" applyAlignment="0" applyProtection="0"/>
    <xf numFmtId="0" fontId="54" fillId="58" borderId="42" applyNumberFormat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5" borderId="0" applyNumberFormat="0" applyBorder="0" applyAlignment="0" applyProtection="0"/>
    <xf numFmtId="0" fontId="50" fillId="39" borderId="0" applyNumberFormat="0" applyBorder="0" applyAlignment="0" applyProtection="0"/>
    <xf numFmtId="0" fontId="50" fillId="41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1" fillId="49" borderId="0" applyNumberFormat="0" applyBorder="0" applyAlignment="0" applyProtection="0"/>
    <xf numFmtId="0" fontId="51" fillId="51" borderId="0" applyNumberFormat="0" applyBorder="0" applyAlignment="0" applyProtection="0"/>
    <xf numFmtId="0" fontId="51" fillId="55" borderId="0" applyNumberFormat="0" applyBorder="0" applyAlignment="0" applyProtection="0"/>
    <xf numFmtId="0" fontId="59" fillId="0" borderId="0" applyNumberFormat="0" applyFill="0" applyBorder="0" applyAlignment="0" applyProtection="0"/>
    <xf numFmtId="0" fontId="2" fillId="60" borderId="47" applyNumberFormat="0" applyFont="0" applyAlignment="0" applyProtection="0"/>
    <xf numFmtId="0" fontId="63" fillId="57" borderId="48" applyNumberFormat="0" applyAlignment="0" applyProtection="0"/>
    <xf numFmtId="0" fontId="58" fillId="0" borderId="44" applyNumberFormat="0" applyFill="0" applyAlignment="0" applyProtection="0"/>
    <xf numFmtId="0" fontId="2" fillId="0" borderId="0"/>
    <xf numFmtId="0" fontId="68" fillId="71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50" fillId="40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1" fillId="47" borderId="0" applyNumberFormat="0" applyBorder="0" applyAlignment="0" applyProtection="0"/>
    <xf numFmtId="0" fontId="51" fillId="53" borderId="0" applyNumberFormat="0" applyBorder="0" applyAlignment="0" applyProtection="0"/>
    <xf numFmtId="0" fontId="51" fillId="51" borderId="0" applyNumberFormat="0" applyBorder="0" applyAlignment="0" applyProtection="0"/>
    <xf numFmtId="0" fontId="56" fillId="41" borderId="0" applyNumberFormat="0" applyBorder="0" applyAlignment="0" applyProtection="0"/>
    <xf numFmtId="0" fontId="61" fillId="0" borderId="46" applyNumberFormat="0" applyFill="0" applyAlignment="0" applyProtection="0"/>
    <xf numFmtId="0" fontId="64" fillId="0" borderId="0" applyNumberFormat="0" applyFill="0" applyBorder="0" applyAlignment="0" applyProtection="0"/>
    <xf numFmtId="0" fontId="50" fillId="42" borderId="0" applyNumberFormat="0" applyBorder="0" applyAlignment="0" applyProtection="0"/>
    <xf numFmtId="0" fontId="50" fillId="44" borderId="0" applyNumberFormat="0" applyBorder="0" applyAlignment="0" applyProtection="0"/>
    <xf numFmtId="0" fontId="50" fillId="46" borderId="0" applyNumberFormat="0" applyBorder="0" applyAlignment="0" applyProtection="0"/>
    <xf numFmtId="0" fontId="50" fillId="42" borderId="0" applyNumberFormat="0" applyBorder="0" applyAlignment="0" applyProtection="0"/>
    <xf numFmtId="0" fontId="50" fillId="48" borderId="0" applyNumberFormat="0" applyBorder="0" applyAlignment="0" applyProtection="0"/>
    <xf numFmtId="0" fontId="51" fillId="46" borderId="0" applyNumberFormat="0" applyBorder="0" applyAlignment="0" applyProtection="0"/>
    <xf numFmtId="0" fontId="51" fillId="50" borderId="0" applyNumberFormat="0" applyBorder="0" applyAlignment="0" applyProtection="0"/>
    <xf numFmtId="0" fontId="51" fillId="52" borderId="0" applyNumberFormat="0" applyBorder="0" applyAlignment="0" applyProtection="0"/>
    <xf numFmtId="0" fontId="51" fillId="54" borderId="0" applyNumberFormat="0" applyBorder="0" applyAlignment="0" applyProtection="0"/>
    <xf numFmtId="0" fontId="51" fillId="50" borderId="0" applyNumberFormat="0" applyBorder="0" applyAlignment="0" applyProtection="0"/>
    <xf numFmtId="0" fontId="51" fillId="56" borderId="0" applyNumberFormat="0" applyBorder="0" applyAlignment="0" applyProtection="0"/>
    <xf numFmtId="0" fontId="53" fillId="57" borderId="41" applyNumberFormat="0" applyAlignment="0" applyProtection="0"/>
    <xf numFmtId="0" fontId="55" fillId="0" borderId="0" applyNumberFormat="0" applyFill="0" applyBorder="0" applyAlignment="0" applyProtection="0"/>
    <xf numFmtId="0" fontId="57" fillId="0" borderId="43" applyNumberFormat="0" applyFill="0" applyAlignment="0" applyProtection="0"/>
    <xf numFmtId="0" fontId="59" fillId="0" borderId="45" applyNumberFormat="0" applyFill="0" applyAlignment="0" applyProtection="0"/>
    <xf numFmtId="0" fontId="60" fillId="44" borderId="41" applyNumberFormat="0" applyAlignment="0" applyProtection="0"/>
    <xf numFmtId="0" fontId="62" fillId="59" borderId="0" applyNumberFormat="0" applyBorder="0" applyAlignment="0" applyProtection="0"/>
    <xf numFmtId="0" fontId="65" fillId="0" borderId="49" applyNumberFormat="0" applyFill="0" applyAlignment="0" applyProtection="0"/>
    <xf numFmtId="0" fontId="66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0" fontId="51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6" borderId="0" applyNumberFormat="0" applyBorder="0" applyAlignment="0" applyProtection="0"/>
    <xf numFmtId="0" fontId="68" fillId="76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4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68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1" borderId="0" applyNumberFormat="0" applyBorder="0" applyAlignment="0" applyProtection="0"/>
    <xf numFmtId="0" fontId="68" fillId="77" borderId="0" applyNumberFormat="0" applyBorder="0" applyAlignment="0" applyProtection="0"/>
    <xf numFmtId="0" fontId="68" fillId="75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68" borderId="0" applyNumberFormat="0" applyBorder="0" applyAlignment="0" applyProtection="0"/>
    <xf numFmtId="0" fontId="68" fillId="76" borderId="0" applyNumberFormat="0" applyBorder="0" applyAlignment="0" applyProtection="0"/>
    <xf numFmtId="0" fontId="68" fillId="64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2" borderId="0" applyNumberFormat="0" applyBorder="0" applyAlignment="0" applyProtection="0"/>
    <xf numFmtId="0" fontId="50" fillId="45" borderId="0" applyNumberFormat="0" applyBorder="0" applyAlignment="0" applyProtection="0"/>
    <xf numFmtId="0" fontId="50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172" fontId="2" fillId="0" borderId="0" applyFont="0" applyFill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51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6" borderId="0" applyNumberFormat="0" applyBorder="0" applyAlignment="0" applyProtection="0"/>
    <xf numFmtId="0" fontId="68" fillId="64" borderId="0" applyNumberFormat="0" applyBorder="0" applyAlignment="0" applyProtection="0"/>
    <xf numFmtId="0" fontId="56" fillId="41" borderId="0" applyNumberFormat="0" applyBorder="0" applyAlignment="0" applyProtection="0"/>
    <xf numFmtId="0" fontId="6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7" fillId="0" borderId="43" applyNumberFormat="0" applyFill="0" applyAlignment="0" applyProtection="0"/>
    <xf numFmtId="0" fontId="58" fillId="0" borderId="44" applyNumberFormat="0" applyFill="0" applyAlignment="0" applyProtection="0"/>
    <xf numFmtId="0" fontId="59" fillId="0" borderId="45" applyNumberFormat="0" applyFill="0" applyAlignment="0" applyProtection="0"/>
    <xf numFmtId="0" fontId="59" fillId="0" borderId="0" applyNumberFormat="0" applyFill="0" applyBorder="0" applyAlignment="0" applyProtection="0"/>
    <xf numFmtId="0" fontId="62" fillId="59" borderId="0" applyNumberFormat="0" applyBorder="0" applyAlignment="0" applyProtection="0"/>
    <xf numFmtId="0" fontId="52" fillId="40" borderId="0" applyNumberFormat="0" applyBorder="0" applyAlignment="0" applyProtection="0"/>
    <xf numFmtId="0" fontId="54" fillId="58" borderId="42" applyNumberFormat="0" applyAlignment="0" applyProtection="0"/>
    <xf numFmtId="0" fontId="61" fillId="0" borderId="46" applyNumberFormat="0" applyFill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4" fontId="48" fillId="87" borderId="0" applyNumberFormat="0" applyProtection="0">
      <alignment horizontal="left" vertical="center" indent="1"/>
    </xf>
    <xf numFmtId="4" fontId="48" fillId="61" borderId="0" applyNumberFormat="0" applyProtection="0">
      <alignment horizontal="left" vertical="center" indent="1"/>
    </xf>
    <xf numFmtId="0" fontId="2" fillId="63" borderId="53" applyNumberFormat="0" applyProtection="0">
      <alignment horizontal="left" vertical="center" indent="1"/>
    </xf>
    <xf numFmtId="0" fontId="2" fillId="63" borderId="53" applyNumberFormat="0" applyProtection="0">
      <alignment horizontal="left" vertical="top" indent="1"/>
    </xf>
    <xf numFmtId="0" fontId="2" fillId="61" borderId="53" applyNumberFormat="0" applyProtection="0">
      <alignment horizontal="left" vertical="center" indent="1"/>
    </xf>
    <xf numFmtId="0" fontId="2" fillId="61" borderId="53" applyNumberFormat="0" applyProtection="0">
      <alignment horizontal="left" vertical="top" indent="1"/>
    </xf>
    <xf numFmtId="0" fontId="2" fillId="45" borderId="53" applyNumberFormat="0" applyProtection="0">
      <alignment horizontal="left" vertical="center" indent="1"/>
    </xf>
    <xf numFmtId="0" fontId="2" fillId="45" borderId="53" applyNumberFormat="0" applyProtection="0">
      <alignment horizontal="left" vertical="top" indent="1"/>
    </xf>
    <xf numFmtId="0" fontId="2" fillId="87" borderId="53" applyNumberFormat="0" applyProtection="0">
      <alignment horizontal="left" vertical="center" indent="1"/>
    </xf>
    <xf numFmtId="0" fontId="2" fillId="87" borderId="53" applyNumberFormat="0" applyProtection="0">
      <alignment horizontal="left" vertical="top" indent="1"/>
    </xf>
    <xf numFmtId="0" fontId="2" fillId="62" borderId="55" applyNumberFormat="0">
      <protection locked="0"/>
    </xf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171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1" fillId="0" borderId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2" fillId="0" borderId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9" fontId="2" fillId="0" borderId="0" applyFont="0" applyFill="0" applyBorder="0" applyAlignment="0" applyProtection="0"/>
    <xf numFmtId="0" fontId="68" fillId="64" borderId="0" applyNumberFormat="0" applyBorder="0" applyAlignment="0" applyProtection="0"/>
    <xf numFmtId="164" fontId="2" fillId="0" borderId="0" applyFont="0" applyFill="0" applyBorder="0" applyAlignment="0" applyProtection="0"/>
    <xf numFmtId="0" fontId="65" fillId="0" borderId="49" applyNumberFormat="0" applyFill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65" fillId="0" borderId="49" applyNumberFormat="0" applyFill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64" borderId="0" applyNumberFormat="0" applyBorder="0" applyAlignment="0" applyProtection="0"/>
    <xf numFmtId="0" fontId="68" fillId="64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5" borderId="0" applyNumberFormat="0" applyBorder="0" applyAlignment="0" applyProtection="0"/>
    <xf numFmtId="0" fontId="68" fillId="68" borderId="0" applyNumberFormat="0" applyBorder="0" applyAlignment="0" applyProtection="0"/>
    <xf numFmtId="0" fontId="68" fillId="77" borderId="0" applyNumberFormat="0" applyBorder="0" applyAlignment="0" applyProtection="0"/>
    <xf numFmtId="0" fontId="68" fillId="71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2" fillId="0" borderId="0"/>
    <xf numFmtId="0" fontId="68" fillId="75" borderId="0" applyNumberFormat="0" applyBorder="0" applyAlignment="0" applyProtection="0"/>
    <xf numFmtId="9" fontId="2" fillId="0" borderId="0" applyFont="0" applyFill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69" fillId="39" borderId="0" applyNumberFormat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90" fillId="16" borderId="0" applyNumberFormat="0" applyBorder="0" applyAlignment="0" applyProtection="0"/>
    <xf numFmtId="0" fontId="90" fillId="20" borderId="0" applyNumberFormat="0" applyBorder="0" applyAlignment="0" applyProtection="0"/>
    <xf numFmtId="0" fontId="90" fillId="24" borderId="0" applyNumberFormat="0" applyBorder="0" applyAlignment="0" applyProtection="0"/>
    <xf numFmtId="0" fontId="90" fillId="28" borderId="0" applyNumberFormat="0" applyBorder="0" applyAlignment="0" applyProtection="0"/>
    <xf numFmtId="0" fontId="90" fillId="32" borderId="0" applyNumberFormat="0" applyBorder="0" applyAlignment="0" applyProtection="0"/>
    <xf numFmtId="0" fontId="90" fillId="36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2" borderId="0" applyNumberFormat="0" applyBorder="0" applyAlignment="0" applyProtection="0"/>
    <xf numFmtId="0" fontId="69" fillId="45" borderId="0" applyNumberFormat="0" applyBorder="0" applyAlignment="0" applyProtection="0"/>
    <xf numFmtId="0" fontId="69" fillId="48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33" borderId="0" applyNumberFormat="0" applyBorder="0" applyAlignment="0" applyProtection="0"/>
    <xf numFmtId="0" fontId="90" fillId="37" borderId="0" applyNumberFormat="0" applyBorder="0" applyAlignment="0" applyProtection="0"/>
    <xf numFmtId="0" fontId="68" fillId="49" borderId="0" applyNumberFormat="0" applyBorder="0" applyAlignment="0" applyProtection="0"/>
    <xf numFmtId="0" fontId="68" fillId="46" borderId="0" applyNumberFormat="0" applyBorder="0" applyAlignment="0" applyProtection="0"/>
    <xf numFmtId="0" fontId="68" fillId="47" borderId="0" applyNumberFormat="0" applyBorder="0" applyAlignment="0" applyProtection="0"/>
    <xf numFmtId="0" fontId="68" fillId="50" borderId="0" applyNumberFormat="0" applyBorder="0" applyAlignment="0" applyProtection="0"/>
    <xf numFmtId="0" fontId="68" fillId="51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68" fillId="64" borderId="0" applyNumberFormat="0" applyBorder="0" applyAlignment="0" applyProtection="0"/>
    <xf numFmtId="0" fontId="68" fillId="54" borderId="0" applyNumberFormat="0" applyBorder="0" applyAlignment="0" applyProtection="0"/>
    <xf numFmtId="0" fontId="68" fillId="68" borderId="0" applyNumberFormat="0" applyBorder="0" applyAlignment="0" applyProtection="0"/>
    <xf numFmtId="0" fontId="68" fillId="55" borderId="0" applyNumberFormat="0" applyBorder="0" applyAlignment="0" applyProtection="0"/>
    <xf numFmtId="0" fontId="68" fillId="71" borderId="0" applyNumberFormat="0" applyBorder="0" applyAlignment="0" applyProtection="0"/>
    <xf numFmtId="0" fontId="68" fillId="50" borderId="0" applyNumberFormat="0" applyBorder="0" applyAlignment="0" applyProtection="0"/>
    <xf numFmtId="0" fontId="68" fillId="75" borderId="0" applyNumberFormat="0" applyBorder="0" applyAlignment="0" applyProtection="0"/>
    <xf numFmtId="0" fontId="68" fillId="51" borderId="0" applyNumberFormat="0" applyBorder="0" applyAlignment="0" applyProtection="0"/>
    <xf numFmtId="0" fontId="68" fillId="76" borderId="0" applyNumberFormat="0" applyBorder="0" applyAlignment="0" applyProtection="0"/>
    <xf numFmtId="0" fontId="68" fillId="56" borderId="0" applyNumberFormat="0" applyBorder="0" applyAlignment="0" applyProtection="0"/>
    <xf numFmtId="0" fontId="68" fillId="77" borderId="0" applyNumberFormat="0" applyBorder="0" applyAlignment="0" applyProtection="0"/>
    <xf numFmtId="0" fontId="91" fillId="40" borderId="0" applyNumberFormat="0" applyBorder="0" applyAlignment="0" applyProtection="0"/>
    <xf numFmtId="0" fontId="92" fillId="57" borderId="41" applyNumberFormat="0" applyAlignment="0" applyProtection="0"/>
    <xf numFmtId="0" fontId="72" fillId="58" borderId="42" applyNumberFormat="0" applyAlignment="0" applyProtection="0"/>
    <xf numFmtId="164" fontId="1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75" fillId="41" borderId="0" applyNumberFormat="0" applyBorder="0" applyAlignment="0" applyProtection="0"/>
    <xf numFmtId="0" fontId="94" fillId="0" borderId="43" applyNumberFormat="0" applyFill="0" applyAlignment="0" applyProtection="0"/>
    <xf numFmtId="0" fontId="95" fillId="0" borderId="44" applyNumberFormat="0" applyFill="0" applyAlignment="0" applyProtection="0"/>
    <xf numFmtId="0" fontId="96" fillId="0" borderId="45" applyNumberFormat="0" applyFill="0" applyAlignment="0" applyProtection="0"/>
    <xf numFmtId="0" fontId="96" fillId="0" borderId="0" applyNumberFormat="0" applyFill="0" applyBorder="0" applyAlignment="0" applyProtection="0"/>
    <xf numFmtId="0" fontId="97" fillId="44" borderId="41" applyNumberFormat="0" applyAlignment="0" applyProtection="0"/>
    <xf numFmtId="0" fontId="98" fillId="0" borderId="46" applyNumberFormat="0" applyFill="0" applyAlignment="0" applyProtection="0"/>
    <xf numFmtId="0" fontId="81" fillId="59" borderId="0" applyNumberFormat="0" applyBorder="0" applyAlignment="0" applyProtection="0"/>
    <xf numFmtId="0" fontId="2" fillId="0" borderId="0"/>
    <xf numFmtId="0" fontId="82" fillId="57" borderId="48" applyNumberFormat="0" applyAlignment="0" applyProtection="0"/>
    <xf numFmtId="0" fontId="100" fillId="0" borderId="0" applyNumberFormat="0" applyFill="0" applyBorder="0" applyAlignment="0" applyProtection="0"/>
    <xf numFmtId="0" fontId="90" fillId="14" borderId="39" applyNumberFormat="0" applyFont="0" applyAlignment="0" applyProtection="0"/>
    <xf numFmtId="0" fontId="90" fillId="14" borderId="39" applyNumberFormat="0" applyFont="0" applyAlignment="0" applyProtection="0"/>
    <xf numFmtId="0" fontId="99" fillId="0" borderId="0"/>
  </cellStyleXfs>
  <cellXfs count="17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2" fontId="6" fillId="0" borderId="31" xfId="7" applyNumberFormat="1" applyFont="1" applyBorder="1" applyAlignment="1">
      <alignment horizontal="right"/>
    </xf>
    <xf numFmtId="168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167" fontId="30" fillId="0" borderId="0" xfId="0" applyNumberFormat="1" applyFont="1" applyFill="1" applyBorder="1" applyAlignment="1">
      <alignment horizontal="right"/>
    </xf>
    <xf numFmtId="0" fontId="22" fillId="7" borderId="22" xfId="0" applyFont="1" applyFill="1" applyBorder="1" applyAlignment="1">
      <alignment horizontal="right"/>
    </xf>
    <xf numFmtId="164" fontId="31" fillId="0" borderId="22" xfId="15" applyFont="1" applyFill="1" applyBorder="1"/>
    <xf numFmtId="170" fontId="0" fillId="0" borderId="22" xfId="0" applyNumberFormat="1" applyFill="1" applyBorder="1" applyAlignment="1">
      <alignment horizontal="center"/>
    </xf>
    <xf numFmtId="0" fontId="0" fillId="7" borderId="22" xfId="0" applyFill="1" applyBorder="1" applyAlignment="1">
      <alignment horizontal="right"/>
    </xf>
    <xf numFmtId="164" fontId="2" fillId="0" borderId="22" xfId="15" applyFont="1" applyFill="1" applyBorder="1" applyAlignment="1">
      <alignment horizontal="right"/>
    </xf>
    <xf numFmtId="164" fontId="6" fillId="0" borderId="31" xfId="13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 readingOrder="2"/>
    </xf>
    <xf numFmtId="169" fontId="0" fillId="0" borderId="0" xfId="13" applyNumberFormat="1" applyFont="1" applyFill="1"/>
    <xf numFmtId="164" fontId="0" fillId="0" borderId="0" xfId="13" applyFont="1" applyFill="1"/>
    <xf numFmtId="0" fontId="1" fillId="0" borderId="0" xfId="56"/>
    <xf numFmtId="0" fontId="2" fillId="0" borderId="0" xfId="324"/>
    <xf numFmtId="0" fontId="7" fillId="0" borderId="0" xfId="324" applyFont="1" applyAlignment="1">
      <alignment horizontal="center" vertical="center" wrapText="1"/>
    </xf>
    <xf numFmtId="0" fontId="9" fillId="0" borderId="0" xfId="324" applyFont="1" applyAlignment="1">
      <alignment horizontal="center" wrapText="1"/>
    </xf>
    <xf numFmtId="0" fontId="29" fillId="0" borderId="0" xfId="324" applyFont="1" applyFill="1" applyBorder="1" applyAlignment="1">
      <alignment horizontal="right" indent="2"/>
    </xf>
    <xf numFmtId="0" fontId="29" fillId="0" borderId="0" xfId="324" applyNumberFormat="1" applyFont="1" applyFill="1" applyBorder="1" applyAlignment="1">
      <alignment horizontal="right"/>
    </xf>
    <xf numFmtId="4" fontId="29" fillId="0" borderId="0" xfId="324" applyNumberFormat="1" applyFont="1" applyFill="1" applyBorder="1" applyAlignment="1">
      <alignment horizontal="right"/>
    </xf>
    <xf numFmtId="10" fontId="29" fillId="0" borderId="0" xfId="324" applyNumberFormat="1" applyFont="1" applyFill="1" applyBorder="1" applyAlignment="1">
      <alignment horizontal="right"/>
    </xf>
    <xf numFmtId="0" fontId="7" fillId="0" borderId="0" xfId="324" applyFont="1" applyAlignment="1">
      <alignment horizontal="center"/>
    </xf>
    <xf numFmtId="0" fontId="30" fillId="0" borderId="0" xfId="324" applyNumberFormat="1" applyFont="1" applyFill="1" applyBorder="1" applyAlignment="1">
      <alignment horizontal="right"/>
    </xf>
    <xf numFmtId="4" fontId="30" fillId="0" borderId="0" xfId="324" applyNumberFormat="1" applyFont="1" applyFill="1" applyBorder="1" applyAlignment="1">
      <alignment horizontal="right"/>
    </xf>
    <xf numFmtId="10" fontId="30" fillId="0" borderId="0" xfId="324" applyNumberFormat="1" applyFont="1" applyFill="1" applyBorder="1" applyAlignment="1">
      <alignment horizontal="right"/>
    </xf>
    <xf numFmtId="0" fontId="30" fillId="0" borderId="0" xfId="324" applyFont="1" applyFill="1" applyBorder="1" applyAlignment="1">
      <alignment horizontal="right"/>
    </xf>
    <xf numFmtId="0" fontId="30" fillId="0" borderId="0" xfId="324" applyFont="1" applyFill="1" applyBorder="1" applyAlignment="1">
      <alignment horizontal="right" inden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757">
    <cellStyle name="20% - Accent1" xfId="60"/>
    <cellStyle name="20% - Accent1 2" xfId="103"/>
    <cellStyle name="20% - Accent1 3" xfId="399"/>
    <cellStyle name="20% - Accent1 4" xfId="696"/>
    <cellStyle name="20% - Accent2" xfId="61"/>
    <cellStyle name="20% - Accent2 2" xfId="104"/>
    <cellStyle name="20% - Accent2 3" xfId="414"/>
    <cellStyle name="20% - Accent2 4" xfId="697"/>
    <cellStyle name="20% - Accent3" xfId="62"/>
    <cellStyle name="20% - Accent3 2" xfId="105"/>
    <cellStyle name="20% - Accent3 3" xfId="400"/>
    <cellStyle name="20% - Accent3 4" xfId="698"/>
    <cellStyle name="20% - Accent4" xfId="63"/>
    <cellStyle name="20% - Accent4 2" xfId="106"/>
    <cellStyle name="20% - Accent4 3" xfId="423"/>
    <cellStyle name="20% - Accent4 4" xfId="699"/>
    <cellStyle name="20% - Accent5" xfId="64"/>
    <cellStyle name="20% - Accent5 2" xfId="107"/>
    <cellStyle name="20% - Accent5 3" xfId="401"/>
    <cellStyle name="20% - Accent5 4" xfId="700"/>
    <cellStyle name="20% - Accent6" xfId="65"/>
    <cellStyle name="20% - Accent6 2" xfId="108"/>
    <cellStyle name="20% - Accent6 3" xfId="424"/>
    <cellStyle name="20% - Accent6 4" xfId="701"/>
    <cellStyle name="20% - הדגשה1" xfId="33" builtinId="30" customBuiltin="1"/>
    <cellStyle name="20% - הדגשה1 2" xfId="251"/>
    <cellStyle name="20% - הדגשה1 2 2" xfId="252"/>
    <cellStyle name="20% - הדגשה1 2 3" xfId="702"/>
    <cellStyle name="20% - הדגשה1 3" xfId="253"/>
    <cellStyle name="20% - הדגשה1 3 2" xfId="254"/>
    <cellStyle name="20% - הדגשה1 4" xfId="255"/>
    <cellStyle name="20% - הדגשה1 5" xfId="488"/>
    <cellStyle name="20% - הדגשה2" xfId="37" builtinId="34" customBuiltin="1"/>
    <cellStyle name="20% - הדגשה2 2" xfId="256"/>
    <cellStyle name="20% - הדגשה2 2 2" xfId="257"/>
    <cellStyle name="20% - הדגשה2 2 3" xfId="703"/>
    <cellStyle name="20% - הדגשה2 3" xfId="258"/>
    <cellStyle name="20% - הדגשה2 3 2" xfId="259"/>
    <cellStyle name="20% - הדגשה2 4" xfId="260"/>
    <cellStyle name="20% - הדגשה2 5" xfId="489"/>
    <cellStyle name="20% - הדגשה3" xfId="41" builtinId="38" customBuiltin="1"/>
    <cellStyle name="20% - הדגשה3 2" xfId="261"/>
    <cellStyle name="20% - הדגשה3 2 2" xfId="262"/>
    <cellStyle name="20% - הדגשה3 2 3" xfId="704"/>
    <cellStyle name="20% - הדגשה3 3" xfId="263"/>
    <cellStyle name="20% - הדגשה3 3 2" xfId="264"/>
    <cellStyle name="20% - הדגשה3 4" xfId="265"/>
    <cellStyle name="20% - הדגשה3 5" xfId="490"/>
    <cellStyle name="20% - הדגשה4" xfId="45" builtinId="42" customBuiltin="1"/>
    <cellStyle name="20% - הדגשה4 2" xfId="266"/>
    <cellStyle name="20% - הדגשה4 2 2" xfId="267"/>
    <cellStyle name="20% - הדגשה4 2 3" xfId="705"/>
    <cellStyle name="20% - הדגשה4 3" xfId="268"/>
    <cellStyle name="20% - הדגשה4 3 2" xfId="269"/>
    <cellStyle name="20% - הדגשה4 4" xfId="270"/>
    <cellStyle name="20% - הדגשה4 5" xfId="491"/>
    <cellStyle name="20% - הדגשה5" xfId="49" builtinId="46" customBuiltin="1"/>
    <cellStyle name="20% - הדגשה5 2" xfId="271"/>
    <cellStyle name="20% - הדגשה5 2 2" xfId="272"/>
    <cellStyle name="20% - הדגשה5 2 3" xfId="706"/>
    <cellStyle name="20% - הדגשה5 3" xfId="273"/>
    <cellStyle name="20% - הדגשה5 3 2" xfId="274"/>
    <cellStyle name="20% - הדגשה5 4" xfId="275"/>
    <cellStyle name="20% - הדגשה5 5" xfId="492"/>
    <cellStyle name="20% - הדגשה6" xfId="53" builtinId="50" customBuiltin="1"/>
    <cellStyle name="20% - הדגשה6 2" xfId="276"/>
    <cellStyle name="20% - הדגשה6 2 2" xfId="277"/>
    <cellStyle name="20% - הדגשה6 2 3" xfId="707"/>
    <cellStyle name="20% - הדגשה6 3" xfId="278"/>
    <cellStyle name="20% - הדגשה6 3 2" xfId="279"/>
    <cellStyle name="20% - הדגשה6 4" xfId="280"/>
    <cellStyle name="20% - הדגשה6 5" xfId="493"/>
    <cellStyle name="40% - Accent1" xfId="66"/>
    <cellStyle name="40% - Accent1 2" xfId="109"/>
    <cellStyle name="40% - Accent1 3" xfId="415"/>
    <cellStyle name="40% - Accent1 4" xfId="708"/>
    <cellStyle name="40% - Accent2" xfId="67"/>
    <cellStyle name="40% - Accent2 2" xfId="110"/>
    <cellStyle name="40% - Accent2 3" xfId="425"/>
    <cellStyle name="40% - Accent2 4" xfId="709"/>
    <cellStyle name="40% - Accent3" xfId="68"/>
    <cellStyle name="40% - Accent3 2" xfId="111"/>
    <cellStyle name="40% - Accent3 3" xfId="402"/>
    <cellStyle name="40% - Accent3 4" xfId="710"/>
    <cellStyle name="40% - Accent4" xfId="69"/>
    <cellStyle name="40% - Accent4 2" xfId="112"/>
    <cellStyle name="40% - Accent4 3" xfId="426"/>
    <cellStyle name="40% - Accent4 4" xfId="711"/>
    <cellStyle name="40% - Accent5" xfId="70"/>
    <cellStyle name="40% - Accent5 2" xfId="113"/>
    <cellStyle name="40% - Accent5 3" xfId="416"/>
    <cellStyle name="40% - Accent5 4" xfId="712"/>
    <cellStyle name="40% - Accent6" xfId="71"/>
    <cellStyle name="40% - Accent6 2" xfId="114"/>
    <cellStyle name="40% - Accent6 3" xfId="427"/>
    <cellStyle name="40% - Accent6 4" xfId="713"/>
    <cellStyle name="40% - הדגשה1" xfId="34" builtinId="31" customBuiltin="1"/>
    <cellStyle name="40% - הדגשה1 2" xfId="281"/>
    <cellStyle name="40% - הדגשה1 2 2" xfId="282"/>
    <cellStyle name="40% - הדגשה1 2 3" xfId="714"/>
    <cellStyle name="40% - הדגשה1 3" xfId="283"/>
    <cellStyle name="40% - הדגשה1 3 2" xfId="284"/>
    <cellStyle name="40% - הדגשה1 4" xfId="285"/>
    <cellStyle name="40% - הדגשה1 5" xfId="494"/>
    <cellStyle name="40% - הדגשה2" xfId="38" builtinId="35" customBuiltin="1"/>
    <cellStyle name="40% - הדגשה2 2" xfId="286"/>
    <cellStyle name="40% - הדגשה2 2 2" xfId="287"/>
    <cellStyle name="40% - הדגשה2 2 3" xfId="715"/>
    <cellStyle name="40% - הדגשה2 3" xfId="288"/>
    <cellStyle name="40% - הדגשה2 3 2" xfId="289"/>
    <cellStyle name="40% - הדגשה2 4" xfId="290"/>
    <cellStyle name="40% - הדגשה2 5" xfId="495"/>
    <cellStyle name="40% - הדגשה3" xfId="42" builtinId="39" customBuiltin="1"/>
    <cellStyle name="40% - הדגשה3 2" xfId="291"/>
    <cellStyle name="40% - הדגשה3 2 2" xfId="292"/>
    <cellStyle name="40% - הדגשה3 2 3" xfId="716"/>
    <cellStyle name="40% - הדגשה3 3" xfId="293"/>
    <cellStyle name="40% - הדגשה3 3 2" xfId="294"/>
    <cellStyle name="40% - הדגשה3 4" xfId="295"/>
    <cellStyle name="40% - הדגשה3 5" xfId="496"/>
    <cellStyle name="40% - הדגשה4" xfId="46" builtinId="43" customBuiltin="1"/>
    <cellStyle name="40% - הדגשה4 2" xfId="296"/>
    <cellStyle name="40% - הדגשה4 2 2" xfId="297"/>
    <cellStyle name="40% - הדגשה4 2 3" xfId="717"/>
    <cellStyle name="40% - הדגשה4 3" xfId="298"/>
    <cellStyle name="40% - הדגשה4 3 2" xfId="299"/>
    <cellStyle name="40% - הדגשה4 4" xfId="300"/>
    <cellStyle name="40% - הדגשה4 5" xfId="497"/>
    <cellStyle name="40% - הדגשה5" xfId="50" builtinId="47" customBuiltin="1"/>
    <cellStyle name="40% - הדגשה5 2" xfId="301"/>
    <cellStyle name="40% - הדגשה5 2 2" xfId="302"/>
    <cellStyle name="40% - הדגשה5 2 3" xfId="718"/>
    <cellStyle name="40% - הדגשה5 3" xfId="303"/>
    <cellStyle name="40% - הדגשה5 3 2" xfId="304"/>
    <cellStyle name="40% - הדגשה5 4" xfId="305"/>
    <cellStyle name="40% - הדגשה5 5" xfId="498"/>
    <cellStyle name="40% - הדגשה6" xfId="54" builtinId="51" customBuiltin="1"/>
    <cellStyle name="40% - הדגשה6 2" xfId="306"/>
    <cellStyle name="40% - הדגשה6 2 2" xfId="307"/>
    <cellStyle name="40% - הדגשה6 2 3" xfId="719"/>
    <cellStyle name="40% - הדגשה6 3" xfId="308"/>
    <cellStyle name="40% - הדגשה6 3 2" xfId="309"/>
    <cellStyle name="40% - הדגשה6 4" xfId="310"/>
    <cellStyle name="40% - הדגשה6 5" xfId="499"/>
    <cellStyle name="60% - Accent1" xfId="72"/>
    <cellStyle name="60% - Accent1 2" xfId="115"/>
    <cellStyle name="60% - Accent1 3" xfId="403"/>
    <cellStyle name="60% - Accent1 4" xfId="720"/>
    <cellStyle name="60% - Accent2" xfId="73"/>
    <cellStyle name="60% - Accent2 2" xfId="116"/>
    <cellStyle name="60% - Accent2 3" xfId="428"/>
    <cellStyle name="60% - Accent2 4" xfId="721"/>
    <cellStyle name="60% - Accent3" xfId="74"/>
    <cellStyle name="60% - Accent3 2" xfId="117"/>
    <cellStyle name="60% - Accent3 3" xfId="417"/>
    <cellStyle name="60% - Accent3 4" xfId="722"/>
    <cellStyle name="60% - Accent4" xfId="75"/>
    <cellStyle name="60% - Accent4 2" xfId="118"/>
    <cellStyle name="60% - Accent4 3" xfId="429"/>
    <cellStyle name="60% - Accent4 4" xfId="723"/>
    <cellStyle name="60% - Accent5" xfId="76"/>
    <cellStyle name="60% - Accent5 2" xfId="119"/>
    <cellStyle name="60% - Accent5 3" xfId="404"/>
    <cellStyle name="60% - Accent5 4" xfId="724"/>
    <cellStyle name="60% - Accent6" xfId="77"/>
    <cellStyle name="60% - Accent6 2" xfId="120"/>
    <cellStyle name="60% - Accent6 3" xfId="430"/>
    <cellStyle name="60% - Accent6 4" xfId="725"/>
    <cellStyle name="60% - הדגשה1" xfId="35" builtinId="32" customBuiltin="1"/>
    <cellStyle name="60% - הדגשה1 2" xfId="312"/>
    <cellStyle name="60% - הדגשה1 3" xfId="500"/>
    <cellStyle name="60% - הדגשה2" xfId="39" builtinId="36" customBuiltin="1"/>
    <cellStyle name="60% - הדגשה2 2" xfId="313"/>
    <cellStyle name="60% - הדגשה2 3" xfId="501"/>
    <cellStyle name="60% - הדגשה3" xfId="43" builtinId="40" customBuiltin="1"/>
    <cellStyle name="60% - הדגשה3 2" xfId="314"/>
    <cellStyle name="60% - הדגשה3 3" xfId="502"/>
    <cellStyle name="60% - הדגשה4" xfId="47" builtinId="44" customBuiltin="1"/>
    <cellStyle name="60% - הדגשה4 2" xfId="315"/>
    <cellStyle name="60% - הדגשה4 3" xfId="503"/>
    <cellStyle name="60% - הדגשה5" xfId="51" builtinId="48" customBuiltin="1"/>
    <cellStyle name="60% - הדגשה5 2" xfId="316"/>
    <cellStyle name="60% - הדגשה5 3" xfId="504"/>
    <cellStyle name="60% - הדגשה6" xfId="55" builtinId="52" customBuiltin="1"/>
    <cellStyle name="60% - הדגשה6 2" xfId="317"/>
    <cellStyle name="60% - הדגשה6 3" xfId="505"/>
    <cellStyle name="Accent1" xfId="78"/>
    <cellStyle name="Accent1 - 20%" xfId="122"/>
    <cellStyle name="Accent1 - 40%" xfId="123"/>
    <cellStyle name="Accent1 - 60%" xfId="124"/>
    <cellStyle name="Accent1 10" xfId="453"/>
    <cellStyle name="Accent1 11" xfId="475"/>
    <cellStyle name="Accent1 12" xfId="457"/>
    <cellStyle name="Accent1 13" xfId="471"/>
    <cellStyle name="Accent1 14" xfId="450"/>
    <cellStyle name="Accent1 15" xfId="506"/>
    <cellStyle name="Accent1 16" xfId="523"/>
    <cellStyle name="Accent1 17" xfId="551"/>
    <cellStyle name="Accent1 18" xfId="562"/>
    <cellStyle name="Accent1 19" xfId="566"/>
    <cellStyle name="Accent1 2" xfId="121"/>
    <cellStyle name="Accent1 20" xfId="584"/>
    <cellStyle name="Accent1 21" xfId="626"/>
    <cellStyle name="Accent1 22" xfId="632"/>
    <cellStyle name="Accent1 23" xfId="661"/>
    <cellStyle name="Accent1 24" xfId="639"/>
    <cellStyle name="Accent1 25" xfId="658"/>
    <cellStyle name="Accent1 26" xfId="638"/>
    <cellStyle name="Accent1 27" xfId="657"/>
    <cellStyle name="Accent1 28" xfId="668"/>
    <cellStyle name="Accent1 29" xfId="676"/>
    <cellStyle name="Accent1 3" xfId="207"/>
    <cellStyle name="Accent1 30" xfId="693"/>
    <cellStyle name="Accent1 31" xfId="674"/>
    <cellStyle name="Accent1 32" xfId="726"/>
    <cellStyle name="Accent1 4" xfId="223"/>
    <cellStyle name="Accent1 4 2" xfId="418"/>
    <cellStyle name="Accent1 5" xfId="241"/>
    <cellStyle name="Accent1 5 2" xfId="443"/>
    <cellStyle name="Accent1 6" xfId="230"/>
    <cellStyle name="Accent1 7" xfId="243"/>
    <cellStyle name="Accent1 8" xfId="388"/>
    <cellStyle name="Accent1 9" xfId="396"/>
    <cellStyle name="Accent1_30 6 11 (3)" xfId="727"/>
    <cellStyle name="Accent2" xfId="79"/>
    <cellStyle name="Accent2 - 20%" xfId="126"/>
    <cellStyle name="Accent2 - 40%" xfId="127"/>
    <cellStyle name="Accent2 - 60%" xfId="128"/>
    <cellStyle name="Accent2 10" xfId="454"/>
    <cellStyle name="Accent2 11" xfId="474"/>
    <cellStyle name="Accent2 12" xfId="460"/>
    <cellStyle name="Accent2 13" xfId="469"/>
    <cellStyle name="Accent2 14" xfId="451"/>
    <cellStyle name="Accent2 15" xfId="507"/>
    <cellStyle name="Accent2 16" xfId="550"/>
    <cellStyle name="Accent2 17" xfId="552"/>
    <cellStyle name="Accent2 18" xfId="561"/>
    <cellStyle name="Accent2 19" xfId="567"/>
    <cellStyle name="Accent2 2" xfId="125"/>
    <cellStyle name="Accent2 20" xfId="582"/>
    <cellStyle name="Accent2 21" xfId="627"/>
    <cellStyle name="Accent2 22" xfId="633"/>
    <cellStyle name="Accent2 23" xfId="655"/>
    <cellStyle name="Accent2 24" xfId="641"/>
    <cellStyle name="Accent2 25" xfId="662"/>
    <cellStyle name="Accent2 26" xfId="640"/>
    <cellStyle name="Accent2 27" xfId="664"/>
    <cellStyle name="Accent2 28" xfId="669"/>
    <cellStyle name="Accent2 29" xfId="677"/>
    <cellStyle name="Accent2 3" xfId="208"/>
    <cellStyle name="Accent2 30" xfId="692"/>
    <cellStyle name="Accent2 31" xfId="675"/>
    <cellStyle name="Accent2 32" xfId="728"/>
    <cellStyle name="Accent2 4" xfId="224"/>
    <cellStyle name="Accent2 4 2" xfId="431"/>
    <cellStyle name="Accent2 5" xfId="240"/>
    <cellStyle name="Accent2 5 2" xfId="444"/>
    <cellStyle name="Accent2 6" xfId="231"/>
    <cellStyle name="Accent2 7" xfId="244"/>
    <cellStyle name="Accent2 8" xfId="389"/>
    <cellStyle name="Accent2 9" xfId="397"/>
    <cellStyle name="Accent2_30 6 11 (3)" xfId="729"/>
    <cellStyle name="Accent3" xfId="80"/>
    <cellStyle name="Accent3 - 20%" xfId="130"/>
    <cellStyle name="Accent3 - 40%" xfId="131"/>
    <cellStyle name="Accent3 - 60%" xfId="132"/>
    <cellStyle name="Accent3 10" xfId="456"/>
    <cellStyle name="Accent3 11" xfId="473"/>
    <cellStyle name="Accent3 12" xfId="463"/>
    <cellStyle name="Accent3 13" xfId="478"/>
    <cellStyle name="Accent3 14" xfId="452"/>
    <cellStyle name="Accent3 15" xfId="508"/>
    <cellStyle name="Accent3 16" xfId="516"/>
    <cellStyle name="Accent3 17" xfId="553"/>
    <cellStyle name="Accent3 18" xfId="560"/>
    <cellStyle name="Accent3 19" xfId="568"/>
    <cellStyle name="Accent3 2" xfId="129"/>
    <cellStyle name="Accent3 20" xfId="581"/>
    <cellStyle name="Accent3 21" xfId="628"/>
    <cellStyle name="Accent3 22" xfId="634"/>
    <cellStyle name="Accent3 23" xfId="654"/>
    <cellStyle name="Accent3 24" xfId="643"/>
    <cellStyle name="Accent3 25" xfId="656"/>
    <cellStyle name="Accent3 26" xfId="642"/>
    <cellStyle name="Accent3 27" xfId="666"/>
    <cellStyle name="Accent3 28" xfId="670"/>
    <cellStyle name="Accent3 29" xfId="679"/>
    <cellStyle name="Accent3 3" xfId="209"/>
    <cellStyle name="Accent3 30" xfId="691"/>
    <cellStyle name="Accent3 31" xfId="678"/>
    <cellStyle name="Accent3 32" xfId="730"/>
    <cellStyle name="Accent3 4" xfId="225"/>
    <cellStyle name="Accent3 4 2" xfId="405"/>
    <cellStyle name="Accent3 5" xfId="236"/>
    <cellStyle name="Accent3 5 2" xfId="445"/>
    <cellStyle name="Accent3 6" xfId="227"/>
    <cellStyle name="Accent3 7" xfId="245"/>
    <cellStyle name="Accent3 8" xfId="390"/>
    <cellStyle name="Accent3 9" xfId="411"/>
    <cellStyle name="Accent3_30 6 11 (3)" xfId="731"/>
    <cellStyle name="Accent4" xfId="81"/>
    <cellStyle name="Accent4 - 20%" xfId="134"/>
    <cellStyle name="Accent4 - 40%" xfId="135"/>
    <cellStyle name="Accent4 - 60%" xfId="136"/>
    <cellStyle name="Accent4 10" xfId="459"/>
    <cellStyle name="Accent4 11" xfId="472"/>
    <cellStyle name="Accent4 12" xfId="465"/>
    <cellStyle name="Accent4 13" xfId="477"/>
    <cellStyle name="Accent4 14" xfId="455"/>
    <cellStyle name="Accent4 15" xfId="509"/>
    <cellStyle name="Accent4 16" xfId="515"/>
    <cellStyle name="Accent4 17" xfId="554"/>
    <cellStyle name="Accent4 18" xfId="559"/>
    <cellStyle name="Accent4 19" xfId="570"/>
    <cellStyle name="Accent4 2" xfId="133"/>
    <cellStyle name="Accent4 20" xfId="579"/>
    <cellStyle name="Accent4 21" xfId="629"/>
    <cellStyle name="Accent4 22" xfId="635"/>
    <cellStyle name="Accent4 23" xfId="653"/>
    <cellStyle name="Accent4 24" xfId="644"/>
    <cellStyle name="Accent4 25" xfId="663"/>
    <cellStyle name="Accent4 26" xfId="659"/>
    <cellStyle name="Accent4 27" xfId="649"/>
    <cellStyle name="Accent4 28" xfId="671"/>
    <cellStyle name="Accent4 29" xfId="681"/>
    <cellStyle name="Accent4 3" xfId="210"/>
    <cellStyle name="Accent4 30" xfId="689"/>
    <cellStyle name="Accent4 31" xfId="680"/>
    <cellStyle name="Accent4 32" xfId="732"/>
    <cellStyle name="Accent4 4" xfId="226"/>
    <cellStyle name="Accent4 4 2" xfId="432"/>
    <cellStyle name="Accent4 5" xfId="239"/>
    <cellStyle name="Accent4 5 2" xfId="446"/>
    <cellStyle name="Accent4 6" xfId="233"/>
    <cellStyle name="Accent4 7" xfId="246"/>
    <cellStyle name="Accent4 8" xfId="391"/>
    <cellStyle name="Accent4 9" xfId="398"/>
    <cellStyle name="Accent4_30 6 11 (3)" xfId="733"/>
    <cellStyle name="Accent5" xfId="82"/>
    <cellStyle name="Accent5 - 20%" xfId="138"/>
    <cellStyle name="Accent5 - 40%" xfId="139"/>
    <cellStyle name="Accent5 - 60%" xfId="140"/>
    <cellStyle name="Accent5 10" xfId="461"/>
    <cellStyle name="Accent5 11" xfId="470"/>
    <cellStyle name="Accent5 12" xfId="476"/>
    <cellStyle name="Accent5 13" xfId="449"/>
    <cellStyle name="Accent5 14" xfId="458"/>
    <cellStyle name="Accent5 15" xfId="510"/>
    <cellStyle name="Accent5 16" xfId="514"/>
    <cellStyle name="Accent5 17" xfId="555"/>
    <cellStyle name="Accent5 18" xfId="558"/>
    <cellStyle name="Accent5 19" xfId="571"/>
    <cellStyle name="Accent5 2" xfId="137"/>
    <cellStyle name="Accent5 20" xfId="578"/>
    <cellStyle name="Accent5 21" xfId="630"/>
    <cellStyle name="Accent5 22" xfId="636"/>
    <cellStyle name="Accent5 23" xfId="651"/>
    <cellStyle name="Accent5 24" xfId="645"/>
    <cellStyle name="Accent5 25" xfId="652"/>
    <cellStyle name="Accent5 26" xfId="660"/>
    <cellStyle name="Accent5 27" xfId="648"/>
    <cellStyle name="Accent5 28" xfId="672"/>
    <cellStyle name="Accent5 29" xfId="683"/>
    <cellStyle name="Accent5 3" xfId="211"/>
    <cellStyle name="Accent5 30" xfId="687"/>
    <cellStyle name="Accent5 31" xfId="682"/>
    <cellStyle name="Accent5 32" xfId="734"/>
    <cellStyle name="Accent5 4" xfId="228"/>
    <cellStyle name="Accent5 4 2" xfId="419"/>
    <cellStyle name="Accent5 5" xfId="238"/>
    <cellStyle name="Accent5 5 2" xfId="447"/>
    <cellStyle name="Accent5 6" xfId="234"/>
    <cellStyle name="Accent5 7" xfId="247"/>
    <cellStyle name="Accent5 8" xfId="392"/>
    <cellStyle name="Accent5 9" xfId="412"/>
    <cellStyle name="Accent5_30 6 11 (3)" xfId="735"/>
    <cellStyle name="Accent6" xfId="83"/>
    <cellStyle name="Accent6 - 20%" xfId="142"/>
    <cellStyle name="Accent6 - 40%" xfId="143"/>
    <cellStyle name="Accent6 - 60%" xfId="144"/>
    <cellStyle name="Accent6 10" xfId="464"/>
    <cellStyle name="Accent6 11" xfId="468"/>
    <cellStyle name="Accent6 12" xfId="466"/>
    <cellStyle name="Accent6 13" xfId="467"/>
    <cellStyle name="Accent6 14" xfId="462"/>
    <cellStyle name="Accent6 15" xfId="511"/>
    <cellStyle name="Accent6 16" xfId="513"/>
    <cellStyle name="Accent6 17" xfId="556"/>
    <cellStyle name="Accent6 18" xfId="557"/>
    <cellStyle name="Accent6 19" xfId="572"/>
    <cellStyle name="Accent6 2" xfId="141"/>
    <cellStyle name="Accent6 20" xfId="577"/>
    <cellStyle name="Accent6 21" xfId="631"/>
    <cellStyle name="Accent6 22" xfId="637"/>
    <cellStyle name="Accent6 23" xfId="650"/>
    <cellStyle name="Accent6 24" xfId="646"/>
    <cellStyle name="Accent6 25" xfId="665"/>
    <cellStyle name="Accent6 26" xfId="647"/>
    <cellStyle name="Accent6 27" xfId="667"/>
    <cellStyle name="Accent6 28" xfId="673"/>
    <cellStyle name="Accent6 29" xfId="684"/>
    <cellStyle name="Accent6 3" xfId="212"/>
    <cellStyle name="Accent6 30" xfId="686"/>
    <cellStyle name="Accent6 31" xfId="685"/>
    <cellStyle name="Accent6 32" xfId="736"/>
    <cellStyle name="Accent6 4" xfId="232"/>
    <cellStyle name="Accent6 4 2" xfId="433"/>
    <cellStyle name="Accent6 5" xfId="237"/>
    <cellStyle name="Accent6 5 2" xfId="448"/>
    <cellStyle name="Accent6 6" xfId="222"/>
    <cellStyle name="Accent6 7" xfId="248"/>
    <cellStyle name="Accent6 8" xfId="393"/>
    <cellStyle name="Accent6 9" xfId="413"/>
    <cellStyle name="Accent6_30 6 11 (3)" xfId="737"/>
    <cellStyle name="Bad" xfId="84"/>
    <cellStyle name="Bad 2" xfId="145"/>
    <cellStyle name="Bad 3" xfId="394"/>
    <cellStyle name="Bad 4" xfId="738"/>
    <cellStyle name="Calculation" xfId="85"/>
    <cellStyle name="Calculation 2" xfId="146"/>
    <cellStyle name="Calculation 2 2" xfId="318"/>
    <cellStyle name="Calculation 3" xfId="434"/>
    <cellStyle name="Calculation 4" xfId="739"/>
    <cellStyle name="Check Cell" xfId="86"/>
    <cellStyle name="Check Cell 2" xfId="147"/>
    <cellStyle name="Check Cell 3" xfId="395"/>
    <cellStyle name="Check Cell 4" xfId="740"/>
    <cellStyle name="Comma" xfId="13" builtinId="3"/>
    <cellStyle name="Comma 10" xfId="57"/>
    <cellStyle name="Comma 2" xfId="1"/>
    <cellStyle name="Comma 2 2" xfId="214"/>
    <cellStyle name="Comma 2 2 2" xfId="320"/>
    <cellStyle name="Comma 2 2 2 2" xfId="481"/>
    <cellStyle name="Comma 2 2 2 3" xfId="617"/>
    <cellStyle name="Comma 2 2 3" xfId="610"/>
    <cellStyle name="Comma 2 2 4" xfId="606"/>
    <cellStyle name="Comma 2 3" xfId="319"/>
    <cellStyle name="Comma 2 3 2" xfId="480"/>
    <cellStyle name="Comma 2 3 3" xfId="616"/>
    <cellStyle name="Comma 2 4" xfId="379"/>
    <cellStyle name="Comma 2 4 2" xfId="605"/>
    <cellStyle name="Comma 2 4 3" xfId="622"/>
    <cellStyle name="Comma 2 5" xfId="536"/>
    <cellStyle name="Comma 2 6" xfId="585"/>
    <cellStyle name="Comma 2 7" xfId="623"/>
    <cellStyle name="Comma 2 8" xfId="87"/>
    <cellStyle name="Comma 3" xfId="15"/>
    <cellStyle name="Comma 3 2" xfId="221"/>
    <cellStyle name="Comma 3 2 2" xfId="442"/>
    <cellStyle name="Comma 3 3" xfId="311"/>
    <cellStyle name="Comma 3 4" xfId="537"/>
    <cellStyle name="Comma 3 5" xfId="563"/>
    <cellStyle name="Comma 3 6" xfId="148"/>
    <cellStyle name="Comma 4" xfId="58"/>
    <cellStyle name="Comma 5" xfId="219"/>
    <cellStyle name="Comma 5 2" xfId="386"/>
    <cellStyle name="Comma 5 3" xfId="384"/>
    <cellStyle name="Comma 5 4" xfId="741"/>
    <cellStyle name="Comma 6" xfId="249"/>
    <cellStyle name="Comma 7" xfId="381"/>
    <cellStyle name="Comma 8" xfId="574"/>
    <cellStyle name="Comma 9" xfId="593"/>
    <cellStyle name="Currency [0] _1" xfId="2"/>
    <cellStyle name="Emphasis 1" xfId="149"/>
    <cellStyle name="Emphasis 2" xfId="150"/>
    <cellStyle name="Emphasis 3" xfId="151"/>
    <cellStyle name="Euro" xfId="512"/>
    <cellStyle name="Euro 2" xfId="538"/>
    <cellStyle name="Explanatory Text" xfId="88"/>
    <cellStyle name="Explanatory Text 2" xfId="152"/>
    <cellStyle name="Explanatory Text 3" xfId="435"/>
    <cellStyle name="Explanatory Text 4" xfId="742"/>
    <cellStyle name="Good" xfId="89"/>
    <cellStyle name="Good 2" xfId="153"/>
    <cellStyle name="Good 3" xfId="420"/>
    <cellStyle name="Good 4" xfId="743"/>
    <cellStyle name="Heading 1" xfId="90"/>
    <cellStyle name="Heading 1 2" xfId="154"/>
    <cellStyle name="Heading 1 3" xfId="436"/>
    <cellStyle name="Heading 1 4" xfId="744"/>
    <cellStyle name="Heading 2" xfId="91"/>
    <cellStyle name="Heading 2 2" xfId="155"/>
    <cellStyle name="Heading 2 3" xfId="409"/>
    <cellStyle name="Heading 2 4" xfId="745"/>
    <cellStyle name="Heading 3" xfId="92"/>
    <cellStyle name="Heading 3 2" xfId="156"/>
    <cellStyle name="Heading 3 3" xfId="437"/>
    <cellStyle name="Heading 3 4" xfId="746"/>
    <cellStyle name="Heading 4" xfId="93"/>
    <cellStyle name="Heading 4 2" xfId="157"/>
    <cellStyle name="Heading 4 3" xfId="406"/>
    <cellStyle name="Heading 4 4" xfId="747"/>
    <cellStyle name="Hyperlink 2" xfId="3"/>
    <cellStyle name="Input" xfId="94"/>
    <cellStyle name="Input 2" xfId="158"/>
    <cellStyle name="Input 2 2" xfId="321"/>
    <cellStyle name="Input 3" xfId="438"/>
    <cellStyle name="Input 4" xfId="748"/>
    <cellStyle name="Linked Cell" xfId="95"/>
    <cellStyle name="Linked Cell 2" xfId="159"/>
    <cellStyle name="Linked Cell 3" xfId="421"/>
    <cellStyle name="Linked Cell 4" xfId="749"/>
    <cellStyle name="Neutral" xfId="96"/>
    <cellStyle name="Neutral 2" xfId="160"/>
    <cellStyle name="Neutral 3" xfId="439"/>
    <cellStyle name="Neutral 4" xfId="750"/>
    <cellStyle name="Normal" xfId="0" builtinId="0"/>
    <cellStyle name="Normal 10" xfId="322"/>
    <cellStyle name="Normal 10 2" xfId="323"/>
    <cellStyle name="Normal 11" xfId="4"/>
    <cellStyle name="Normal 11 2" xfId="229"/>
    <cellStyle name="Normal 11 2 2" xfId="483"/>
    <cellStyle name="Normal 11 2 2 2" xfId="603"/>
    <cellStyle name="Normal 11 2 3" xfId="621"/>
    <cellStyle name="Normal 11 2 4" xfId="612"/>
    <cellStyle name="Normal 11 3" xfId="324"/>
    <cellStyle name="Normal 11 3 2" xfId="482"/>
    <cellStyle name="Normal 11 3 3" xfId="589"/>
    <cellStyle name="Normal 11 4" xfId="383"/>
    <cellStyle name="Normal 11 4 2" xfId="604"/>
    <cellStyle name="Normal 11 5" xfId="597"/>
    <cellStyle name="Normal 11 6" xfId="596"/>
    <cellStyle name="Normal 11 7" xfId="215"/>
    <cellStyle name="Normal 12" xfId="325"/>
    <cellStyle name="Normal 13" xfId="373"/>
    <cellStyle name="Normal 14" xfId="376"/>
    <cellStyle name="Normal 15" xfId="375"/>
    <cellStyle name="Normal 16" xfId="387"/>
    <cellStyle name="Normal 16 2" xfId="611"/>
    <cellStyle name="Normal 17" xfId="573"/>
    <cellStyle name="Normal 18" xfId="594"/>
    <cellStyle name="Normal 19" xfId="56"/>
    <cellStyle name="Normal 2" xfId="5"/>
    <cellStyle name="Normal 2 2" xfId="161"/>
    <cellStyle name="Normal 2 2 2" xfId="326"/>
    <cellStyle name="Normal 2 2 2 2" xfId="751"/>
    <cellStyle name="Normal 2 3" xfId="380"/>
    <cellStyle name="Normal 2 4" xfId="576"/>
    <cellStyle name="Normal 2 5" xfId="694"/>
    <cellStyle name="Normal 2 6" xfId="59"/>
    <cellStyle name="Normal 2_גיליון2" xfId="756"/>
    <cellStyle name="Normal 3" xfId="6"/>
    <cellStyle name="Normal 3 2" xfId="216"/>
    <cellStyle name="Normal 3 2 2" xfId="485"/>
    <cellStyle name="Normal 3 2 2 2" xfId="602"/>
    <cellStyle name="Normal 3 2 3" xfId="569"/>
    <cellStyle name="Normal 3 2 4" xfId="588"/>
    <cellStyle name="Normal 3 3" xfId="377"/>
    <cellStyle name="Normal 3 3 2" xfId="484"/>
    <cellStyle name="Normal 3 3 3" xfId="580"/>
    <cellStyle name="Normal 3 4" xfId="587"/>
    <cellStyle name="Normal 3 4 2" xfId="624"/>
    <cellStyle name="Normal 3 4 3" xfId="609"/>
    <cellStyle name="Normal 3 5" xfId="590"/>
    <cellStyle name="Normal 3 6" xfId="102"/>
    <cellStyle name="Normal 4" xfId="12"/>
    <cellStyle name="Normal 4 2" xfId="242"/>
    <cellStyle name="Normal 4 2 2" xfId="327"/>
    <cellStyle name="Normal 4 3" xfId="250"/>
    <cellStyle name="Normal 4 4" xfId="575"/>
    <cellStyle name="Normal 4 5" xfId="592"/>
    <cellStyle name="Normal 5" xfId="328"/>
    <cellStyle name="Normal 5 2" xfId="329"/>
    <cellStyle name="Normal 5 2 2" xfId="688"/>
    <cellStyle name="Normal 5 3" xfId="410"/>
    <cellStyle name="Normal 5 3 2" xfId="614"/>
    <cellStyle name="Normal 5 4" xfId="479"/>
    <cellStyle name="Normal 5 5" xfId="613"/>
    <cellStyle name="Normal 6" xfId="330"/>
    <cellStyle name="Normal 6 2" xfId="331"/>
    <cellStyle name="Normal 6 2 2" xfId="598"/>
    <cellStyle name="Normal 6 3" xfId="620"/>
    <cellStyle name="Normal 6 4" xfId="600"/>
    <cellStyle name="Normal 7" xfId="332"/>
    <cellStyle name="Normal 7 2" xfId="333"/>
    <cellStyle name="Normal 7 2 2" xfId="599"/>
    <cellStyle name="Normal 7 3" xfId="608"/>
    <cellStyle name="Normal 7 4" xfId="615"/>
    <cellStyle name="Normal 8" xfId="334"/>
    <cellStyle name="Normal 8 2" xfId="335"/>
    <cellStyle name="Normal 9" xfId="336"/>
    <cellStyle name="Normal 9 2" xfId="337"/>
    <cellStyle name="Normal_2007-16618" xfId="7"/>
    <cellStyle name="Note" xfId="97"/>
    <cellStyle name="Note 2" xfId="162"/>
    <cellStyle name="Note 2 2" xfId="338"/>
    <cellStyle name="Note 3" xfId="407"/>
    <cellStyle name="Output" xfId="98"/>
    <cellStyle name="Output 2" xfId="163"/>
    <cellStyle name="Output 2 2" xfId="339"/>
    <cellStyle name="Output 3" xfId="408"/>
    <cellStyle name="Output 4" xfId="752"/>
    <cellStyle name="Percent" xfId="14" builtinId="5"/>
    <cellStyle name="Percent 2" xfId="8"/>
    <cellStyle name="Percent 2 2" xfId="217"/>
    <cellStyle name="Percent 2 2 2" xfId="487"/>
    <cellStyle name="Percent 2 2 2 2" xfId="601"/>
    <cellStyle name="Percent 2 2 3" xfId="607"/>
    <cellStyle name="Percent 2 2 4" xfId="564"/>
    <cellStyle name="Percent 2 3" xfId="382"/>
    <cellStyle name="Percent 2 3 2" xfId="486"/>
    <cellStyle name="Percent 2 3 3" xfId="619"/>
    <cellStyle name="Percent 2 4" xfId="595"/>
    <cellStyle name="Percent 2 4 2" xfId="625"/>
    <cellStyle name="Percent 2 4 3" xfId="565"/>
    <cellStyle name="Percent 2 5" xfId="618"/>
    <cellStyle name="Percent 2 6" xfId="213"/>
    <cellStyle name="Percent 3" xfId="220"/>
    <cellStyle name="Percent 3 2" xfId="235"/>
    <cellStyle name="Percent 3 3" xfId="385"/>
    <cellStyle name="Percent 3 4" xfId="583"/>
    <cellStyle name="Percent 4" xfId="690"/>
    <cellStyle name="Percent 5" xfId="695"/>
    <cellStyle name="SAPBEXaggData" xfId="164"/>
    <cellStyle name="SAPBEXaggDataEmph" xfId="165"/>
    <cellStyle name="SAPBEXaggItem" xfId="166"/>
    <cellStyle name="SAPBEXaggItemX" xfId="167"/>
    <cellStyle name="SAPBEXchaText" xfId="168"/>
    <cellStyle name="SAPBEXexcBad7" xfId="169"/>
    <cellStyle name="SAPBEXexcBad8" xfId="170"/>
    <cellStyle name="SAPBEXexcBad9" xfId="171"/>
    <cellStyle name="SAPBEXexcCritical4" xfId="172"/>
    <cellStyle name="SAPBEXexcCritical5" xfId="173"/>
    <cellStyle name="SAPBEXexcCritical6" xfId="174"/>
    <cellStyle name="SAPBEXexcGood1" xfId="175"/>
    <cellStyle name="SAPBEXexcGood2" xfId="176"/>
    <cellStyle name="SAPBEXexcGood3" xfId="177"/>
    <cellStyle name="SAPBEXfilterDrill" xfId="178"/>
    <cellStyle name="SAPBEXfilterItem" xfId="179"/>
    <cellStyle name="SAPBEXfilterText" xfId="180"/>
    <cellStyle name="SAPBEXformats" xfId="181"/>
    <cellStyle name="SAPBEXheaderItem" xfId="182"/>
    <cellStyle name="SAPBEXheaderItem 2" xfId="539"/>
    <cellStyle name="SAPBEXheaderText" xfId="183"/>
    <cellStyle name="SAPBEXheaderText 2" xfId="540"/>
    <cellStyle name="SAPBEXHLevel0" xfId="184"/>
    <cellStyle name="SAPBEXHLevel0 2" xfId="541"/>
    <cellStyle name="SAPBEXHLevel0X" xfId="185"/>
    <cellStyle name="SAPBEXHLevel0X 2" xfId="542"/>
    <cellStyle name="SAPBEXHLevel1" xfId="186"/>
    <cellStyle name="SAPBEXHLevel1 2" xfId="543"/>
    <cellStyle name="SAPBEXHLevel1X" xfId="187"/>
    <cellStyle name="SAPBEXHLevel1X 2" xfId="544"/>
    <cellStyle name="SAPBEXHLevel2" xfId="188"/>
    <cellStyle name="SAPBEXHLevel2 2" xfId="545"/>
    <cellStyle name="SAPBEXHLevel2X" xfId="189"/>
    <cellStyle name="SAPBEXHLevel2X 2" xfId="546"/>
    <cellStyle name="SAPBEXHLevel3" xfId="190"/>
    <cellStyle name="SAPBEXHLevel3 2" xfId="547"/>
    <cellStyle name="SAPBEXHLevel3X" xfId="191"/>
    <cellStyle name="SAPBEXHLevel3X 2" xfId="548"/>
    <cellStyle name="SAPBEXinputData" xfId="192"/>
    <cellStyle name="SAPBEXinputData 2" xfId="549"/>
    <cellStyle name="SAPBEXresData" xfId="193"/>
    <cellStyle name="SAPBEXresDataEmph" xfId="194"/>
    <cellStyle name="SAPBEXresItem" xfId="195"/>
    <cellStyle name="SAPBEXresItemX" xfId="196"/>
    <cellStyle name="SAPBEXstdData" xfId="197"/>
    <cellStyle name="SAPBEXstdDataEmph" xfId="198"/>
    <cellStyle name="SAPBEXstdItem" xfId="199"/>
    <cellStyle name="SAPBEXstdItemX" xfId="200"/>
    <cellStyle name="SAPBEXtitle" xfId="201"/>
    <cellStyle name="SAPBEXundefined" xfId="202"/>
    <cellStyle name="Sheet Title" xfId="203"/>
    <cellStyle name="Text" xfId="9"/>
    <cellStyle name="Title" xfId="99"/>
    <cellStyle name="Title 2" xfId="204"/>
    <cellStyle name="Title 3" xfId="422"/>
    <cellStyle name="Title 4" xfId="753"/>
    <cellStyle name="Total" xfId="10"/>
    <cellStyle name="Total 2" xfId="205"/>
    <cellStyle name="Total 2 2" xfId="340"/>
    <cellStyle name="Total 3" xfId="218"/>
    <cellStyle name="Total 3 2" xfId="440"/>
    <cellStyle name="Total 4" xfId="378"/>
    <cellStyle name="Total 5" xfId="586"/>
    <cellStyle name="Total 6" xfId="591"/>
    <cellStyle name="Total 7" xfId="100"/>
    <cellStyle name="Warning Text" xfId="101"/>
    <cellStyle name="Warning Text 2" xfId="206"/>
    <cellStyle name="Warning Text 3" xfId="441"/>
    <cellStyle name="הדגשה1" xfId="32" builtinId="29" customBuiltin="1"/>
    <cellStyle name="הדגשה1 2" xfId="341"/>
    <cellStyle name="הדגשה1 3" xfId="517"/>
    <cellStyle name="הדגשה2" xfId="36" builtinId="33" customBuiltin="1"/>
    <cellStyle name="הדגשה2 2" xfId="342"/>
    <cellStyle name="הדגשה2 3" xfId="518"/>
    <cellStyle name="הדגשה3" xfId="40" builtinId="37" customBuiltin="1"/>
    <cellStyle name="הדגשה3 2" xfId="343"/>
    <cellStyle name="הדגשה3 3" xfId="519"/>
    <cellStyle name="הדגשה4" xfId="44" builtinId="41" customBuiltin="1"/>
    <cellStyle name="הדגשה4 2" xfId="344"/>
    <cellStyle name="הדגשה4 3" xfId="520"/>
    <cellStyle name="הדגשה5" xfId="48" builtinId="45" customBuiltin="1"/>
    <cellStyle name="הדגשה5 2" xfId="345"/>
    <cellStyle name="הדגשה5 3" xfId="521"/>
    <cellStyle name="הדגשה6" xfId="52" builtinId="49" customBuiltin="1"/>
    <cellStyle name="הדגשה6 2" xfId="346"/>
    <cellStyle name="הדגשה6 3" xfId="522"/>
    <cellStyle name="היפר-קישור" xfId="11" builtinId="8"/>
    <cellStyle name="הערה 2" xfId="347"/>
    <cellStyle name="הערה 2 2" xfId="348"/>
    <cellStyle name="הערה 2 3" xfId="754"/>
    <cellStyle name="הערה 3" xfId="349"/>
    <cellStyle name="הערה 3 2" xfId="350"/>
    <cellStyle name="הערה 3 3" xfId="755"/>
    <cellStyle name="הערה 4" xfId="351"/>
    <cellStyle name="הערה 5" xfId="352"/>
    <cellStyle name="הערה 6" xfId="374"/>
    <cellStyle name="חישוב" xfId="26" builtinId="22" customBuiltin="1"/>
    <cellStyle name="חישוב 2" xfId="353"/>
    <cellStyle name="חישוב 3" xfId="354"/>
    <cellStyle name="טוב" xfId="21" builtinId="26" customBuiltin="1"/>
    <cellStyle name="טוב 2" xfId="355"/>
    <cellStyle name="טוב 3" xfId="524"/>
    <cellStyle name="טקסט אזהרה" xfId="29" builtinId="11" customBuiltin="1"/>
    <cellStyle name="טקסט אזהרה 2" xfId="356"/>
    <cellStyle name="טקסט אזהרה 3" xfId="525"/>
    <cellStyle name="טקסט הסברי" xfId="30" builtinId="53" customBuiltin="1"/>
    <cellStyle name="טקסט הסברי 2" xfId="357"/>
    <cellStyle name="טקסט הסברי 3" xfId="526"/>
    <cellStyle name="כותרת" xfId="16" builtinId="15" customBuiltin="1"/>
    <cellStyle name="כותרת 1" xfId="17" builtinId="16" customBuiltin="1"/>
    <cellStyle name="כותרת 1 2" xfId="358"/>
    <cellStyle name="כותרת 1 3" xfId="528"/>
    <cellStyle name="כותרת 2" xfId="18" builtinId="17" customBuiltin="1"/>
    <cellStyle name="כותרת 2 2" xfId="359"/>
    <cellStyle name="כותרת 2 3" xfId="529"/>
    <cellStyle name="כותרת 3" xfId="19" builtinId="18" customBuiltin="1"/>
    <cellStyle name="כותרת 3 2" xfId="360"/>
    <cellStyle name="כותרת 3 3" xfId="530"/>
    <cellStyle name="כותרת 4" xfId="20" builtinId="19" customBuiltin="1"/>
    <cellStyle name="כותרת 4 2" xfId="361"/>
    <cellStyle name="כותרת 4 3" xfId="531"/>
    <cellStyle name="כותרת 5" xfId="362"/>
    <cellStyle name="כותרת 6" xfId="527"/>
    <cellStyle name="ניטראלי" xfId="23" builtinId="28" customBuiltin="1"/>
    <cellStyle name="ניטראלי 2" xfId="363"/>
    <cellStyle name="ניטראלי 3" xfId="532"/>
    <cellStyle name="סה&quot;כ" xfId="31" builtinId="25" customBuiltin="1"/>
    <cellStyle name="סה&quot;כ 2" xfId="364"/>
    <cellStyle name="סה&quot;כ 3" xfId="365"/>
    <cellStyle name="פלט" xfId="25" builtinId="21" customBuiltin="1"/>
    <cellStyle name="פלט 2" xfId="366"/>
    <cellStyle name="פלט 3" xfId="367"/>
    <cellStyle name="קלט" xfId="24" builtinId="20" customBuiltin="1"/>
    <cellStyle name="קלט 2" xfId="368"/>
    <cellStyle name="קלט 3" xfId="369"/>
    <cellStyle name="רע" xfId="22" builtinId="27" customBuiltin="1"/>
    <cellStyle name="רע 2" xfId="370"/>
    <cellStyle name="רע 3" xfId="533"/>
    <cellStyle name="תא מסומן" xfId="28" builtinId="23" customBuiltin="1"/>
    <cellStyle name="תא מסומן 2" xfId="371"/>
    <cellStyle name="תא מסומן 3" xfId="534"/>
    <cellStyle name="תא מקושר" xfId="27" builtinId="24" customBuiltin="1"/>
    <cellStyle name="תא מקושר 2" xfId="372"/>
    <cellStyle name="תא מקושר 3" xfId="535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F14" sqref="F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4">
      <c r="B1" s="57" t="s">
        <v>177</v>
      </c>
      <c r="C1" s="78" t="s" vm="1">
        <v>247</v>
      </c>
    </row>
    <row r="2" spans="1:24">
      <c r="B2" s="57" t="s">
        <v>176</v>
      </c>
      <c r="C2" s="78" t="s">
        <v>248</v>
      </c>
    </row>
    <row r="3" spans="1:24">
      <c r="B3" s="57" t="s">
        <v>178</v>
      </c>
      <c r="C3" s="78" t="s">
        <v>249</v>
      </c>
    </row>
    <row r="4" spans="1:24">
      <c r="B4" s="57" t="s">
        <v>179</v>
      </c>
      <c r="C4" s="78">
        <v>9453</v>
      </c>
    </row>
    <row r="6" spans="1:24" ht="26.25" customHeight="1">
      <c r="B6" s="159" t="s">
        <v>193</v>
      </c>
      <c r="C6" s="160"/>
      <c r="D6" s="161"/>
    </row>
    <row r="7" spans="1:24" s="10" customFormat="1">
      <c r="B7" s="23"/>
      <c r="C7" s="24" t="s">
        <v>108</v>
      </c>
      <c r="D7" s="25" t="s">
        <v>106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234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192</v>
      </c>
      <c r="C10" s="133">
        <f>C11+C12+C23+C33+C37</f>
        <v>65190.390505383977</v>
      </c>
      <c r="D10" s="134">
        <f>C10/$C$42</f>
        <v>1</v>
      </c>
    </row>
    <row r="11" spans="1:24">
      <c r="A11" s="45" t="s">
        <v>139</v>
      </c>
      <c r="B11" s="29" t="s">
        <v>194</v>
      </c>
      <c r="C11" s="133">
        <f>מזומנים!J10</f>
        <v>3458.0067400000003</v>
      </c>
      <c r="D11" s="134">
        <f t="shared" ref="D11:D13" si="0">C11/$C$42</f>
        <v>5.3044731181881917E-2</v>
      </c>
    </row>
    <row r="12" spans="1:24">
      <c r="B12" s="29" t="s">
        <v>195</v>
      </c>
      <c r="C12" s="133">
        <f>SUM(C13:C22)</f>
        <v>60532.59231</v>
      </c>
      <c r="D12" s="134">
        <f t="shared" si="0"/>
        <v>0.92855084684606548</v>
      </c>
    </row>
    <row r="13" spans="1:24">
      <c r="A13" s="55" t="s">
        <v>139</v>
      </c>
      <c r="B13" s="30" t="s">
        <v>65</v>
      </c>
      <c r="C13" s="133">
        <f>'תעודות התחייבות ממשלתיות'!O11</f>
        <v>9900.721880000001</v>
      </c>
      <c r="D13" s="134">
        <f t="shared" si="0"/>
        <v>0.15187394650109229</v>
      </c>
    </row>
    <row r="14" spans="1:24">
      <c r="A14" s="55" t="s">
        <v>139</v>
      </c>
      <c r="B14" s="30" t="s">
        <v>66</v>
      </c>
      <c r="C14" s="133" t="s" vm="2">
        <v>934</v>
      </c>
      <c r="D14" s="134" t="s" vm="3">
        <v>934</v>
      </c>
    </row>
    <row r="15" spans="1:24">
      <c r="A15" s="55" t="s">
        <v>139</v>
      </c>
      <c r="B15" s="30" t="s">
        <v>67</v>
      </c>
      <c r="C15" s="133">
        <f>'אג"ח קונצרני'!R11</f>
        <v>9516.5446599999977</v>
      </c>
      <c r="D15" s="134">
        <f t="shared" ref="D15:D18" si="1">C15/$C$42</f>
        <v>0.14598078928847713</v>
      </c>
    </row>
    <row r="16" spans="1:24">
      <c r="A16" s="55" t="s">
        <v>139</v>
      </c>
      <c r="B16" s="30" t="s">
        <v>68</v>
      </c>
      <c r="C16" s="133">
        <f>מניות!L11</f>
        <v>10751.202159999999</v>
      </c>
      <c r="D16" s="134">
        <f t="shared" si="1"/>
        <v>0.16492004537251656</v>
      </c>
    </row>
    <row r="17" spans="1:4">
      <c r="A17" s="55" t="s">
        <v>139</v>
      </c>
      <c r="B17" s="30" t="s">
        <v>69</v>
      </c>
      <c r="C17" s="133">
        <f>'תעודות סל'!K11</f>
        <v>28813.780570000003</v>
      </c>
      <c r="D17" s="134">
        <f t="shared" si="1"/>
        <v>0.44199429312546173</v>
      </c>
    </row>
    <row r="18" spans="1:4">
      <c r="A18" s="55" t="s">
        <v>139</v>
      </c>
      <c r="B18" s="30" t="s">
        <v>70</v>
      </c>
      <c r="C18" s="133">
        <f>'קרנות נאמנות'!L11</f>
        <v>1550.34304</v>
      </c>
      <c r="D18" s="134">
        <f t="shared" si="1"/>
        <v>2.3781772558517801E-2</v>
      </c>
    </row>
    <row r="19" spans="1:4">
      <c r="A19" s="55" t="s">
        <v>139</v>
      </c>
      <c r="B19" s="30" t="s">
        <v>71</v>
      </c>
      <c r="C19" s="133" t="s" vm="4">
        <v>934</v>
      </c>
      <c r="D19" s="134" t="s" vm="5">
        <v>934</v>
      </c>
    </row>
    <row r="20" spans="1:4">
      <c r="A20" s="55" t="s">
        <v>139</v>
      </c>
      <c r="B20" s="30" t="s">
        <v>72</v>
      </c>
      <c r="C20" s="133" t="s" vm="6">
        <v>934</v>
      </c>
      <c r="D20" s="134" t="s" vm="7">
        <v>934</v>
      </c>
    </row>
    <row r="21" spans="1:4">
      <c r="A21" s="55" t="s">
        <v>139</v>
      </c>
      <c r="B21" s="30" t="s">
        <v>73</v>
      </c>
      <c r="C21" s="133" t="s" vm="8">
        <v>934</v>
      </c>
      <c r="D21" s="134" t="s" vm="9">
        <v>934</v>
      </c>
    </row>
    <row r="22" spans="1:4">
      <c r="A22" s="55" t="s">
        <v>139</v>
      </c>
      <c r="B22" s="30" t="s">
        <v>74</v>
      </c>
      <c r="C22" s="133" t="s" vm="10">
        <v>934</v>
      </c>
      <c r="D22" s="134" t="s" vm="11">
        <v>934</v>
      </c>
    </row>
    <row r="23" spans="1:4">
      <c r="B23" s="29" t="s">
        <v>196</v>
      </c>
      <c r="C23" s="133">
        <f>SUM(C24:C32)</f>
        <v>445.31439</v>
      </c>
      <c r="D23" s="134">
        <f>C23/$C$42</f>
        <v>6.8309820902702238E-3</v>
      </c>
    </row>
    <row r="24" spans="1:4">
      <c r="A24" s="55" t="s">
        <v>139</v>
      </c>
      <c r="B24" s="30" t="s">
        <v>75</v>
      </c>
      <c r="C24" s="133" t="s" vm="12">
        <v>934</v>
      </c>
      <c r="D24" s="134" t="s" vm="13">
        <v>934</v>
      </c>
    </row>
    <row r="25" spans="1:4">
      <c r="A25" s="55" t="s">
        <v>139</v>
      </c>
      <c r="B25" s="30" t="s">
        <v>76</v>
      </c>
      <c r="C25" s="133" t="s" vm="14">
        <v>934</v>
      </c>
      <c r="D25" s="134" t="s" vm="15">
        <v>934</v>
      </c>
    </row>
    <row r="26" spans="1:4">
      <c r="A26" s="55" t="s">
        <v>139</v>
      </c>
      <c r="B26" s="30" t="s">
        <v>67</v>
      </c>
      <c r="C26" s="133">
        <f>'לא סחיר - אג"ח קונצרני'!P11</f>
        <v>340.94436999999999</v>
      </c>
      <c r="D26" s="134">
        <f>C26/$C$42</f>
        <v>5.2299789486894071E-3</v>
      </c>
    </row>
    <row r="27" spans="1:4">
      <c r="A27" s="55" t="s">
        <v>139</v>
      </c>
      <c r="B27" s="30" t="s">
        <v>77</v>
      </c>
      <c r="C27" s="133" t="s" vm="16">
        <v>934</v>
      </c>
      <c r="D27" s="134" t="s" vm="17">
        <v>934</v>
      </c>
    </row>
    <row r="28" spans="1:4">
      <c r="A28" s="55" t="s">
        <v>139</v>
      </c>
      <c r="B28" s="30" t="s">
        <v>78</v>
      </c>
      <c r="C28" s="133">
        <f>'לא סחיר - קרנות השקעה'!H11</f>
        <v>19.134679999999999</v>
      </c>
      <c r="D28" s="134">
        <f>C28/$C$42</f>
        <v>2.9351994752078829E-4</v>
      </c>
    </row>
    <row r="29" spans="1:4">
      <c r="A29" s="55" t="s">
        <v>139</v>
      </c>
      <c r="B29" s="30" t="s">
        <v>79</v>
      </c>
      <c r="C29" s="133" t="s" vm="18">
        <v>934</v>
      </c>
      <c r="D29" s="134" t="s" vm="19">
        <v>934</v>
      </c>
    </row>
    <row r="30" spans="1:4">
      <c r="A30" s="55" t="s">
        <v>139</v>
      </c>
      <c r="B30" s="30" t="s">
        <v>219</v>
      </c>
      <c r="C30" s="133" t="s" vm="20">
        <v>934</v>
      </c>
      <c r="D30" s="134" t="s" vm="21">
        <v>934</v>
      </c>
    </row>
    <row r="31" spans="1:4">
      <c r="A31" s="55" t="s">
        <v>139</v>
      </c>
      <c r="B31" s="30" t="s">
        <v>102</v>
      </c>
      <c r="C31" s="133">
        <f>'לא סחיר - חוזים עתידיים'!I11</f>
        <v>85.235339999999994</v>
      </c>
      <c r="D31" s="134">
        <f>C31/$C$42</f>
        <v>1.3074831940600284E-3</v>
      </c>
    </row>
    <row r="32" spans="1:4">
      <c r="A32" s="55" t="s">
        <v>139</v>
      </c>
      <c r="B32" s="30" t="s">
        <v>80</v>
      </c>
      <c r="C32" s="133" t="s" vm="22">
        <v>934</v>
      </c>
      <c r="D32" s="134" t="s" vm="23">
        <v>934</v>
      </c>
    </row>
    <row r="33" spans="1:4">
      <c r="A33" s="55" t="s">
        <v>139</v>
      </c>
      <c r="B33" s="29" t="s">
        <v>197</v>
      </c>
      <c r="C33" s="133">
        <f>הלוואות!O10</f>
        <v>789.00706538398117</v>
      </c>
      <c r="D33" s="134">
        <f>C33/$C$42</f>
        <v>1.2103119175499007E-2</v>
      </c>
    </row>
    <row r="34" spans="1:4">
      <c r="A34" s="55" t="s">
        <v>139</v>
      </c>
      <c r="B34" s="29" t="s">
        <v>198</v>
      </c>
      <c r="C34" s="133" t="s" vm="24">
        <v>934</v>
      </c>
      <c r="D34" s="134" t="s" vm="25">
        <v>934</v>
      </c>
    </row>
    <row r="35" spans="1:4">
      <c r="A35" s="55" t="s">
        <v>139</v>
      </c>
      <c r="B35" s="29" t="s">
        <v>199</v>
      </c>
      <c r="C35" s="133" t="s" vm="26">
        <v>934</v>
      </c>
      <c r="D35" s="134" t="s" vm="27">
        <v>934</v>
      </c>
    </row>
    <row r="36" spans="1:4">
      <c r="A36" s="55" t="s">
        <v>139</v>
      </c>
      <c r="B36" s="56" t="s">
        <v>200</v>
      </c>
      <c r="C36" s="133" t="s" vm="28">
        <v>934</v>
      </c>
      <c r="D36" s="134" t="s" vm="29">
        <v>934</v>
      </c>
    </row>
    <row r="37" spans="1:4">
      <c r="A37" s="55" t="s">
        <v>139</v>
      </c>
      <c r="B37" s="29" t="s">
        <v>201</v>
      </c>
      <c r="C37" s="133">
        <f>'השקעות אחרות '!I10</f>
        <v>-34.53</v>
      </c>
      <c r="D37" s="134">
        <f>C37/$C$42</f>
        <v>-5.2967929371658265E-4</v>
      </c>
    </row>
    <row r="38" spans="1:4">
      <c r="A38" s="55"/>
      <c r="B38" s="68" t="s">
        <v>203</v>
      </c>
      <c r="C38" s="133">
        <v>0</v>
      </c>
      <c r="D38" s="134">
        <f>C38/$C$42</f>
        <v>0</v>
      </c>
    </row>
    <row r="39" spans="1:4">
      <c r="A39" s="55" t="s">
        <v>139</v>
      </c>
      <c r="B39" s="69" t="s">
        <v>204</v>
      </c>
      <c r="C39" s="133" t="s" vm="30">
        <v>934</v>
      </c>
      <c r="D39" s="134" t="s" vm="31">
        <v>934</v>
      </c>
    </row>
    <row r="40" spans="1:4">
      <c r="A40" s="55" t="s">
        <v>139</v>
      </c>
      <c r="B40" s="69" t="s">
        <v>232</v>
      </c>
      <c r="C40" s="133" t="s" vm="32">
        <v>934</v>
      </c>
      <c r="D40" s="134" t="s" vm="33">
        <v>934</v>
      </c>
    </row>
    <row r="41" spans="1:4">
      <c r="A41" s="55" t="s">
        <v>139</v>
      </c>
      <c r="B41" s="69" t="s">
        <v>205</v>
      </c>
      <c r="C41" s="133" t="s" vm="34">
        <v>934</v>
      </c>
      <c r="D41" s="134" t="s" vm="35">
        <v>934</v>
      </c>
    </row>
    <row r="42" spans="1:4">
      <c r="B42" s="69" t="s">
        <v>81</v>
      </c>
      <c r="C42" s="133">
        <f>C10+C38</f>
        <v>65190.390505383977</v>
      </c>
      <c r="D42" s="134">
        <f>C42/$C$42</f>
        <v>1</v>
      </c>
    </row>
    <row r="43" spans="1:4">
      <c r="A43" s="55" t="s">
        <v>139</v>
      </c>
      <c r="B43" s="69" t="s">
        <v>202</v>
      </c>
      <c r="C43" s="133">
        <f>'יתרת התחייבות להשקעה'!C10</f>
        <v>535.65172791199996</v>
      </c>
      <c r="D43" s="134"/>
    </row>
    <row r="44" spans="1:4">
      <c r="B44" s="6" t="s">
        <v>107</v>
      </c>
    </row>
    <row r="45" spans="1:4">
      <c r="C45" s="75" t="s">
        <v>184</v>
      </c>
      <c r="D45" s="36" t="s">
        <v>101</v>
      </c>
    </row>
    <row r="46" spans="1:4">
      <c r="C46" s="76" t="s">
        <v>1</v>
      </c>
      <c r="D46" s="25" t="s">
        <v>2</v>
      </c>
    </row>
    <row r="47" spans="1:4">
      <c r="C47" s="115" t="s">
        <v>165</v>
      </c>
      <c r="D47" s="116" vm="36">
        <v>2.7078000000000002</v>
      </c>
    </row>
    <row r="48" spans="1:4">
      <c r="C48" s="115" t="s">
        <v>174</v>
      </c>
      <c r="D48" s="116">
        <v>1.0466415094339623</v>
      </c>
    </row>
    <row r="49" spans="2:4">
      <c r="C49" s="115" t="s">
        <v>170</v>
      </c>
      <c r="D49" s="116" vm="37">
        <v>2.7648000000000001</v>
      </c>
    </row>
    <row r="50" spans="2:4">
      <c r="B50" s="12"/>
      <c r="C50" s="115" t="s">
        <v>935</v>
      </c>
      <c r="D50" s="116" vm="38">
        <v>3.5546000000000002</v>
      </c>
    </row>
    <row r="51" spans="2:4">
      <c r="C51" s="115" t="s">
        <v>163</v>
      </c>
      <c r="D51" s="116" vm="39">
        <v>4.1525999999999996</v>
      </c>
    </row>
    <row r="52" spans="2:4">
      <c r="C52" s="115" t="s">
        <v>164</v>
      </c>
      <c r="D52" s="116" vm="40">
        <v>4.6818999999999997</v>
      </c>
    </row>
    <row r="53" spans="2:4">
      <c r="C53" s="115" t="s">
        <v>166</v>
      </c>
      <c r="D53" s="116">
        <v>0.44374760015359022</v>
      </c>
    </row>
    <row r="54" spans="2:4">
      <c r="C54" s="115" t="s">
        <v>171</v>
      </c>
      <c r="D54" s="116" vm="41">
        <v>3.0802999999999998</v>
      </c>
    </row>
    <row r="55" spans="2:4">
      <c r="C55" s="115" t="s">
        <v>172</v>
      </c>
      <c r="D55" s="116">
        <v>0.1764978389578126</v>
      </c>
    </row>
    <row r="56" spans="2:4">
      <c r="C56" s="115" t="s">
        <v>169</v>
      </c>
      <c r="D56" s="116" vm="42">
        <v>0.55769999999999997</v>
      </c>
    </row>
    <row r="57" spans="2:4">
      <c r="C57" s="115" t="s">
        <v>936</v>
      </c>
      <c r="D57" s="116">
        <v>2.4577562999999998</v>
      </c>
    </row>
    <row r="58" spans="2:4">
      <c r="C58" s="115" t="s">
        <v>168</v>
      </c>
      <c r="D58" s="116" vm="43">
        <v>0.42209999999999998</v>
      </c>
    </row>
    <row r="59" spans="2:4">
      <c r="C59" s="115" t="s">
        <v>161</v>
      </c>
      <c r="D59" s="116" vm="44">
        <v>3.4670000000000001</v>
      </c>
    </row>
    <row r="60" spans="2:4">
      <c r="C60" s="115" t="s">
        <v>175</v>
      </c>
      <c r="D60" s="116" vm="45">
        <v>0.28129999999999999</v>
      </c>
    </row>
    <row r="61" spans="2:4">
      <c r="C61" s="115" t="s">
        <v>937</v>
      </c>
      <c r="D61" s="116" vm="46">
        <v>0.42209999999999998</v>
      </c>
    </row>
    <row r="62" spans="2:4">
      <c r="C62" s="115" t="s">
        <v>162</v>
      </c>
      <c r="D62" s="116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78" t="s" vm="1">
        <v>247</v>
      </c>
    </row>
    <row r="2" spans="2:60">
      <c r="B2" s="57" t="s">
        <v>176</v>
      </c>
      <c r="C2" s="78" t="s">
        <v>248</v>
      </c>
    </row>
    <row r="3" spans="2:60">
      <c r="B3" s="57" t="s">
        <v>178</v>
      </c>
      <c r="C3" s="78" t="s">
        <v>249</v>
      </c>
    </row>
    <row r="4" spans="2:60">
      <c r="B4" s="57" t="s">
        <v>179</v>
      </c>
      <c r="C4" s="78">
        <v>9453</v>
      </c>
    </row>
    <row r="6" spans="2:60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60" ht="26.25" customHeight="1">
      <c r="B7" s="173" t="s">
        <v>90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  <c r="BH7" s="3"/>
    </row>
    <row r="8" spans="2:60" s="3" customFormat="1" ht="78.75">
      <c r="B8" s="23" t="s">
        <v>114</v>
      </c>
      <c r="C8" s="31" t="s">
        <v>42</v>
      </c>
      <c r="D8" s="31" t="s">
        <v>117</v>
      </c>
      <c r="E8" s="31" t="s">
        <v>59</v>
      </c>
      <c r="F8" s="31" t="s">
        <v>99</v>
      </c>
      <c r="G8" s="31" t="s">
        <v>231</v>
      </c>
      <c r="H8" s="31" t="s">
        <v>230</v>
      </c>
      <c r="I8" s="31" t="s">
        <v>57</v>
      </c>
      <c r="J8" s="31" t="s">
        <v>54</v>
      </c>
      <c r="K8" s="31" t="s">
        <v>180</v>
      </c>
      <c r="L8" s="31" t="s">
        <v>182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238</v>
      </c>
      <c r="H9" s="17"/>
      <c r="I9" s="17" t="s">
        <v>234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177</v>
      </c>
      <c r="C1" s="78" t="s" vm="1">
        <v>247</v>
      </c>
    </row>
    <row r="2" spans="2:61">
      <c r="B2" s="57" t="s">
        <v>176</v>
      </c>
      <c r="C2" s="78" t="s">
        <v>248</v>
      </c>
    </row>
    <row r="3" spans="2:61">
      <c r="B3" s="57" t="s">
        <v>178</v>
      </c>
      <c r="C3" s="78" t="s">
        <v>249</v>
      </c>
    </row>
    <row r="4" spans="2:61">
      <c r="B4" s="57" t="s">
        <v>179</v>
      </c>
      <c r="C4" s="78">
        <v>9453</v>
      </c>
    </row>
    <row r="6" spans="2:61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61" ht="26.25" customHeight="1">
      <c r="B7" s="173" t="s">
        <v>91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  <c r="BI7" s="3"/>
    </row>
    <row r="8" spans="2:61" s="3" customFormat="1" ht="78.75">
      <c r="B8" s="23" t="s">
        <v>114</v>
      </c>
      <c r="C8" s="31" t="s">
        <v>42</v>
      </c>
      <c r="D8" s="31" t="s">
        <v>117</v>
      </c>
      <c r="E8" s="31" t="s">
        <v>59</v>
      </c>
      <c r="F8" s="31" t="s">
        <v>99</v>
      </c>
      <c r="G8" s="31" t="s">
        <v>231</v>
      </c>
      <c r="H8" s="31" t="s">
        <v>230</v>
      </c>
      <c r="I8" s="31" t="s">
        <v>57</v>
      </c>
      <c r="J8" s="31" t="s">
        <v>54</v>
      </c>
      <c r="K8" s="31" t="s">
        <v>180</v>
      </c>
      <c r="L8" s="32" t="s">
        <v>182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238</v>
      </c>
      <c r="H9" s="17"/>
      <c r="I9" s="17" t="s">
        <v>234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177</v>
      </c>
      <c r="C1" s="78" t="s" vm="1">
        <v>247</v>
      </c>
    </row>
    <row r="2" spans="1:60">
      <c r="B2" s="57" t="s">
        <v>176</v>
      </c>
      <c r="C2" s="78" t="s">
        <v>248</v>
      </c>
    </row>
    <row r="3" spans="1:60">
      <c r="B3" s="57" t="s">
        <v>178</v>
      </c>
      <c r="C3" s="78" t="s">
        <v>249</v>
      </c>
    </row>
    <row r="4" spans="1:60">
      <c r="B4" s="57" t="s">
        <v>179</v>
      </c>
      <c r="C4" s="78">
        <v>9453</v>
      </c>
    </row>
    <row r="6" spans="1:60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5"/>
      <c r="BD6" s="1" t="s">
        <v>118</v>
      </c>
      <c r="BF6" s="1" t="s">
        <v>185</v>
      </c>
      <c r="BH6" s="3" t="s">
        <v>162</v>
      </c>
    </row>
    <row r="7" spans="1:60" ht="26.25" customHeight="1">
      <c r="B7" s="173" t="s">
        <v>92</v>
      </c>
      <c r="C7" s="174"/>
      <c r="D7" s="174"/>
      <c r="E7" s="174"/>
      <c r="F7" s="174"/>
      <c r="G7" s="174"/>
      <c r="H7" s="174"/>
      <c r="I7" s="174"/>
      <c r="J7" s="174"/>
      <c r="K7" s="175"/>
      <c r="BD7" s="3" t="s">
        <v>120</v>
      </c>
      <c r="BF7" s="1" t="s">
        <v>140</v>
      </c>
      <c r="BH7" s="3" t="s">
        <v>161</v>
      </c>
    </row>
    <row r="8" spans="1:60" s="3" customFormat="1" ht="78.75">
      <c r="A8" s="2"/>
      <c r="B8" s="23" t="s">
        <v>114</v>
      </c>
      <c r="C8" s="31" t="s">
        <v>42</v>
      </c>
      <c r="D8" s="31" t="s">
        <v>117</v>
      </c>
      <c r="E8" s="31" t="s">
        <v>59</v>
      </c>
      <c r="F8" s="31" t="s">
        <v>99</v>
      </c>
      <c r="G8" s="31" t="s">
        <v>231</v>
      </c>
      <c r="H8" s="31" t="s">
        <v>230</v>
      </c>
      <c r="I8" s="31" t="s">
        <v>57</v>
      </c>
      <c r="J8" s="31" t="s">
        <v>180</v>
      </c>
      <c r="K8" s="31" t="s">
        <v>182</v>
      </c>
      <c r="BC8" s="1" t="s">
        <v>133</v>
      </c>
      <c r="BD8" s="1" t="s">
        <v>134</v>
      </c>
      <c r="BE8" s="1" t="s">
        <v>141</v>
      </c>
      <c r="BG8" s="4" t="s">
        <v>163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238</v>
      </c>
      <c r="H9" s="17"/>
      <c r="I9" s="17" t="s">
        <v>234</v>
      </c>
      <c r="J9" s="33" t="s">
        <v>20</v>
      </c>
      <c r="K9" s="58" t="s">
        <v>20</v>
      </c>
      <c r="BC9" s="1" t="s">
        <v>130</v>
      </c>
      <c r="BE9" s="1" t="s">
        <v>142</v>
      </c>
      <c r="BG9" s="4" t="s">
        <v>164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126</v>
      </c>
      <c r="BD10" s="3"/>
      <c r="BE10" s="1" t="s">
        <v>186</v>
      </c>
      <c r="BG10" s="1" t="s">
        <v>170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125</v>
      </c>
      <c r="BD11" s="3"/>
      <c r="BE11" s="1" t="s">
        <v>143</v>
      </c>
      <c r="BG11" s="1" t="s">
        <v>165</v>
      </c>
    </row>
    <row r="12" spans="1:60" ht="20.25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123</v>
      </c>
      <c r="BD12" s="4"/>
      <c r="BE12" s="1" t="s">
        <v>144</v>
      </c>
      <c r="BG12" s="1" t="s">
        <v>166</v>
      </c>
    </row>
    <row r="13" spans="1:60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127</v>
      </c>
      <c r="BE13" s="1" t="s">
        <v>145</v>
      </c>
      <c r="BG13" s="1" t="s">
        <v>167</v>
      </c>
    </row>
    <row r="14" spans="1:60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124</v>
      </c>
      <c r="BE14" s="1" t="s">
        <v>146</v>
      </c>
      <c r="BG14" s="1" t="s">
        <v>169</v>
      </c>
    </row>
    <row r="15" spans="1:60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135</v>
      </c>
      <c r="BE15" s="1" t="s">
        <v>187</v>
      </c>
      <c r="BG15" s="1" t="s">
        <v>171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121</v>
      </c>
      <c r="BD16" s="1" t="s">
        <v>136</v>
      </c>
      <c r="BE16" s="1" t="s">
        <v>147</v>
      </c>
      <c r="BG16" s="1" t="s">
        <v>172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131</v>
      </c>
      <c r="BE17" s="1" t="s">
        <v>148</v>
      </c>
      <c r="BG17" s="1" t="s">
        <v>173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119</v>
      </c>
      <c r="BF18" s="1" t="s">
        <v>149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132</v>
      </c>
      <c r="BF19" s="1" t="s">
        <v>150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137</v>
      </c>
      <c r="BF20" s="1" t="s">
        <v>151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122</v>
      </c>
      <c r="BE21" s="1" t="s">
        <v>138</v>
      </c>
      <c r="BF21" s="1" t="s">
        <v>152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128</v>
      </c>
      <c r="BF22" s="1" t="s">
        <v>153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129</v>
      </c>
      <c r="BF23" s="1" t="s">
        <v>188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191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154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155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190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156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157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189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177</v>
      </c>
      <c r="C1" s="78" t="s" vm="1">
        <v>247</v>
      </c>
    </row>
    <row r="2" spans="2:81">
      <c r="B2" s="57" t="s">
        <v>176</v>
      </c>
      <c r="C2" s="78" t="s">
        <v>248</v>
      </c>
    </row>
    <row r="3" spans="2:81">
      <c r="B3" s="57" t="s">
        <v>178</v>
      </c>
      <c r="C3" s="78" t="s">
        <v>249</v>
      </c>
      <c r="E3" s="2"/>
    </row>
    <row r="4" spans="2:81">
      <c r="B4" s="57" t="s">
        <v>179</v>
      </c>
      <c r="C4" s="78">
        <v>9453</v>
      </c>
    </row>
    <row r="6" spans="2:81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2:81" ht="26.25" customHeight="1">
      <c r="B7" s="173" t="s">
        <v>93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</row>
    <row r="8" spans="2:81" s="3" customFormat="1" ht="47.25">
      <c r="B8" s="23" t="s">
        <v>114</v>
      </c>
      <c r="C8" s="31" t="s">
        <v>42</v>
      </c>
      <c r="D8" s="14" t="s">
        <v>46</v>
      </c>
      <c r="E8" s="31" t="s">
        <v>15</v>
      </c>
      <c r="F8" s="31" t="s">
        <v>60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57</v>
      </c>
      <c r="O8" s="31" t="s">
        <v>54</v>
      </c>
      <c r="P8" s="31" t="s">
        <v>180</v>
      </c>
      <c r="Q8" s="32" t="s">
        <v>182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238</v>
      </c>
      <c r="M9" s="33"/>
      <c r="N9" s="33" t="s">
        <v>234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177</v>
      </c>
      <c r="C1" s="78" t="s" vm="1">
        <v>247</v>
      </c>
    </row>
    <row r="2" spans="2:72">
      <c r="B2" s="57" t="s">
        <v>176</v>
      </c>
      <c r="C2" s="78" t="s">
        <v>248</v>
      </c>
    </row>
    <row r="3" spans="2:72">
      <c r="B3" s="57" t="s">
        <v>178</v>
      </c>
      <c r="C3" s="78" t="s">
        <v>249</v>
      </c>
    </row>
    <row r="4" spans="2:72">
      <c r="B4" s="57" t="s">
        <v>179</v>
      </c>
      <c r="C4" s="78">
        <v>9453</v>
      </c>
    </row>
    <row r="6" spans="2:72" ht="26.25" customHeight="1">
      <c r="B6" s="173" t="s">
        <v>208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72" ht="26.25" customHeight="1">
      <c r="B7" s="173" t="s">
        <v>84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5"/>
    </row>
    <row r="8" spans="2:72" s="3" customFormat="1" ht="78.75">
      <c r="B8" s="23" t="s">
        <v>114</v>
      </c>
      <c r="C8" s="31" t="s">
        <v>42</v>
      </c>
      <c r="D8" s="31" t="s">
        <v>15</v>
      </c>
      <c r="E8" s="31" t="s">
        <v>60</v>
      </c>
      <c r="F8" s="31" t="s">
        <v>100</v>
      </c>
      <c r="G8" s="31" t="s">
        <v>18</v>
      </c>
      <c r="H8" s="31" t="s">
        <v>99</v>
      </c>
      <c r="I8" s="31" t="s">
        <v>17</v>
      </c>
      <c r="J8" s="31" t="s">
        <v>19</v>
      </c>
      <c r="K8" s="31" t="s">
        <v>231</v>
      </c>
      <c r="L8" s="31" t="s">
        <v>230</v>
      </c>
      <c r="M8" s="31" t="s">
        <v>108</v>
      </c>
      <c r="N8" s="31" t="s">
        <v>54</v>
      </c>
      <c r="O8" s="31" t="s">
        <v>180</v>
      </c>
      <c r="P8" s="32" t="s">
        <v>182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238</v>
      </c>
      <c r="L9" s="33"/>
      <c r="M9" s="33" t="s">
        <v>234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110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237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177</v>
      </c>
      <c r="C1" s="78" t="s" vm="1">
        <v>247</v>
      </c>
    </row>
    <row r="2" spans="2:65">
      <c r="B2" s="57" t="s">
        <v>176</v>
      </c>
      <c r="C2" s="78" t="s">
        <v>248</v>
      </c>
    </row>
    <row r="3" spans="2:65">
      <c r="B3" s="57" t="s">
        <v>178</v>
      </c>
      <c r="C3" s="78" t="s">
        <v>249</v>
      </c>
    </row>
    <row r="4" spans="2:65">
      <c r="B4" s="57" t="s">
        <v>179</v>
      </c>
      <c r="C4" s="78">
        <v>9453</v>
      </c>
    </row>
    <row r="6" spans="2:65" ht="26.25" customHeight="1">
      <c r="B6" s="173" t="s">
        <v>208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</row>
    <row r="7" spans="2:65" ht="26.25" customHeight="1">
      <c r="B7" s="173" t="s">
        <v>85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5"/>
    </row>
    <row r="8" spans="2:65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59</v>
      </c>
      <c r="G8" s="31" t="s">
        <v>15</v>
      </c>
      <c r="H8" s="31" t="s">
        <v>60</v>
      </c>
      <c r="I8" s="31" t="s">
        <v>100</v>
      </c>
      <c r="J8" s="31" t="s">
        <v>18</v>
      </c>
      <c r="K8" s="31" t="s">
        <v>99</v>
      </c>
      <c r="L8" s="31" t="s">
        <v>17</v>
      </c>
      <c r="M8" s="71" t="s">
        <v>19</v>
      </c>
      <c r="N8" s="31" t="s">
        <v>231</v>
      </c>
      <c r="O8" s="31" t="s">
        <v>230</v>
      </c>
      <c r="P8" s="31" t="s">
        <v>108</v>
      </c>
      <c r="Q8" s="31" t="s">
        <v>54</v>
      </c>
      <c r="R8" s="31" t="s">
        <v>180</v>
      </c>
      <c r="S8" s="32" t="s">
        <v>182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238</v>
      </c>
      <c r="O9" s="33"/>
      <c r="P9" s="33" t="s">
        <v>234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1" t="s">
        <v>112</v>
      </c>
      <c r="S10" s="21" t="s">
        <v>183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D27" sqref="D27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177</v>
      </c>
      <c r="C1" s="78" t="s" vm="1">
        <v>247</v>
      </c>
    </row>
    <row r="2" spans="2:81">
      <c r="B2" s="57" t="s">
        <v>176</v>
      </c>
      <c r="C2" s="78" t="s">
        <v>248</v>
      </c>
    </row>
    <row r="3" spans="2:81">
      <c r="B3" s="57" t="s">
        <v>178</v>
      </c>
      <c r="C3" s="78" t="s">
        <v>249</v>
      </c>
    </row>
    <row r="4" spans="2:81">
      <c r="B4" s="57" t="s">
        <v>179</v>
      </c>
      <c r="C4" s="78">
        <v>9453</v>
      </c>
    </row>
    <row r="6" spans="2:81" ht="26.25" customHeight="1">
      <c r="B6" s="173" t="s">
        <v>208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</row>
    <row r="7" spans="2:81" ht="26.25" customHeight="1">
      <c r="B7" s="173" t="s">
        <v>86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5"/>
    </row>
    <row r="8" spans="2:81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59</v>
      </c>
      <c r="G8" s="31" t="s">
        <v>15</v>
      </c>
      <c r="H8" s="31" t="s">
        <v>60</v>
      </c>
      <c r="I8" s="31" t="s">
        <v>100</v>
      </c>
      <c r="J8" s="31" t="s">
        <v>18</v>
      </c>
      <c r="K8" s="31" t="s">
        <v>99</v>
      </c>
      <c r="L8" s="31" t="s">
        <v>17</v>
      </c>
      <c r="M8" s="71" t="s">
        <v>19</v>
      </c>
      <c r="N8" s="71" t="s">
        <v>231</v>
      </c>
      <c r="O8" s="31" t="s">
        <v>230</v>
      </c>
      <c r="P8" s="31" t="s">
        <v>108</v>
      </c>
      <c r="Q8" s="31" t="s">
        <v>54</v>
      </c>
      <c r="R8" s="31" t="s">
        <v>180</v>
      </c>
      <c r="S8" s="32" t="s">
        <v>182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238</v>
      </c>
      <c r="O9" s="33"/>
      <c r="P9" s="33" t="s">
        <v>234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21" t="s">
        <v>112</v>
      </c>
      <c r="S10" s="21" t="s">
        <v>183</v>
      </c>
      <c r="T10" s="5"/>
      <c r="BZ10" s="1"/>
    </row>
    <row r="11" spans="2:81" s="4" customFormat="1" ht="18" customHeight="1">
      <c r="B11" s="125" t="s">
        <v>47</v>
      </c>
      <c r="C11" s="82"/>
      <c r="D11" s="82"/>
      <c r="E11" s="82"/>
      <c r="F11" s="82"/>
      <c r="G11" s="82"/>
      <c r="H11" s="82"/>
      <c r="I11" s="82"/>
      <c r="J11" s="93">
        <v>7.1812772224395438</v>
      </c>
      <c r="K11" s="82"/>
      <c r="L11" s="82"/>
      <c r="M11" s="92">
        <v>1.6024460735339318E-2</v>
      </c>
      <c r="N11" s="91"/>
      <c r="O11" s="93"/>
      <c r="P11" s="91">
        <v>340.94436999999999</v>
      </c>
      <c r="Q11" s="82"/>
      <c r="R11" s="92">
        <v>1</v>
      </c>
      <c r="S11" s="92">
        <f>P11/'סכום נכסי הקרן'!$C$42</f>
        <v>5.2299789486894071E-3</v>
      </c>
      <c r="T11" s="135"/>
      <c r="U11" s="136"/>
      <c r="BZ11" s="100"/>
      <c r="CC11" s="100"/>
    </row>
    <row r="12" spans="2:81" s="100" customFormat="1" ht="17.25" customHeight="1">
      <c r="B12" s="126" t="s">
        <v>228</v>
      </c>
      <c r="C12" s="82"/>
      <c r="D12" s="82"/>
      <c r="E12" s="82"/>
      <c r="F12" s="82"/>
      <c r="G12" s="82"/>
      <c r="H12" s="82"/>
      <c r="I12" s="82"/>
      <c r="J12" s="93">
        <v>7.1812772224395438</v>
      </c>
      <c r="K12" s="82"/>
      <c r="L12" s="82"/>
      <c r="M12" s="92">
        <v>1.6024460735339315E-2</v>
      </c>
      <c r="N12" s="91"/>
      <c r="O12" s="93"/>
      <c r="P12" s="91">
        <v>340.94436999999999</v>
      </c>
      <c r="Q12" s="82"/>
      <c r="R12" s="92">
        <v>1</v>
      </c>
      <c r="S12" s="92">
        <f>P12/'סכום נכסי הקרן'!$C$42</f>
        <v>5.2299789486894071E-3</v>
      </c>
      <c r="T12" s="139"/>
      <c r="U12" s="139"/>
    </row>
    <row r="13" spans="2:81">
      <c r="B13" s="105" t="s">
        <v>55</v>
      </c>
      <c r="C13" s="82"/>
      <c r="D13" s="82"/>
      <c r="E13" s="82"/>
      <c r="F13" s="82"/>
      <c r="G13" s="82"/>
      <c r="H13" s="82"/>
      <c r="I13" s="82"/>
      <c r="J13" s="93">
        <v>7.6639716666822082</v>
      </c>
      <c r="K13" s="82"/>
      <c r="L13" s="82"/>
      <c r="M13" s="92">
        <v>1.3195627606925492E-2</v>
      </c>
      <c r="N13" s="91"/>
      <c r="O13" s="93"/>
      <c r="P13" s="91">
        <v>249.87048999999999</v>
      </c>
      <c r="Q13" s="82"/>
      <c r="R13" s="92">
        <v>0.73287759525109619</v>
      </c>
      <c r="S13" s="92">
        <f>P13/'סכום נכסי הקרן'!$C$42</f>
        <v>3.832934395129349E-3</v>
      </c>
      <c r="T13" s="137"/>
      <c r="U13" s="137"/>
    </row>
    <row r="14" spans="2:81">
      <c r="B14" s="106" t="s">
        <v>888</v>
      </c>
      <c r="C14" s="84" t="s">
        <v>889</v>
      </c>
      <c r="D14" s="97" t="s">
        <v>890</v>
      </c>
      <c r="E14" s="84" t="s">
        <v>891</v>
      </c>
      <c r="F14" s="97" t="s">
        <v>366</v>
      </c>
      <c r="G14" s="84" t="s">
        <v>302</v>
      </c>
      <c r="H14" s="84" t="s">
        <v>303</v>
      </c>
      <c r="I14" s="110">
        <v>42797</v>
      </c>
      <c r="J14" s="96">
        <v>9.2800000000000011</v>
      </c>
      <c r="K14" s="97" t="s">
        <v>162</v>
      </c>
      <c r="L14" s="98">
        <v>4.9000000000000002E-2</v>
      </c>
      <c r="M14" s="95">
        <v>1.3100000000000001E-2</v>
      </c>
      <c r="N14" s="94">
        <v>9775</v>
      </c>
      <c r="O14" s="96">
        <v>162.99</v>
      </c>
      <c r="P14" s="94">
        <v>15.932259999999999</v>
      </c>
      <c r="Q14" s="95">
        <v>4.9793798556951163E-6</v>
      </c>
      <c r="R14" s="95">
        <v>4.6729793485077935E-2</v>
      </c>
      <c r="S14" s="95">
        <f>P14/'סכום נכסי הקרן'!$C$42</f>
        <v>2.4439583620356099E-4</v>
      </c>
      <c r="T14" s="137"/>
      <c r="U14" s="137"/>
    </row>
    <row r="15" spans="2:81">
      <c r="B15" s="106" t="s">
        <v>892</v>
      </c>
      <c r="C15" s="84" t="s">
        <v>893</v>
      </c>
      <c r="D15" s="97" t="s">
        <v>890</v>
      </c>
      <c r="E15" s="84" t="s">
        <v>891</v>
      </c>
      <c r="F15" s="97" t="s">
        <v>366</v>
      </c>
      <c r="G15" s="84" t="s">
        <v>302</v>
      </c>
      <c r="H15" s="84" t="s">
        <v>303</v>
      </c>
      <c r="I15" s="110">
        <v>42852</v>
      </c>
      <c r="J15" s="96">
        <v>12.029999999999998</v>
      </c>
      <c r="K15" s="97" t="s">
        <v>162</v>
      </c>
      <c r="L15" s="98">
        <v>4.0999999999999995E-2</v>
      </c>
      <c r="M15" s="95">
        <v>2.0899999999999998E-2</v>
      </c>
      <c r="N15" s="94">
        <v>76432.91</v>
      </c>
      <c r="O15" s="96">
        <v>130.58000000000001</v>
      </c>
      <c r="P15" s="94">
        <v>99.806100000000001</v>
      </c>
      <c r="Q15" s="95">
        <v>2.0334446383331789E-5</v>
      </c>
      <c r="R15" s="95">
        <v>0.29273426629687421</v>
      </c>
      <c r="S15" s="95">
        <f>P15/'סכום נכסי הקרן'!$C$42</f>
        <v>1.530994050292691E-3</v>
      </c>
      <c r="T15" s="137"/>
      <c r="U15" s="137"/>
    </row>
    <row r="16" spans="2:81">
      <c r="B16" s="106" t="s">
        <v>894</v>
      </c>
      <c r="C16" s="84" t="s">
        <v>895</v>
      </c>
      <c r="D16" s="97" t="s">
        <v>890</v>
      </c>
      <c r="E16" s="84" t="s">
        <v>896</v>
      </c>
      <c r="F16" s="97" t="s">
        <v>366</v>
      </c>
      <c r="G16" s="84" t="s">
        <v>302</v>
      </c>
      <c r="H16" s="84" t="s">
        <v>158</v>
      </c>
      <c r="I16" s="110">
        <v>42796</v>
      </c>
      <c r="J16" s="96">
        <v>8.7899999999999991</v>
      </c>
      <c r="K16" s="97" t="s">
        <v>162</v>
      </c>
      <c r="L16" s="98">
        <v>2.1400000000000002E-2</v>
      </c>
      <c r="M16" s="95">
        <v>1.2599999999999998E-2</v>
      </c>
      <c r="N16" s="94">
        <v>18000</v>
      </c>
      <c r="O16" s="96">
        <v>109.13</v>
      </c>
      <c r="P16" s="94">
        <v>19.6434</v>
      </c>
      <c r="Q16" s="95">
        <v>6.9325158099874451E-5</v>
      </c>
      <c r="R16" s="95">
        <v>5.7614677725870644E-2</v>
      </c>
      <c r="S16" s="95">
        <f>P16/'סכום נכסי הקרן'!$C$42</f>
        <v>3.0132355164182796E-4</v>
      </c>
      <c r="T16" s="137"/>
      <c r="U16" s="137"/>
    </row>
    <row r="17" spans="2:21">
      <c r="B17" s="106" t="s">
        <v>897</v>
      </c>
      <c r="C17" s="84" t="s">
        <v>898</v>
      </c>
      <c r="D17" s="97" t="s">
        <v>890</v>
      </c>
      <c r="E17" s="84" t="s">
        <v>365</v>
      </c>
      <c r="F17" s="97" t="s">
        <v>366</v>
      </c>
      <c r="G17" s="84" t="s">
        <v>326</v>
      </c>
      <c r="H17" s="84" t="s">
        <v>303</v>
      </c>
      <c r="I17" s="110">
        <v>42768</v>
      </c>
      <c r="J17" s="96">
        <v>1.97</v>
      </c>
      <c r="K17" s="97" t="s">
        <v>162</v>
      </c>
      <c r="L17" s="98">
        <v>6.8499999999999991E-2</v>
      </c>
      <c r="M17" s="95">
        <v>8.3999999999999995E-3</v>
      </c>
      <c r="N17" s="94">
        <v>1700</v>
      </c>
      <c r="O17" s="96">
        <v>128.51</v>
      </c>
      <c r="P17" s="94">
        <v>2.1846700000000001</v>
      </c>
      <c r="Q17" s="95">
        <v>3.3659967013232327E-6</v>
      </c>
      <c r="R17" s="95">
        <v>6.4077022301321481E-3</v>
      </c>
      <c r="S17" s="95">
        <f>P17/'סכום נכסי הקרן'!$C$42</f>
        <v>3.3512147773061298E-5</v>
      </c>
      <c r="T17" s="137"/>
      <c r="U17" s="137"/>
    </row>
    <row r="18" spans="2:21">
      <c r="B18" s="106" t="s">
        <v>899</v>
      </c>
      <c r="C18" s="84" t="s">
        <v>900</v>
      </c>
      <c r="D18" s="97" t="s">
        <v>890</v>
      </c>
      <c r="E18" s="84" t="s">
        <v>365</v>
      </c>
      <c r="F18" s="97" t="s">
        <v>366</v>
      </c>
      <c r="G18" s="84" t="s">
        <v>342</v>
      </c>
      <c r="H18" s="84" t="s">
        <v>158</v>
      </c>
      <c r="I18" s="110">
        <v>42935</v>
      </c>
      <c r="J18" s="96">
        <v>3.4200000000000004</v>
      </c>
      <c r="K18" s="97" t="s">
        <v>162</v>
      </c>
      <c r="L18" s="98">
        <v>0.06</v>
      </c>
      <c r="M18" s="95">
        <v>6.6E-3</v>
      </c>
      <c r="N18" s="94">
        <v>84592</v>
      </c>
      <c r="O18" s="96">
        <v>128.30000000000001</v>
      </c>
      <c r="P18" s="94">
        <v>108.53153999999999</v>
      </c>
      <c r="Q18" s="95">
        <v>2.2858076796322116E-5</v>
      </c>
      <c r="R18" s="95">
        <v>0.31832624190274794</v>
      </c>
      <c r="S18" s="95">
        <f>P18/'סכום נכסי הקרן'!$C$42</f>
        <v>1.6648395439667835E-3</v>
      </c>
      <c r="T18" s="137"/>
      <c r="U18" s="137"/>
    </row>
    <row r="19" spans="2:21">
      <c r="B19" s="106" t="s">
        <v>901</v>
      </c>
      <c r="C19" s="84" t="s">
        <v>902</v>
      </c>
      <c r="D19" s="97" t="s">
        <v>890</v>
      </c>
      <c r="E19" s="84" t="s">
        <v>903</v>
      </c>
      <c r="F19" s="97" t="s">
        <v>366</v>
      </c>
      <c r="G19" s="84" t="s">
        <v>342</v>
      </c>
      <c r="H19" s="84" t="s">
        <v>303</v>
      </c>
      <c r="I19" s="110">
        <v>42835</v>
      </c>
      <c r="J19" s="96">
        <v>4.8599999999999994</v>
      </c>
      <c r="K19" s="97" t="s">
        <v>162</v>
      </c>
      <c r="L19" s="98">
        <v>5.5999999999999994E-2</v>
      </c>
      <c r="M19" s="95">
        <v>5.4000000000000003E-3</v>
      </c>
      <c r="N19" s="94">
        <v>2493.2399999999998</v>
      </c>
      <c r="O19" s="96">
        <v>151.31</v>
      </c>
      <c r="P19" s="94">
        <v>3.7725200000000001</v>
      </c>
      <c r="Q19" s="95">
        <v>2.8173665650829758E-6</v>
      </c>
      <c r="R19" s="95">
        <v>1.1064913610393391E-2</v>
      </c>
      <c r="S19" s="95">
        <f>P19/'סכום נכסי הקרן'!$C$42</f>
        <v>5.7869265251424338E-5</v>
      </c>
      <c r="T19" s="137"/>
      <c r="U19" s="137"/>
    </row>
    <row r="20" spans="2:21">
      <c r="B20" s="107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  <c r="T20" s="137"/>
      <c r="U20" s="137"/>
    </row>
    <row r="21" spans="2:21">
      <c r="B21" s="105" t="s">
        <v>56</v>
      </c>
      <c r="C21" s="82"/>
      <c r="D21" s="82"/>
      <c r="E21" s="82"/>
      <c r="F21" s="82"/>
      <c r="G21" s="82"/>
      <c r="H21" s="82"/>
      <c r="I21" s="82"/>
      <c r="J21" s="93">
        <v>6.1320460075212493</v>
      </c>
      <c r="K21" s="82"/>
      <c r="L21" s="82"/>
      <c r="M21" s="92">
        <v>2.3012137426757558E-2</v>
      </c>
      <c r="N21" s="91"/>
      <c r="O21" s="93"/>
      <c r="P21" s="91">
        <v>84.020610000000005</v>
      </c>
      <c r="Q21" s="82"/>
      <c r="R21" s="92">
        <v>0.24643495359668208</v>
      </c>
      <c r="S21" s="92">
        <f>P21/'סכום נכסי הקרן'!$C$42</f>
        <v>1.2888496195318981E-3</v>
      </c>
      <c r="T21" s="137"/>
      <c r="U21" s="137"/>
    </row>
    <row r="22" spans="2:21">
      <c r="B22" s="106" t="s">
        <v>904</v>
      </c>
      <c r="C22" s="84" t="s">
        <v>905</v>
      </c>
      <c r="D22" s="97" t="s">
        <v>890</v>
      </c>
      <c r="E22" s="84" t="s">
        <v>896</v>
      </c>
      <c r="F22" s="97" t="s">
        <v>366</v>
      </c>
      <c r="G22" s="84" t="s">
        <v>302</v>
      </c>
      <c r="H22" s="84" t="s">
        <v>158</v>
      </c>
      <c r="I22" s="110">
        <v>42796</v>
      </c>
      <c r="J22" s="96">
        <v>8.1100000000000012</v>
      </c>
      <c r="K22" s="97" t="s">
        <v>162</v>
      </c>
      <c r="L22" s="98">
        <v>3.7400000000000003E-2</v>
      </c>
      <c r="M22" s="95">
        <v>2.7600000000000003E-2</v>
      </c>
      <c r="N22" s="94">
        <v>18000</v>
      </c>
      <c r="O22" s="96">
        <v>109.31</v>
      </c>
      <c r="P22" s="94">
        <v>19.675799999999999</v>
      </c>
      <c r="Q22" s="95">
        <v>3.4947520473422413E-5</v>
      </c>
      <c r="R22" s="95">
        <v>5.7709707891642259E-2</v>
      </c>
      <c r="S22" s="95">
        <f>P22/'סכום נכסי הקרן'!$C$42</f>
        <v>3.0182055740830398E-4</v>
      </c>
      <c r="T22" s="137"/>
      <c r="U22" s="137"/>
    </row>
    <row r="23" spans="2:21">
      <c r="B23" s="106" t="s">
        <v>906</v>
      </c>
      <c r="C23" s="84" t="s">
        <v>907</v>
      </c>
      <c r="D23" s="97" t="s">
        <v>890</v>
      </c>
      <c r="E23" s="84" t="s">
        <v>896</v>
      </c>
      <c r="F23" s="97" t="s">
        <v>366</v>
      </c>
      <c r="G23" s="84" t="s">
        <v>302</v>
      </c>
      <c r="H23" s="84" t="s">
        <v>158</v>
      </c>
      <c r="I23" s="110">
        <v>42796</v>
      </c>
      <c r="J23" s="96">
        <v>4.8499999999999996</v>
      </c>
      <c r="K23" s="97" t="s">
        <v>162</v>
      </c>
      <c r="L23" s="98">
        <v>2.5000000000000001E-2</v>
      </c>
      <c r="M23" s="95">
        <v>2.0499999999999997E-2</v>
      </c>
      <c r="N23" s="94">
        <v>26000</v>
      </c>
      <c r="O23" s="96">
        <v>103</v>
      </c>
      <c r="P23" s="94">
        <v>26.78</v>
      </c>
      <c r="Q23" s="95">
        <v>3.5847433323774016E-5</v>
      </c>
      <c r="R23" s="95">
        <v>7.8546538251973483E-2</v>
      </c>
      <c r="S23" s="95">
        <f>P23/'סכום נכסי הקרן'!$C$42</f>
        <v>4.1079674155024856E-4</v>
      </c>
      <c r="T23" s="137"/>
      <c r="U23" s="137"/>
    </row>
    <row r="24" spans="2:21">
      <c r="B24" s="106" t="s">
        <v>908</v>
      </c>
      <c r="C24" s="84" t="s">
        <v>909</v>
      </c>
      <c r="D24" s="97" t="s">
        <v>890</v>
      </c>
      <c r="E24" s="84" t="s">
        <v>910</v>
      </c>
      <c r="F24" s="97" t="s">
        <v>330</v>
      </c>
      <c r="G24" s="84" t="s">
        <v>342</v>
      </c>
      <c r="H24" s="84" t="s">
        <v>158</v>
      </c>
      <c r="I24" s="110">
        <v>42936</v>
      </c>
      <c r="J24" s="96">
        <v>6.0100000000000016</v>
      </c>
      <c r="K24" s="97" t="s">
        <v>162</v>
      </c>
      <c r="L24" s="98">
        <v>3.1E-2</v>
      </c>
      <c r="M24" s="95">
        <v>2.2399999999999996E-2</v>
      </c>
      <c r="N24" s="94">
        <v>35647</v>
      </c>
      <c r="O24" s="96">
        <v>105.38</v>
      </c>
      <c r="P24" s="94">
        <v>37.564809999999994</v>
      </c>
      <c r="Q24" s="95">
        <v>9.3807894736842103E-5</v>
      </c>
      <c r="R24" s="95">
        <v>0.11017870745306631</v>
      </c>
      <c r="S24" s="95">
        <f>P24/'סכום נכסי הקרן'!$C$42</f>
        <v>5.7623232057334541E-4</v>
      </c>
      <c r="T24" s="137"/>
      <c r="U24" s="137"/>
    </row>
    <row r="25" spans="2:21">
      <c r="B25" s="107"/>
      <c r="C25" s="84"/>
      <c r="D25" s="84"/>
      <c r="E25" s="84"/>
      <c r="F25" s="84"/>
      <c r="G25" s="84"/>
      <c r="H25" s="84"/>
      <c r="I25" s="84"/>
      <c r="J25" s="96"/>
      <c r="K25" s="84"/>
      <c r="L25" s="84"/>
      <c r="M25" s="95"/>
      <c r="N25" s="94"/>
      <c r="O25" s="96"/>
      <c r="P25" s="84"/>
      <c r="Q25" s="84"/>
      <c r="R25" s="95"/>
      <c r="S25" s="84"/>
      <c r="T25" s="137"/>
      <c r="U25" s="137"/>
    </row>
    <row r="26" spans="2:21">
      <c r="B26" s="105" t="s">
        <v>44</v>
      </c>
      <c r="C26" s="82"/>
      <c r="D26" s="82"/>
      <c r="E26" s="82"/>
      <c r="F26" s="82"/>
      <c r="G26" s="82"/>
      <c r="H26" s="82"/>
      <c r="I26" s="82"/>
      <c r="J26" s="93">
        <v>2.58</v>
      </c>
      <c r="K26" s="82"/>
      <c r="L26" s="82"/>
      <c r="M26" s="92">
        <v>3.3000000000000002E-2</v>
      </c>
      <c r="N26" s="91"/>
      <c r="O26" s="93"/>
      <c r="P26" s="91">
        <v>7.0532700000000004</v>
      </c>
      <c r="Q26" s="82"/>
      <c r="R26" s="92">
        <v>2.0687451152221696E-2</v>
      </c>
      <c r="S26" s="92">
        <f>P26/'סכום נכסי הקרן'!$C$42</f>
        <v>1.081949340281599E-4</v>
      </c>
      <c r="T26" s="137"/>
      <c r="U26" s="137"/>
    </row>
    <row r="27" spans="2:21">
      <c r="B27" s="106" t="s">
        <v>911</v>
      </c>
      <c r="C27" s="84" t="s">
        <v>912</v>
      </c>
      <c r="D27" s="97" t="s">
        <v>890</v>
      </c>
      <c r="E27" s="84" t="s">
        <v>518</v>
      </c>
      <c r="F27" s="97" t="s">
        <v>519</v>
      </c>
      <c r="G27" s="84" t="s">
        <v>382</v>
      </c>
      <c r="H27" s="84" t="s">
        <v>303</v>
      </c>
      <c r="I27" s="110">
        <v>42954</v>
      </c>
      <c r="J27" s="96">
        <v>2.58</v>
      </c>
      <c r="K27" s="97" t="s">
        <v>161</v>
      </c>
      <c r="L27" s="98">
        <v>3.7000000000000005E-2</v>
      </c>
      <c r="M27" s="95">
        <v>3.3000000000000002E-2</v>
      </c>
      <c r="N27" s="94">
        <v>1991</v>
      </c>
      <c r="O27" s="96">
        <v>102.18</v>
      </c>
      <c r="P27" s="94">
        <v>7.0532700000000004</v>
      </c>
      <c r="Q27" s="95">
        <v>2.962621272543301E-5</v>
      </c>
      <c r="R27" s="95">
        <v>2.0687451152221696E-2</v>
      </c>
      <c r="S27" s="95">
        <f>P27/'סכום נכסי הקרן'!$C$42</f>
        <v>1.081949340281599E-4</v>
      </c>
      <c r="T27" s="137"/>
      <c r="U27" s="137"/>
    </row>
    <row r="28" spans="2:21">
      <c r="B28" s="108"/>
      <c r="C28" s="109"/>
      <c r="D28" s="109"/>
      <c r="E28" s="109"/>
      <c r="F28" s="109"/>
      <c r="G28" s="109"/>
      <c r="H28" s="109"/>
      <c r="I28" s="109"/>
      <c r="J28" s="111"/>
      <c r="K28" s="109"/>
      <c r="L28" s="109"/>
      <c r="M28" s="112"/>
      <c r="N28" s="113"/>
      <c r="O28" s="111"/>
      <c r="P28" s="109"/>
      <c r="Q28" s="109"/>
      <c r="R28" s="112"/>
      <c r="S28" s="109"/>
      <c r="T28" s="137"/>
      <c r="U28" s="137"/>
    </row>
    <row r="29" spans="2:2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37"/>
      <c r="U29" s="137"/>
    </row>
    <row r="30" spans="2:2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21">
      <c r="B31" s="99" t="s">
        <v>246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21">
      <c r="B32" s="99" t="s">
        <v>110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99" t="s">
        <v>229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99" t="s">
        <v>237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0 B35:B127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177</v>
      </c>
      <c r="C1" s="78" t="s" vm="1">
        <v>247</v>
      </c>
    </row>
    <row r="2" spans="2:98">
      <c r="B2" s="57" t="s">
        <v>176</v>
      </c>
      <c r="C2" s="78" t="s">
        <v>248</v>
      </c>
    </row>
    <row r="3" spans="2:98">
      <c r="B3" s="57" t="s">
        <v>178</v>
      </c>
      <c r="C3" s="78" t="s">
        <v>249</v>
      </c>
    </row>
    <row r="4" spans="2:98">
      <c r="B4" s="57" t="s">
        <v>179</v>
      </c>
      <c r="C4" s="78">
        <v>9453</v>
      </c>
    </row>
    <row r="6" spans="2:98" ht="26.25" customHeight="1">
      <c r="B6" s="173" t="s">
        <v>208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5"/>
    </row>
    <row r="7" spans="2:98" ht="26.25" customHeight="1">
      <c r="B7" s="173" t="s">
        <v>87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5"/>
    </row>
    <row r="8" spans="2:98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59</v>
      </c>
      <c r="G8" s="31" t="s">
        <v>99</v>
      </c>
      <c r="H8" s="31" t="s">
        <v>231</v>
      </c>
      <c r="I8" s="31" t="s">
        <v>230</v>
      </c>
      <c r="J8" s="31" t="s">
        <v>108</v>
      </c>
      <c r="K8" s="31" t="s">
        <v>54</v>
      </c>
      <c r="L8" s="31" t="s">
        <v>180</v>
      </c>
      <c r="M8" s="32" t="s">
        <v>182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238</v>
      </c>
      <c r="I9" s="33"/>
      <c r="J9" s="33" t="s">
        <v>234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41.7109375" style="2" bestFit="1" customWidth="1"/>
    <col min="4" max="4" width="8" style="1" bestFit="1" customWidth="1"/>
    <col min="5" max="5" width="11.28515625" style="1" bestFit="1" customWidth="1"/>
    <col min="6" max="6" width="9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177</v>
      </c>
      <c r="C1" s="78" t="s" vm="1">
        <v>247</v>
      </c>
    </row>
    <row r="2" spans="2:55">
      <c r="B2" s="57" t="s">
        <v>176</v>
      </c>
      <c r="C2" s="78" t="s">
        <v>248</v>
      </c>
    </row>
    <row r="3" spans="2:55">
      <c r="B3" s="57" t="s">
        <v>178</v>
      </c>
      <c r="C3" s="78" t="s">
        <v>249</v>
      </c>
    </row>
    <row r="4" spans="2:55">
      <c r="B4" s="57" t="s">
        <v>179</v>
      </c>
      <c r="C4" s="78">
        <v>9453</v>
      </c>
    </row>
    <row r="6" spans="2:55" ht="26.25" customHeight="1">
      <c r="B6" s="173" t="s">
        <v>208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55" ht="26.25" customHeight="1">
      <c r="B7" s="173" t="s">
        <v>94</v>
      </c>
      <c r="C7" s="174"/>
      <c r="D7" s="174"/>
      <c r="E7" s="174"/>
      <c r="F7" s="174"/>
      <c r="G7" s="174"/>
      <c r="H7" s="174"/>
      <c r="I7" s="174"/>
      <c r="J7" s="174"/>
      <c r="K7" s="175"/>
    </row>
    <row r="8" spans="2:55" s="3" customFormat="1" ht="78.75">
      <c r="B8" s="23" t="s">
        <v>114</v>
      </c>
      <c r="C8" s="31" t="s">
        <v>42</v>
      </c>
      <c r="D8" s="31" t="s">
        <v>99</v>
      </c>
      <c r="E8" s="31" t="s">
        <v>100</v>
      </c>
      <c r="F8" s="31" t="s">
        <v>231</v>
      </c>
      <c r="G8" s="31" t="s">
        <v>230</v>
      </c>
      <c r="H8" s="31" t="s">
        <v>108</v>
      </c>
      <c r="I8" s="31" t="s">
        <v>54</v>
      </c>
      <c r="J8" s="31" t="s">
        <v>180</v>
      </c>
      <c r="K8" s="32" t="s">
        <v>182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238</v>
      </c>
      <c r="G9" s="33"/>
      <c r="H9" s="33" t="s">
        <v>234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17" t="s">
        <v>913</v>
      </c>
      <c r="C11" s="118"/>
      <c r="D11" s="118"/>
      <c r="E11" s="118"/>
      <c r="F11" s="119"/>
      <c r="G11" s="123"/>
      <c r="H11" s="119">
        <v>19.134679999999999</v>
      </c>
      <c r="I11" s="118"/>
      <c r="J11" s="120">
        <v>1</v>
      </c>
      <c r="K11" s="120">
        <f>H11/'סכום נכסי הקרן'!$C$42</f>
        <v>2.9351994752078829E-4</v>
      </c>
      <c r="L11" s="138"/>
      <c r="M11" s="3"/>
      <c r="N11" s="3"/>
      <c r="O11" s="3"/>
      <c r="P11" s="3"/>
      <c r="Q11" s="3"/>
      <c r="R11" s="3"/>
      <c r="S11" s="3"/>
      <c r="T11" s="3"/>
      <c r="U11" s="3"/>
      <c r="BC11" s="100"/>
    </row>
    <row r="12" spans="2:55" s="100" customFormat="1" ht="21" customHeight="1">
      <c r="B12" s="121" t="s">
        <v>914</v>
      </c>
      <c r="C12" s="118"/>
      <c r="D12" s="118"/>
      <c r="E12" s="118"/>
      <c r="F12" s="119"/>
      <c r="G12" s="123"/>
      <c r="H12" s="119">
        <v>19.134679999999999</v>
      </c>
      <c r="I12" s="118"/>
      <c r="J12" s="120">
        <v>1</v>
      </c>
      <c r="K12" s="120">
        <f>H12/'סכום נכסי הקרן'!$C$42</f>
        <v>2.9351994752078829E-4</v>
      </c>
      <c r="L12" s="138"/>
      <c r="M12" s="3"/>
      <c r="N12" s="3"/>
      <c r="O12" s="3"/>
      <c r="P12" s="3"/>
      <c r="Q12" s="3"/>
      <c r="R12" s="3"/>
      <c r="S12" s="3"/>
      <c r="T12" s="3"/>
      <c r="U12" s="3"/>
    </row>
    <row r="13" spans="2:55">
      <c r="B13" s="102" t="s">
        <v>226</v>
      </c>
      <c r="C13" s="82"/>
      <c r="D13" s="82"/>
      <c r="E13" s="82"/>
      <c r="F13" s="91"/>
      <c r="G13" s="93"/>
      <c r="H13" s="91">
        <v>19.134679999999999</v>
      </c>
      <c r="I13" s="82"/>
      <c r="J13" s="92">
        <v>1</v>
      </c>
      <c r="K13" s="92">
        <f>H13/'סכום נכסי הקרן'!$C$42</f>
        <v>2.9351994752078829E-4</v>
      </c>
      <c r="L13" s="138"/>
      <c r="V13" s="1"/>
    </row>
    <row r="14" spans="2:55">
      <c r="B14" s="87" t="s">
        <v>915</v>
      </c>
      <c r="C14" s="84">
        <v>5303</v>
      </c>
      <c r="D14" s="97" t="s">
        <v>163</v>
      </c>
      <c r="E14" s="110">
        <v>43034</v>
      </c>
      <c r="F14" s="94">
        <v>4607.88</v>
      </c>
      <c r="G14" s="96">
        <v>100</v>
      </c>
      <c r="H14" s="94">
        <v>19.134679999999999</v>
      </c>
      <c r="I14" s="95">
        <v>6.1204624277456652E-5</v>
      </c>
      <c r="J14" s="95">
        <v>1</v>
      </c>
      <c r="K14" s="95">
        <f>H14/'סכום נכסי הקרן'!$C$42</f>
        <v>2.9351994752078829E-4</v>
      </c>
      <c r="L14" s="138"/>
      <c r="V14" s="1"/>
    </row>
    <row r="15" spans="2:55">
      <c r="B15" s="83"/>
      <c r="C15" s="84"/>
      <c r="D15" s="84"/>
      <c r="E15" s="84"/>
      <c r="F15" s="94"/>
      <c r="G15" s="96"/>
      <c r="H15" s="84"/>
      <c r="I15" s="84"/>
      <c r="J15" s="95"/>
      <c r="K15" s="84"/>
      <c r="L15" s="138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38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99" t="s">
        <v>110</v>
      </c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99" t="s">
        <v>229</v>
      </c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99" t="s">
        <v>237</v>
      </c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C115" s="1"/>
    </row>
    <row r="116" spans="2:11">
      <c r="C116" s="1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177</v>
      </c>
      <c r="C1" s="78" t="s" vm="1">
        <v>247</v>
      </c>
    </row>
    <row r="2" spans="2:59">
      <c r="B2" s="57" t="s">
        <v>176</v>
      </c>
      <c r="C2" s="78" t="s">
        <v>248</v>
      </c>
    </row>
    <row r="3" spans="2:59">
      <c r="B3" s="57" t="s">
        <v>178</v>
      </c>
      <c r="C3" s="78" t="s">
        <v>249</v>
      </c>
    </row>
    <row r="4" spans="2:59">
      <c r="B4" s="57" t="s">
        <v>179</v>
      </c>
      <c r="C4" s="78">
        <v>9453</v>
      </c>
    </row>
    <row r="6" spans="2:59" ht="26.25" customHeight="1">
      <c r="B6" s="173" t="s">
        <v>208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59" ht="26.25" customHeight="1">
      <c r="B7" s="173" t="s">
        <v>95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</row>
    <row r="8" spans="2:59" s="3" customFormat="1" ht="78.75">
      <c r="B8" s="23" t="s">
        <v>114</v>
      </c>
      <c r="C8" s="31" t="s">
        <v>42</v>
      </c>
      <c r="D8" s="31" t="s">
        <v>59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54</v>
      </c>
      <c r="K8" s="31" t="s">
        <v>180</v>
      </c>
      <c r="L8" s="32" t="s">
        <v>182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1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1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82</v>
      </c>
      <c r="C6" s="14" t="s">
        <v>42</v>
      </c>
      <c r="E6" s="14" t="s">
        <v>115</v>
      </c>
      <c r="I6" s="14" t="s">
        <v>15</v>
      </c>
      <c r="J6" s="14" t="s">
        <v>60</v>
      </c>
      <c r="M6" s="14" t="s">
        <v>99</v>
      </c>
      <c r="Q6" s="14" t="s">
        <v>17</v>
      </c>
      <c r="R6" s="14" t="s">
        <v>19</v>
      </c>
      <c r="U6" s="14" t="s">
        <v>57</v>
      </c>
      <c r="W6" s="15" t="s">
        <v>53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84</v>
      </c>
      <c r="C8" s="31" t="s">
        <v>42</v>
      </c>
      <c r="D8" s="31" t="s">
        <v>117</v>
      </c>
      <c r="I8" s="31" t="s">
        <v>15</v>
      </c>
      <c r="J8" s="31" t="s">
        <v>60</v>
      </c>
      <c r="K8" s="31" t="s">
        <v>100</v>
      </c>
      <c r="L8" s="31" t="s">
        <v>18</v>
      </c>
      <c r="M8" s="31" t="s">
        <v>99</v>
      </c>
      <c r="Q8" s="31" t="s">
        <v>17</v>
      </c>
      <c r="R8" s="31" t="s">
        <v>19</v>
      </c>
      <c r="S8" s="31" t="s">
        <v>0</v>
      </c>
      <c r="T8" s="31" t="s">
        <v>103</v>
      </c>
      <c r="U8" s="31" t="s">
        <v>57</v>
      </c>
      <c r="V8" s="31" t="s">
        <v>54</v>
      </c>
      <c r="W8" s="32" t="s">
        <v>109</v>
      </c>
    </row>
    <row r="9" spans="2:25" ht="31.5">
      <c r="B9" s="49" t="str">
        <f>'תעודות חוב מסחריות '!B7:T7</f>
        <v>2. תעודות חוב מסחריות</v>
      </c>
      <c r="C9" s="14" t="s">
        <v>42</v>
      </c>
      <c r="D9" s="14" t="s">
        <v>117</v>
      </c>
      <c r="E9" s="42" t="s">
        <v>115</v>
      </c>
      <c r="G9" s="14" t="s">
        <v>59</v>
      </c>
      <c r="I9" s="14" t="s">
        <v>15</v>
      </c>
      <c r="J9" s="14" t="s">
        <v>60</v>
      </c>
      <c r="K9" s="14" t="s">
        <v>100</v>
      </c>
      <c r="L9" s="14" t="s">
        <v>18</v>
      </c>
      <c r="M9" s="14" t="s">
        <v>99</v>
      </c>
      <c r="Q9" s="14" t="s">
        <v>17</v>
      </c>
      <c r="R9" s="14" t="s">
        <v>19</v>
      </c>
      <c r="S9" s="14" t="s">
        <v>0</v>
      </c>
      <c r="T9" s="14" t="s">
        <v>103</v>
      </c>
      <c r="U9" s="14" t="s">
        <v>57</v>
      </c>
      <c r="V9" s="14" t="s">
        <v>54</v>
      </c>
      <c r="W9" s="39" t="s">
        <v>109</v>
      </c>
    </row>
    <row r="10" spans="2:25" ht="31.5">
      <c r="B10" s="49" t="str">
        <f>'אג"ח קונצרני'!B7:U7</f>
        <v>3. אג"ח קונצרני</v>
      </c>
      <c r="C10" s="31" t="s">
        <v>42</v>
      </c>
      <c r="D10" s="14" t="s">
        <v>117</v>
      </c>
      <c r="E10" s="42" t="s">
        <v>115</v>
      </c>
      <c r="G10" s="31" t="s">
        <v>59</v>
      </c>
      <c r="I10" s="31" t="s">
        <v>15</v>
      </c>
      <c r="J10" s="31" t="s">
        <v>60</v>
      </c>
      <c r="K10" s="31" t="s">
        <v>100</v>
      </c>
      <c r="L10" s="31" t="s">
        <v>18</v>
      </c>
      <c r="M10" s="31" t="s">
        <v>99</v>
      </c>
      <c r="Q10" s="31" t="s">
        <v>17</v>
      </c>
      <c r="R10" s="31" t="s">
        <v>19</v>
      </c>
      <c r="S10" s="31" t="s">
        <v>0</v>
      </c>
      <c r="T10" s="31" t="s">
        <v>103</v>
      </c>
      <c r="U10" s="31" t="s">
        <v>57</v>
      </c>
      <c r="V10" s="14" t="s">
        <v>54</v>
      </c>
      <c r="W10" s="32" t="s">
        <v>109</v>
      </c>
    </row>
    <row r="11" spans="2:25" ht="31.5">
      <c r="B11" s="49" t="str">
        <f>מניות!B7</f>
        <v>4. מניות</v>
      </c>
      <c r="C11" s="31" t="s">
        <v>42</v>
      </c>
      <c r="D11" s="14" t="s">
        <v>117</v>
      </c>
      <c r="E11" s="42" t="s">
        <v>115</v>
      </c>
      <c r="H11" s="31" t="s">
        <v>99</v>
      </c>
      <c r="S11" s="31" t="s">
        <v>0</v>
      </c>
      <c r="T11" s="14" t="s">
        <v>103</v>
      </c>
      <c r="U11" s="14" t="s">
        <v>57</v>
      </c>
      <c r="V11" s="14" t="s">
        <v>54</v>
      </c>
      <c r="W11" s="15" t="s">
        <v>109</v>
      </c>
    </row>
    <row r="12" spans="2:25" ht="31.5">
      <c r="B12" s="49" t="str">
        <f>'תעודות סל'!B7:N7</f>
        <v>5. תעודות סל</v>
      </c>
      <c r="C12" s="31" t="s">
        <v>42</v>
      </c>
      <c r="D12" s="14" t="s">
        <v>117</v>
      </c>
      <c r="E12" s="42" t="s">
        <v>115</v>
      </c>
      <c r="H12" s="31" t="s">
        <v>99</v>
      </c>
      <c r="S12" s="31" t="s">
        <v>0</v>
      </c>
      <c r="T12" s="31" t="s">
        <v>103</v>
      </c>
      <c r="U12" s="31" t="s">
        <v>57</v>
      </c>
      <c r="V12" s="31" t="s">
        <v>54</v>
      </c>
      <c r="W12" s="32" t="s">
        <v>109</v>
      </c>
    </row>
    <row r="13" spans="2:25" ht="31.5">
      <c r="B13" s="49" t="str">
        <f>'קרנות נאמנות'!B7:O7</f>
        <v>6. קרנות נאמנות</v>
      </c>
      <c r="C13" s="31" t="s">
        <v>42</v>
      </c>
      <c r="D13" s="31" t="s">
        <v>117</v>
      </c>
      <c r="G13" s="31" t="s">
        <v>59</v>
      </c>
      <c r="H13" s="31" t="s">
        <v>99</v>
      </c>
      <c r="S13" s="31" t="s">
        <v>0</v>
      </c>
      <c r="T13" s="31" t="s">
        <v>103</v>
      </c>
      <c r="U13" s="31" t="s">
        <v>57</v>
      </c>
      <c r="V13" s="31" t="s">
        <v>54</v>
      </c>
      <c r="W13" s="32" t="s">
        <v>109</v>
      </c>
    </row>
    <row r="14" spans="2:25" ht="31.5">
      <c r="B14" s="49" t="str">
        <f>'כתבי אופציה'!B7:L7</f>
        <v>7. כתבי אופציה</v>
      </c>
      <c r="C14" s="31" t="s">
        <v>42</v>
      </c>
      <c r="D14" s="31" t="s">
        <v>117</v>
      </c>
      <c r="G14" s="31" t="s">
        <v>59</v>
      </c>
      <c r="H14" s="31" t="s">
        <v>99</v>
      </c>
      <c r="S14" s="31" t="s">
        <v>0</v>
      </c>
      <c r="T14" s="31" t="s">
        <v>103</v>
      </c>
      <c r="U14" s="31" t="s">
        <v>57</v>
      </c>
      <c r="V14" s="31" t="s">
        <v>54</v>
      </c>
      <c r="W14" s="32" t="s">
        <v>109</v>
      </c>
    </row>
    <row r="15" spans="2:25" ht="31.5">
      <c r="B15" s="49" t="str">
        <f>אופציות!B7</f>
        <v>8. אופציות</v>
      </c>
      <c r="C15" s="31" t="s">
        <v>42</v>
      </c>
      <c r="D15" s="31" t="s">
        <v>117</v>
      </c>
      <c r="G15" s="31" t="s">
        <v>59</v>
      </c>
      <c r="H15" s="31" t="s">
        <v>99</v>
      </c>
      <c r="S15" s="31" t="s">
        <v>0</v>
      </c>
      <c r="T15" s="31" t="s">
        <v>103</v>
      </c>
      <c r="U15" s="31" t="s">
        <v>57</v>
      </c>
      <c r="V15" s="31" t="s">
        <v>54</v>
      </c>
      <c r="W15" s="32" t="s">
        <v>109</v>
      </c>
    </row>
    <row r="16" spans="2:25" ht="31.5">
      <c r="B16" s="49" t="str">
        <f>'חוזים עתידיים'!B7:I7</f>
        <v>9. חוזים עתידיים</v>
      </c>
      <c r="C16" s="31" t="s">
        <v>42</v>
      </c>
      <c r="D16" s="31" t="s">
        <v>117</v>
      </c>
      <c r="G16" s="31" t="s">
        <v>59</v>
      </c>
      <c r="H16" s="31" t="s">
        <v>99</v>
      </c>
      <c r="S16" s="31" t="s">
        <v>0</v>
      </c>
      <c r="T16" s="32" t="s">
        <v>103</v>
      </c>
    </row>
    <row r="17" spans="2:25" ht="31.5">
      <c r="B17" s="49" t="str">
        <f>'מוצרים מובנים'!B7:Q7</f>
        <v>10. מוצרים מובנים</v>
      </c>
      <c r="C17" s="31" t="s">
        <v>42</v>
      </c>
      <c r="F17" s="14" t="s">
        <v>46</v>
      </c>
      <c r="I17" s="31" t="s">
        <v>15</v>
      </c>
      <c r="J17" s="31" t="s">
        <v>60</v>
      </c>
      <c r="K17" s="31" t="s">
        <v>100</v>
      </c>
      <c r="L17" s="31" t="s">
        <v>18</v>
      </c>
      <c r="M17" s="31" t="s">
        <v>99</v>
      </c>
      <c r="Q17" s="31" t="s">
        <v>17</v>
      </c>
      <c r="R17" s="31" t="s">
        <v>19</v>
      </c>
      <c r="S17" s="31" t="s">
        <v>0</v>
      </c>
      <c r="T17" s="31" t="s">
        <v>103</v>
      </c>
      <c r="U17" s="31" t="s">
        <v>57</v>
      </c>
      <c r="V17" s="31" t="s">
        <v>54</v>
      </c>
      <c r="W17" s="32" t="s">
        <v>109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42</v>
      </c>
      <c r="I19" s="31" t="s">
        <v>15</v>
      </c>
      <c r="J19" s="31" t="s">
        <v>60</v>
      </c>
      <c r="K19" s="31" t="s">
        <v>100</v>
      </c>
      <c r="L19" s="31" t="s">
        <v>18</v>
      </c>
      <c r="M19" s="31" t="s">
        <v>99</v>
      </c>
      <c r="Q19" s="31" t="s">
        <v>17</v>
      </c>
      <c r="R19" s="31" t="s">
        <v>19</v>
      </c>
      <c r="S19" s="31" t="s">
        <v>0</v>
      </c>
      <c r="T19" s="31" t="s">
        <v>103</v>
      </c>
      <c r="U19" s="31" t="s">
        <v>108</v>
      </c>
      <c r="V19" s="31" t="s">
        <v>54</v>
      </c>
      <c r="W19" s="32" t="s">
        <v>109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42</v>
      </c>
      <c r="D20" s="42" t="s">
        <v>116</v>
      </c>
      <c r="E20" s="42" t="s">
        <v>115</v>
      </c>
      <c r="G20" s="31" t="s">
        <v>59</v>
      </c>
      <c r="I20" s="31" t="s">
        <v>15</v>
      </c>
      <c r="J20" s="31" t="s">
        <v>60</v>
      </c>
      <c r="K20" s="31" t="s">
        <v>100</v>
      </c>
      <c r="L20" s="31" t="s">
        <v>18</v>
      </c>
      <c r="M20" s="31" t="s">
        <v>99</v>
      </c>
      <c r="Q20" s="31" t="s">
        <v>17</v>
      </c>
      <c r="R20" s="31" t="s">
        <v>19</v>
      </c>
      <c r="S20" s="31" t="s">
        <v>0</v>
      </c>
      <c r="T20" s="31" t="s">
        <v>103</v>
      </c>
      <c r="U20" s="31" t="s">
        <v>108</v>
      </c>
      <c r="V20" s="31" t="s">
        <v>54</v>
      </c>
      <c r="W20" s="32" t="s">
        <v>109</v>
      </c>
    </row>
    <row r="21" spans="2:25" ht="31.5">
      <c r="B21" s="49" t="str">
        <f>'לא סחיר - אג"ח קונצרני'!B7:S7</f>
        <v>3. אג"ח קונצרני</v>
      </c>
      <c r="C21" s="31" t="s">
        <v>42</v>
      </c>
      <c r="D21" s="42" t="s">
        <v>116</v>
      </c>
      <c r="E21" s="42" t="s">
        <v>115</v>
      </c>
      <c r="G21" s="31" t="s">
        <v>59</v>
      </c>
      <c r="I21" s="31" t="s">
        <v>15</v>
      </c>
      <c r="J21" s="31" t="s">
        <v>60</v>
      </c>
      <c r="K21" s="31" t="s">
        <v>100</v>
      </c>
      <c r="L21" s="31" t="s">
        <v>18</v>
      </c>
      <c r="M21" s="31" t="s">
        <v>99</v>
      </c>
      <c r="Q21" s="31" t="s">
        <v>17</v>
      </c>
      <c r="R21" s="31" t="s">
        <v>19</v>
      </c>
      <c r="S21" s="31" t="s">
        <v>0</v>
      </c>
      <c r="T21" s="31" t="s">
        <v>103</v>
      </c>
      <c r="U21" s="31" t="s">
        <v>108</v>
      </c>
      <c r="V21" s="31" t="s">
        <v>54</v>
      </c>
      <c r="W21" s="32" t="s">
        <v>109</v>
      </c>
    </row>
    <row r="22" spans="2:25" ht="31.5">
      <c r="B22" s="49" t="str">
        <f>'לא סחיר - מניות'!B7:M7</f>
        <v>4. מניות</v>
      </c>
      <c r="C22" s="31" t="s">
        <v>42</v>
      </c>
      <c r="D22" s="42" t="s">
        <v>116</v>
      </c>
      <c r="E22" s="42" t="s">
        <v>115</v>
      </c>
      <c r="G22" s="31" t="s">
        <v>59</v>
      </c>
      <c r="H22" s="31" t="s">
        <v>99</v>
      </c>
      <c r="S22" s="31" t="s">
        <v>0</v>
      </c>
      <c r="T22" s="31" t="s">
        <v>103</v>
      </c>
      <c r="U22" s="31" t="s">
        <v>108</v>
      </c>
      <c r="V22" s="31" t="s">
        <v>54</v>
      </c>
      <c r="W22" s="32" t="s">
        <v>109</v>
      </c>
    </row>
    <row r="23" spans="2:25" ht="31.5">
      <c r="B23" s="49" t="str">
        <f>'לא סחיר - קרנות השקעה'!B7:K7</f>
        <v>5. קרנות השקעה</v>
      </c>
      <c r="C23" s="31" t="s">
        <v>42</v>
      </c>
      <c r="G23" s="31" t="s">
        <v>59</v>
      </c>
      <c r="H23" s="31" t="s">
        <v>99</v>
      </c>
      <c r="K23" s="31" t="s">
        <v>100</v>
      </c>
      <c r="S23" s="31" t="s">
        <v>0</v>
      </c>
      <c r="T23" s="31" t="s">
        <v>103</v>
      </c>
      <c r="U23" s="31" t="s">
        <v>108</v>
      </c>
      <c r="V23" s="31" t="s">
        <v>54</v>
      </c>
      <c r="W23" s="32" t="s">
        <v>109</v>
      </c>
    </row>
    <row r="24" spans="2:25" ht="31.5">
      <c r="B24" s="49" t="str">
        <f>'לא סחיר - כתבי אופציה'!B7:L7</f>
        <v>6. כתבי אופציה</v>
      </c>
      <c r="C24" s="31" t="s">
        <v>42</v>
      </c>
      <c r="G24" s="31" t="s">
        <v>59</v>
      </c>
      <c r="H24" s="31" t="s">
        <v>99</v>
      </c>
      <c r="K24" s="31" t="s">
        <v>100</v>
      </c>
      <c r="S24" s="31" t="s">
        <v>0</v>
      </c>
      <c r="T24" s="31" t="s">
        <v>103</v>
      </c>
      <c r="U24" s="31" t="s">
        <v>108</v>
      </c>
      <c r="V24" s="31" t="s">
        <v>54</v>
      </c>
      <c r="W24" s="32" t="s">
        <v>109</v>
      </c>
    </row>
    <row r="25" spans="2:25" ht="31.5">
      <c r="B25" s="49" t="str">
        <f>'לא סחיר - אופציות'!B7:L7</f>
        <v>7. אופציות</v>
      </c>
      <c r="C25" s="31" t="s">
        <v>42</v>
      </c>
      <c r="G25" s="31" t="s">
        <v>59</v>
      </c>
      <c r="H25" s="31" t="s">
        <v>99</v>
      </c>
      <c r="K25" s="31" t="s">
        <v>100</v>
      </c>
      <c r="S25" s="31" t="s">
        <v>0</v>
      </c>
      <c r="T25" s="31" t="s">
        <v>103</v>
      </c>
      <c r="U25" s="31" t="s">
        <v>108</v>
      </c>
      <c r="V25" s="31" t="s">
        <v>54</v>
      </c>
      <c r="W25" s="32" t="s">
        <v>109</v>
      </c>
    </row>
    <row r="26" spans="2:25" ht="31.5">
      <c r="B26" s="49" t="str">
        <f>'לא סחיר - חוזים עתידיים'!B7:K7</f>
        <v>8. חוזים עתידיים</v>
      </c>
      <c r="C26" s="31" t="s">
        <v>42</v>
      </c>
      <c r="G26" s="31" t="s">
        <v>59</v>
      </c>
      <c r="H26" s="31" t="s">
        <v>99</v>
      </c>
      <c r="K26" s="31" t="s">
        <v>100</v>
      </c>
      <c r="S26" s="31" t="s">
        <v>0</v>
      </c>
      <c r="T26" s="31" t="s">
        <v>103</v>
      </c>
      <c r="U26" s="31" t="s">
        <v>108</v>
      </c>
      <c r="V26" s="32" t="s">
        <v>109</v>
      </c>
    </row>
    <row r="27" spans="2:25" ht="31.5">
      <c r="B27" s="49" t="str">
        <f>'לא סחיר - מוצרים מובנים'!B7:Q7</f>
        <v>9. מוצרים מובנים</v>
      </c>
      <c r="C27" s="31" t="s">
        <v>42</v>
      </c>
      <c r="F27" s="31" t="s">
        <v>46</v>
      </c>
      <c r="I27" s="31" t="s">
        <v>15</v>
      </c>
      <c r="J27" s="31" t="s">
        <v>60</v>
      </c>
      <c r="K27" s="31" t="s">
        <v>100</v>
      </c>
      <c r="L27" s="31" t="s">
        <v>18</v>
      </c>
      <c r="M27" s="31" t="s">
        <v>99</v>
      </c>
      <c r="Q27" s="31" t="s">
        <v>17</v>
      </c>
      <c r="R27" s="31" t="s">
        <v>19</v>
      </c>
      <c r="S27" s="31" t="s">
        <v>0</v>
      </c>
      <c r="T27" s="31" t="s">
        <v>103</v>
      </c>
      <c r="U27" s="31" t="s">
        <v>108</v>
      </c>
      <c r="V27" s="31" t="s">
        <v>54</v>
      </c>
      <c r="W27" s="32" t="s">
        <v>109</v>
      </c>
    </row>
    <row r="28" spans="2:25" ht="31.5">
      <c r="B28" s="53" t="str">
        <f>הלוואות!B6</f>
        <v>1.ד. הלוואות:</v>
      </c>
      <c r="C28" s="31" t="s">
        <v>42</v>
      </c>
      <c r="I28" s="31" t="s">
        <v>15</v>
      </c>
      <c r="J28" s="31" t="s">
        <v>60</v>
      </c>
      <c r="L28" s="31" t="s">
        <v>18</v>
      </c>
      <c r="M28" s="31" t="s">
        <v>99</v>
      </c>
      <c r="Q28" s="14" t="s">
        <v>35</v>
      </c>
      <c r="R28" s="31" t="s">
        <v>19</v>
      </c>
      <c r="S28" s="31" t="s">
        <v>0</v>
      </c>
      <c r="T28" s="31" t="s">
        <v>103</v>
      </c>
      <c r="U28" s="31" t="s">
        <v>108</v>
      </c>
      <c r="V28" s="32" t="s">
        <v>109</v>
      </c>
    </row>
    <row r="29" spans="2:25" ht="47.25">
      <c r="B29" s="53" t="str">
        <f>'פקדונות מעל 3 חודשים'!B6:O6</f>
        <v>1.ה. פקדונות מעל 3 חודשים:</v>
      </c>
      <c r="C29" s="31" t="s">
        <v>42</v>
      </c>
      <c r="E29" s="31" t="s">
        <v>115</v>
      </c>
      <c r="I29" s="31" t="s">
        <v>15</v>
      </c>
      <c r="J29" s="31" t="s">
        <v>60</v>
      </c>
      <c r="L29" s="31" t="s">
        <v>18</v>
      </c>
      <c r="M29" s="31" t="s">
        <v>99</v>
      </c>
      <c r="O29" s="50" t="s">
        <v>48</v>
      </c>
      <c r="P29" s="51"/>
      <c r="R29" s="31" t="s">
        <v>19</v>
      </c>
      <c r="S29" s="31" t="s">
        <v>0</v>
      </c>
      <c r="T29" s="31" t="s">
        <v>103</v>
      </c>
      <c r="U29" s="31" t="s">
        <v>108</v>
      </c>
      <c r="V29" s="32" t="s">
        <v>109</v>
      </c>
    </row>
    <row r="30" spans="2:25" ht="63">
      <c r="B30" s="53" t="str">
        <f>'זכויות מקרקעין'!B6</f>
        <v>1. ו. זכויות במקרקעין:</v>
      </c>
      <c r="C30" s="14" t="s">
        <v>50</v>
      </c>
      <c r="N30" s="50" t="s">
        <v>83</v>
      </c>
      <c r="P30" s="51" t="s">
        <v>51</v>
      </c>
      <c r="U30" s="31" t="s">
        <v>108</v>
      </c>
      <c r="V30" s="15" t="s">
        <v>53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52</v>
      </c>
      <c r="R31" s="14" t="s">
        <v>49</v>
      </c>
      <c r="U31" s="31" t="s">
        <v>108</v>
      </c>
      <c r="V31" s="15" t="s">
        <v>53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105</v>
      </c>
      <c r="Y32" s="15" t="s">
        <v>104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177</v>
      </c>
      <c r="C1" s="78" t="s" vm="1">
        <v>247</v>
      </c>
    </row>
    <row r="2" spans="2:54">
      <c r="B2" s="57" t="s">
        <v>176</v>
      </c>
      <c r="C2" s="78" t="s">
        <v>248</v>
      </c>
    </row>
    <row r="3" spans="2:54">
      <c r="B3" s="57" t="s">
        <v>178</v>
      </c>
      <c r="C3" s="78" t="s">
        <v>249</v>
      </c>
    </row>
    <row r="4" spans="2:54">
      <c r="B4" s="57" t="s">
        <v>179</v>
      </c>
      <c r="C4" s="78">
        <v>9453</v>
      </c>
    </row>
    <row r="6" spans="2:54" ht="26.25" customHeight="1">
      <c r="B6" s="173" t="s">
        <v>208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54" ht="26.25" customHeight="1">
      <c r="B7" s="173" t="s">
        <v>96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</row>
    <row r="8" spans="2:54" s="3" customFormat="1" ht="78.75">
      <c r="B8" s="23" t="s">
        <v>114</v>
      </c>
      <c r="C8" s="31" t="s">
        <v>42</v>
      </c>
      <c r="D8" s="31" t="s">
        <v>59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54</v>
      </c>
      <c r="K8" s="31" t="s">
        <v>180</v>
      </c>
      <c r="L8" s="32" t="s">
        <v>182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F30" sqref="F30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177</v>
      </c>
      <c r="C1" s="78" t="s" vm="1">
        <v>247</v>
      </c>
    </row>
    <row r="2" spans="2:51">
      <c r="B2" s="57" t="s">
        <v>176</v>
      </c>
      <c r="C2" s="78" t="s">
        <v>248</v>
      </c>
    </row>
    <row r="3" spans="2:51">
      <c r="B3" s="57" t="s">
        <v>178</v>
      </c>
      <c r="C3" s="78" t="s">
        <v>249</v>
      </c>
    </row>
    <row r="4" spans="2:51">
      <c r="B4" s="57" t="s">
        <v>179</v>
      </c>
      <c r="C4" s="78">
        <v>9453</v>
      </c>
    </row>
    <row r="6" spans="2:51" ht="26.25" customHeight="1">
      <c r="B6" s="173" t="s">
        <v>208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51" ht="26.25" customHeight="1">
      <c r="B7" s="173" t="s">
        <v>97</v>
      </c>
      <c r="C7" s="174"/>
      <c r="D7" s="174"/>
      <c r="E7" s="174"/>
      <c r="F7" s="174"/>
      <c r="G7" s="174"/>
      <c r="H7" s="174"/>
      <c r="I7" s="174"/>
      <c r="J7" s="174"/>
      <c r="K7" s="175"/>
    </row>
    <row r="8" spans="2:51" s="3" customFormat="1" ht="63">
      <c r="B8" s="23" t="s">
        <v>114</v>
      </c>
      <c r="C8" s="31" t="s">
        <v>42</v>
      </c>
      <c r="D8" s="31" t="s">
        <v>59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180</v>
      </c>
      <c r="K8" s="32" t="s">
        <v>182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7" t="s">
        <v>45</v>
      </c>
      <c r="C11" s="118"/>
      <c r="D11" s="118"/>
      <c r="E11" s="118"/>
      <c r="F11" s="118"/>
      <c r="G11" s="119"/>
      <c r="H11" s="123"/>
      <c r="I11" s="119">
        <v>85.235339999999994</v>
      </c>
      <c r="J11" s="120">
        <v>1</v>
      </c>
      <c r="K11" s="120">
        <f>I11/'סכום נכסי הקרן'!$C$42</f>
        <v>1.3074831940600284E-3</v>
      </c>
      <c r="L11" s="136"/>
      <c r="M11" s="136"/>
      <c r="AW11" s="100"/>
    </row>
    <row r="12" spans="2:51" s="100" customFormat="1" ht="19.5" customHeight="1">
      <c r="B12" s="121" t="s">
        <v>34</v>
      </c>
      <c r="C12" s="118"/>
      <c r="D12" s="118"/>
      <c r="E12" s="118"/>
      <c r="F12" s="118"/>
      <c r="G12" s="119"/>
      <c r="H12" s="123"/>
      <c r="I12" s="119">
        <v>85.235339999999979</v>
      </c>
      <c r="J12" s="120">
        <v>0.99999999999999978</v>
      </c>
      <c r="K12" s="120">
        <f>I12/'סכום נכסי הקרן'!$C$42</f>
        <v>1.3074831940600282E-3</v>
      </c>
      <c r="L12" s="139"/>
      <c r="M12" s="139"/>
    </row>
    <row r="13" spans="2:51">
      <c r="B13" s="102" t="s">
        <v>916</v>
      </c>
      <c r="C13" s="82"/>
      <c r="D13" s="82"/>
      <c r="E13" s="82"/>
      <c r="F13" s="82"/>
      <c r="G13" s="91"/>
      <c r="H13" s="93"/>
      <c r="I13" s="91">
        <v>93.185220000000001</v>
      </c>
      <c r="J13" s="92">
        <v>1.0932697634572703</v>
      </c>
      <c r="K13" s="92">
        <f>I13/'סכום נכסי הקרן'!$C$42</f>
        <v>1.4294318422943635E-3</v>
      </c>
      <c r="L13" s="137"/>
      <c r="M13" s="137"/>
    </row>
    <row r="14" spans="2:51">
      <c r="B14" s="87" t="s">
        <v>917</v>
      </c>
      <c r="C14" s="84" t="s">
        <v>918</v>
      </c>
      <c r="D14" s="97" t="s">
        <v>919</v>
      </c>
      <c r="E14" s="97" t="s">
        <v>161</v>
      </c>
      <c r="F14" s="110">
        <v>43067</v>
      </c>
      <c r="G14" s="94">
        <v>9891533.0800000001</v>
      </c>
      <c r="H14" s="96">
        <v>0.85670000000000002</v>
      </c>
      <c r="I14" s="94">
        <v>84.744259999999997</v>
      </c>
      <c r="J14" s="95">
        <v>0.99423854002342227</v>
      </c>
      <c r="K14" s="95">
        <f>I14/'סכום נכסי הקרן'!$C$42</f>
        <v>1.2999501819674036E-3</v>
      </c>
      <c r="L14" s="137"/>
      <c r="M14" s="137"/>
    </row>
    <row r="15" spans="2:51">
      <c r="B15" s="87" t="s">
        <v>920</v>
      </c>
      <c r="C15" s="84" t="s">
        <v>921</v>
      </c>
      <c r="D15" s="97" t="s">
        <v>919</v>
      </c>
      <c r="E15" s="97" t="s">
        <v>161</v>
      </c>
      <c r="F15" s="110">
        <v>43075</v>
      </c>
      <c r="G15" s="94">
        <v>701000</v>
      </c>
      <c r="H15" s="96">
        <v>1.3036000000000001</v>
      </c>
      <c r="I15" s="94">
        <v>9.1381800000000002</v>
      </c>
      <c r="J15" s="95">
        <v>0.10721116382007746</v>
      </c>
      <c r="K15" s="95">
        <f>I15/'סכום נכסי הקרן'!$C$42</f>
        <v>1.4017679491036783E-4</v>
      </c>
      <c r="L15" s="137"/>
      <c r="M15" s="137"/>
    </row>
    <row r="16" spans="2:51" s="7" customFormat="1">
      <c r="B16" s="87" t="s">
        <v>922</v>
      </c>
      <c r="C16" s="84" t="s">
        <v>923</v>
      </c>
      <c r="D16" s="97" t="s">
        <v>919</v>
      </c>
      <c r="E16" s="97" t="s">
        <v>161</v>
      </c>
      <c r="F16" s="110">
        <v>43096</v>
      </c>
      <c r="G16" s="94">
        <v>260025</v>
      </c>
      <c r="H16" s="96">
        <v>-0.2681</v>
      </c>
      <c r="I16" s="94">
        <v>-0.69722000000000006</v>
      </c>
      <c r="J16" s="95">
        <v>-8.1799403862294687E-3</v>
      </c>
      <c r="K16" s="95">
        <f>I16/'סכום נכסי הקרן'!$C$42</f>
        <v>-1.0695134583407929E-5</v>
      </c>
      <c r="L16" s="142"/>
      <c r="M16" s="142"/>
      <c r="AW16" s="1"/>
      <c r="AY16" s="1"/>
    </row>
    <row r="17" spans="2:51" s="7" customFormat="1">
      <c r="B17" s="83"/>
      <c r="C17" s="84"/>
      <c r="D17" s="84"/>
      <c r="E17" s="84"/>
      <c r="F17" s="84"/>
      <c r="G17" s="94"/>
      <c r="H17" s="96"/>
      <c r="I17" s="84"/>
      <c r="J17" s="95"/>
      <c r="K17" s="84"/>
      <c r="L17" s="142"/>
      <c r="M17" s="142"/>
      <c r="AW17" s="1"/>
      <c r="AY17" s="1"/>
    </row>
    <row r="18" spans="2:51" s="7" customFormat="1">
      <c r="B18" s="102" t="s">
        <v>225</v>
      </c>
      <c r="C18" s="82"/>
      <c r="D18" s="82"/>
      <c r="E18" s="82"/>
      <c r="F18" s="82"/>
      <c r="G18" s="91"/>
      <c r="H18" s="93"/>
      <c r="I18" s="91">
        <v>-7.9498800000000003</v>
      </c>
      <c r="J18" s="92">
        <v>-9.3269763457270199E-2</v>
      </c>
      <c r="K18" s="92">
        <f>I18/'סכום נכסי הקרן'!$C$42</f>
        <v>-1.2194864823433496E-4</v>
      </c>
      <c r="L18" s="142"/>
      <c r="M18" s="142"/>
      <c r="AW18" s="1"/>
      <c r="AY18" s="1"/>
    </row>
    <row r="19" spans="2:51">
      <c r="B19" s="87" t="s">
        <v>924</v>
      </c>
      <c r="C19" s="84" t="s">
        <v>925</v>
      </c>
      <c r="D19" s="97" t="s">
        <v>919</v>
      </c>
      <c r="E19" s="97" t="s">
        <v>163</v>
      </c>
      <c r="F19" s="110">
        <v>43089</v>
      </c>
      <c r="G19" s="94">
        <v>280761.82</v>
      </c>
      <c r="H19" s="96">
        <v>-0.97809999999999997</v>
      </c>
      <c r="I19" s="94">
        <v>-2.7462</v>
      </c>
      <c r="J19" s="95">
        <v>-3.2219030275470247E-2</v>
      </c>
      <c r="K19" s="95">
        <f>I19/'סכום נכסי הקרן'!$C$42</f>
        <v>-4.2125840614088599E-5</v>
      </c>
      <c r="L19" s="137"/>
      <c r="M19" s="137"/>
    </row>
    <row r="20" spans="2:51">
      <c r="B20" s="87" t="s">
        <v>926</v>
      </c>
      <c r="C20" s="84" t="s">
        <v>927</v>
      </c>
      <c r="D20" s="97" t="s">
        <v>919</v>
      </c>
      <c r="E20" s="97" t="s">
        <v>163</v>
      </c>
      <c r="F20" s="110">
        <v>43089</v>
      </c>
      <c r="G20" s="94">
        <v>495753.26</v>
      </c>
      <c r="H20" s="96">
        <v>-0.91900000000000004</v>
      </c>
      <c r="I20" s="94">
        <v>-4.5559799999999999</v>
      </c>
      <c r="J20" s="95">
        <v>-5.3451772469025174E-2</v>
      </c>
      <c r="K20" s="95">
        <f>I20/'סכום נכסי הקרן'!$C$42</f>
        <v>-6.9887294195970933E-5</v>
      </c>
      <c r="L20" s="137"/>
      <c r="M20" s="137"/>
    </row>
    <row r="21" spans="2:51">
      <c r="B21" s="87" t="s">
        <v>928</v>
      </c>
      <c r="C21" s="84" t="s">
        <v>929</v>
      </c>
      <c r="D21" s="97" t="s">
        <v>919</v>
      </c>
      <c r="E21" s="97" t="s">
        <v>163</v>
      </c>
      <c r="F21" s="110">
        <v>43069</v>
      </c>
      <c r="G21" s="94">
        <v>79109.38</v>
      </c>
      <c r="H21" s="96">
        <v>-0.76880000000000004</v>
      </c>
      <c r="I21" s="94">
        <v>-0.60821999999999998</v>
      </c>
      <c r="J21" s="95">
        <v>-7.1357725563129101E-3</v>
      </c>
      <c r="K21" s="95">
        <f>I21/'סכום נכסי הקרן'!$C$42</f>
        <v>-9.3299026940138982E-6</v>
      </c>
      <c r="L21" s="137"/>
      <c r="M21" s="137"/>
    </row>
    <row r="22" spans="2:51">
      <c r="B22" s="87" t="s">
        <v>930</v>
      </c>
      <c r="C22" s="84" t="s">
        <v>931</v>
      </c>
      <c r="D22" s="97" t="s">
        <v>919</v>
      </c>
      <c r="E22" s="97" t="s">
        <v>163</v>
      </c>
      <c r="F22" s="110">
        <v>43097</v>
      </c>
      <c r="G22" s="94">
        <v>45768.21</v>
      </c>
      <c r="H22" s="96">
        <v>-0.20660000000000001</v>
      </c>
      <c r="I22" s="94">
        <v>-9.4549999999999995E-2</v>
      </c>
      <c r="J22" s="95">
        <v>-1.1092816665012424E-3</v>
      </c>
      <c r="K22" s="95">
        <f>I22/'סכום נכסי הקרן'!$C$42</f>
        <v>-1.4503671364292756E-6</v>
      </c>
      <c r="L22" s="137"/>
      <c r="M22" s="137"/>
    </row>
    <row r="23" spans="2:51">
      <c r="B23" s="87" t="s">
        <v>932</v>
      </c>
      <c r="C23" s="84" t="s">
        <v>933</v>
      </c>
      <c r="D23" s="97" t="s">
        <v>919</v>
      </c>
      <c r="E23" s="97" t="s">
        <v>161</v>
      </c>
      <c r="F23" s="110">
        <v>43075</v>
      </c>
      <c r="G23" s="94">
        <v>10864.43</v>
      </c>
      <c r="H23" s="96">
        <v>0.50690000000000002</v>
      </c>
      <c r="I23" s="94">
        <v>5.5070000000000001E-2</v>
      </c>
      <c r="J23" s="95">
        <v>6.4609351003938045E-4</v>
      </c>
      <c r="K23" s="95">
        <f>I23/'סכום נכסי הקרן'!$C$42</f>
        <v>8.4475640616774417E-7</v>
      </c>
      <c r="L23" s="137"/>
      <c r="M23" s="137"/>
    </row>
    <row r="24" spans="2:51">
      <c r="B24" s="83"/>
      <c r="C24" s="84"/>
      <c r="D24" s="84"/>
      <c r="E24" s="84"/>
      <c r="F24" s="84"/>
      <c r="G24" s="94"/>
      <c r="H24" s="96"/>
      <c r="I24" s="84"/>
      <c r="J24" s="95"/>
      <c r="K24" s="84"/>
      <c r="L24" s="137"/>
      <c r="M24" s="137"/>
    </row>
    <row r="25" spans="2:5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37"/>
      <c r="M25" s="137"/>
    </row>
    <row r="26" spans="2:5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37"/>
      <c r="M26" s="137"/>
    </row>
    <row r="27" spans="2:51">
      <c r="B27" s="99" t="s">
        <v>246</v>
      </c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99" t="s">
        <v>110</v>
      </c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99" t="s">
        <v>229</v>
      </c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99" t="s">
        <v>237</v>
      </c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177</v>
      </c>
      <c r="C1" s="78" t="s" vm="1">
        <v>247</v>
      </c>
    </row>
    <row r="2" spans="2:78">
      <c r="B2" s="57" t="s">
        <v>176</v>
      </c>
      <c r="C2" s="78" t="s">
        <v>248</v>
      </c>
    </row>
    <row r="3" spans="2:78">
      <c r="B3" s="57" t="s">
        <v>178</v>
      </c>
      <c r="C3" s="78" t="s">
        <v>249</v>
      </c>
    </row>
    <row r="4" spans="2:78">
      <c r="B4" s="57" t="s">
        <v>179</v>
      </c>
      <c r="C4" s="78">
        <v>9453</v>
      </c>
    </row>
    <row r="6" spans="2:78" ht="26.25" customHeight="1">
      <c r="B6" s="173" t="s">
        <v>208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2:78" ht="26.25" customHeight="1">
      <c r="B7" s="173" t="s">
        <v>98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</row>
    <row r="8" spans="2:78" s="3" customFormat="1" ht="47.25">
      <c r="B8" s="23" t="s">
        <v>114</v>
      </c>
      <c r="C8" s="31" t="s">
        <v>42</v>
      </c>
      <c r="D8" s="31" t="s">
        <v>46</v>
      </c>
      <c r="E8" s="31" t="s">
        <v>15</v>
      </c>
      <c r="F8" s="31" t="s">
        <v>60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108</v>
      </c>
      <c r="O8" s="31" t="s">
        <v>54</v>
      </c>
      <c r="P8" s="31" t="s">
        <v>180</v>
      </c>
      <c r="Q8" s="32" t="s">
        <v>182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238</v>
      </c>
      <c r="M9" s="17"/>
      <c r="N9" s="17" t="s">
        <v>234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111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V129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9.85546875" style="1" customWidth="1"/>
    <col min="2" max="2" width="43.7109375" style="2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4.570312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customWidth="1"/>
    <col min="14" max="14" width="10.28515625" style="1" customWidth="1"/>
    <col min="15" max="15" width="9.5703125" style="1" customWidth="1"/>
    <col min="16" max="16" width="10" style="1" bestFit="1" customWidth="1"/>
    <col min="17" max="17" width="10.42578125" style="1" bestFit="1" customWidth="1"/>
    <col min="18" max="18" width="7.5703125" style="1" customWidth="1"/>
    <col min="19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48">
      <c r="B1" s="57" t="s">
        <v>177</v>
      </c>
      <c r="C1" s="78" t="s" vm="1">
        <v>247</v>
      </c>
    </row>
    <row r="2" spans="2:48">
      <c r="B2" s="57" t="s">
        <v>176</v>
      </c>
      <c r="C2" s="78" t="s">
        <v>248</v>
      </c>
    </row>
    <row r="3" spans="2:48">
      <c r="B3" s="57" t="s">
        <v>178</v>
      </c>
      <c r="C3" s="78" t="s">
        <v>249</v>
      </c>
    </row>
    <row r="4" spans="2:48">
      <c r="B4" s="57" t="s">
        <v>179</v>
      </c>
      <c r="C4" s="78">
        <v>9453</v>
      </c>
    </row>
    <row r="6" spans="2:48" ht="26.25" customHeight="1">
      <c r="B6" s="173" t="s">
        <v>209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2:48" s="3" customFormat="1" ht="63">
      <c r="B7" s="23" t="s">
        <v>114</v>
      </c>
      <c r="C7" s="31" t="s">
        <v>221</v>
      </c>
      <c r="D7" s="31" t="s">
        <v>42</v>
      </c>
      <c r="E7" s="31" t="s">
        <v>115</v>
      </c>
      <c r="F7" s="31" t="s">
        <v>15</v>
      </c>
      <c r="G7" s="31" t="s">
        <v>100</v>
      </c>
      <c r="H7" s="31" t="s">
        <v>60</v>
      </c>
      <c r="I7" s="31" t="s">
        <v>18</v>
      </c>
      <c r="J7" s="31" t="s">
        <v>99</v>
      </c>
      <c r="K7" s="14" t="s">
        <v>35</v>
      </c>
      <c r="L7" s="71" t="s">
        <v>19</v>
      </c>
      <c r="M7" s="31" t="s">
        <v>231</v>
      </c>
      <c r="N7" s="31" t="s">
        <v>230</v>
      </c>
      <c r="O7" s="31" t="s">
        <v>108</v>
      </c>
      <c r="P7" s="31" t="s">
        <v>180</v>
      </c>
      <c r="Q7" s="32" t="s">
        <v>182</v>
      </c>
      <c r="R7" s="1"/>
      <c r="AU7" s="3" t="s">
        <v>160</v>
      </c>
      <c r="AV7" s="3" t="s">
        <v>162</v>
      </c>
    </row>
    <row r="8" spans="2:48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238</v>
      </c>
      <c r="N8" s="17"/>
      <c r="O8" s="17" t="s">
        <v>234</v>
      </c>
      <c r="P8" s="33" t="s">
        <v>20</v>
      </c>
      <c r="Q8" s="18" t="s">
        <v>20</v>
      </c>
      <c r="R8" s="1"/>
      <c r="AU8" s="3" t="s">
        <v>158</v>
      </c>
      <c r="AV8" s="3" t="s">
        <v>161</v>
      </c>
    </row>
    <row r="9" spans="2:48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111</v>
      </c>
      <c r="R9" s="1"/>
      <c r="AU9" s="4" t="s">
        <v>159</v>
      </c>
      <c r="AV9" s="4" t="s">
        <v>163</v>
      </c>
    </row>
    <row r="10" spans="2:48" s="136" customFormat="1" ht="18" customHeight="1">
      <c r="B10" s="117" t="s">
        <v>38</v>
      </c>
      <c r="C10" s="118"/>
      <c r="D10" s="118"/>
      <c r="E10" s="118"/>
      <c r="F10" s="118"/>
      <c r="G10" s="118"/>
      <c r="H10" s="118"/>
      <c r="I10" s="119">
        <f>I11</f>
        <v>6.2898555303687029</v>
      </c>
      <c r="J10" s="118"/>
      <c r="K10" s="118"/>
      <c r="L10" s="127">
        <f>L11</f>
        <v>2.9808954482392236E-2</v>
      </c>
      <c r="M10" s="119"/>
      <c r="N10" s="123"/>
      <c r="O10" s="119">
        <f>O11</f>
        <v>789.00706538398117</v>
      </c>
      <c r="P10" s="120">
        <f>O10/$O$10</f>
        <v>1</v>
      </c>
      <c r="Q10" s="120">
        <f>O10/'סכום נכסי הקרן'!$C$42</f>
        <v>1.2103119175499007E-2</v>
      </c>
      <c r="R10" s="139"/>
      <c r="AU10" s="139" t="s">
        <v>27</v>
      </c>
      <c r="AV10" s="136" t="s">
        <v>164</v>
      </c>
    </row>
    <row r="11" spans="2:48" s="139" customFormat="1" ht="21.75" customHeight="1">
      <c r="B11" s="121" t="s">
        <v>37</v>
      </c>
      <c r="C11" s="118"/>
      <c r="D11" s="118"/>
      <c r="E11" s="118"/>
      <c r="F11" s="118"/>
      <c r="G11" s="118"/>
      <c r="H11" s="118"/>
      <c r="I11" s="119">
        <f>AVERAGE(I12,I19)</f>
        <v>6.2898555303687029</v>
      </c>
      <c r="J11" s="118"/>
      <c r="K11" s="118"/>
      <c r="L11" s="127">
        <f>AVERAGE(L12,L19)</f>
        <v>2.9808954482392236E-2</v>
      </c>
      <c r="M11" s="119"/>
      <c r="N11" s="123"/>
      <c r="O11" s="119">
        <f>O12+O19</f>
        <v>789.00706538398117</v>
      </c>
      <c r="P11" s="120">
        <f t="shared" ref="P11:P17" si="0">O11/$O$10</f>
        <v>1</v>
      </c>
      <c r="Q11" s="120">
        <f>O11/'סכום נכסי הקרן'!$C$42</f>
        <v>1.2103119175499007E-2</v>
      </c>
      <c r="AV11" s="139" t="s">
        <v>170</v>
      </c>
    </row>
    <row r="12" spans="2:48" s="139" customFormat="1" ht="21.75" customHeight="1">
      <c r="B12" s="102" t="s">
        <v>956</v>
      </c>
      <c r="C12" s="118"/>
      <c r="D12" s="118"/>
      <c r="E12" s="118"/>
      <c r="F12" s="118"/>
      <c r="G12" s="118"/>
      <c r="H12" s="118"/>
      <c r="I12" s="119">
        <f>AVERAGE(I13:I17)</f>
        <v>7.75</v>
      </c>
      <c r="J12" s="118"/>
      <c r="K12" s="118"/>
      <c r="L12" s="127">
        <f>AVERAGE(L13:L17)</f>
        <v>2.162E-2</v>
      </c>
      <c r="M12" s="119"/>
      <c r="N12" s="123"/>
      <c r="O12" s="119">
        <f>SUM(O13:O17)</f>
        <v>761.14861538398111</v>
      </c>
      <c r="P12" s="120">
        <f t="shared" si="0"/>
        <v>0.96469176104723176</v>
      </c>
      <c r="Q12" s="120">
        <f>O12/'סכום נכסי הקרן'!$C$42</f>
        <v>1.1675779351576656E-2</v>
      </c>
    </row>
    <row r="13" spans="2:48" s="139" customFormat="1" ht="21.75" customHeight="1">
      <c r="B13" s="87" t="s">
        <v>957</v>
      </c>
      <c r="C13" s="97" t="s">
        <v>947</v>
      </c>
      <c r="D13" s="84">
        <v>6024</v>
      </c>
      <c r="E13" s="84"/>
      <c r="F13" s="84" t="s">
        <v>951</v>
      </c>
      <c r="G13" s="110">
        <v>43100</v>
      </c>
      <c r="H13" s="84"/>
      <c r="I13" s="94">
        <v>9.1666666666666661</v>
      </c>
      <c r="J13" s="97" t="s">
        <v>162</v>
      </c>
      <c r="K13" s="98">
        <v>2.18E-2</v>
      </c>
      <c r="L13" s="98">
        <v>2.18E-2</v>
      </c>
      <c r="M13" s="143">
        <v>90489.45585829216</v>
      </c>
      <c r="N13" s="144">
        <v>104.46666852428139</v>
      </c>
      <c r="O13" s="94">
        <v>94.531319900908017</v>
      </c>
      <c r="P13" s="95">
        <f t="shared" si="0"/>
        <v>0.11981048592372623</v>
      </c>
      <c r="Q13" s="95">
        <f>O13/'סכום נכסי הקרן'!$C$42</f>
        <v>1.4500805896093046E-3</v>
      </c>
    </row>
    <row r="14" spans="2:48" s="139" customFormat="1" ht="21.75" customHeight="1">
      <c r="B14" s="87" t="s">
        <v>957</v>
      </c>
      <c r="C14" s="97" t="s">
        <v>947</v>
      </c>
      <c r="D14" s="84">
        <v>6025</v>
      </c>
      <c r="E14" s="84"/>
      <c r="F14" s="84" t="s">
        <v>951</v>
      </c>
      <c r="G14" s="110">
        <v>43100</v>
      </c>
      <c r="H14" s="84"/>
      <c r="I14" s="94">
        <v>5</v>
      </c>
      <c r="J14" s="97" t="s">
        <v>162</v>
      </c>
      <c r="K14" s="98">
        <v>1.6299999999999999E-2</v>
      </c>
      <c r="L14" s="98">
        <v>1.6299999999999999E-2</v>
      </c>
      <c r="M14" s="143">
        <v>114206.09489104708</v>
      </c>
      <c r="N14" s="144">
        <v>104.9404411656792</v>
      </c>
      <c r="O14" s="94">
        <v>119.84837981675902</v>
      </c>
      <c r="P14" s="95">
        <f t="shared" si="0"/>
        <v>0.15189772699745491</v>
      </c>
      <c r="Q14" s="95">
        <f>O14/'סכום נכסי הקרן'!$C$42</f>
        <v>1.8384362923376096E-3</v>
      </c>
    </row>
    <row r="15" spans="2:48" s="139" customFormat="1" ht="21.75" customHeight="1">
      <c r="B15" s="87" t="s">
        <v>957</v>
      </c>
      <c r="C15" s="97" t="s">
        <v>947</v>
      </c>
      <c r="D15" s="84">
        <v>6026</v>
      </c>
      <c r="E15" s="84"/>
      <c r="F15" s="84" t="s">
        <v>951</v>
      </c>
      <c r="G15" s="110">
        <v>43100</v>
      </c>
      <c r="H15" s="84"/>
      <c r="I15" s="94">
        <v>8.0833333333333339</v>
      </c>
      <c r="J15" s="97" t="s">
        <v>162</v>
      </c>
      <c r="K15" s="98">
        <v>3.4299999999999997E-2</v>
      </c>
      <c r="L15" s="98">
        <v>3.4299999999999997E-2</v>
      </c>
      <c r="M15" s="143">
        <v>283904.89044199174</v>
      </c>
      <c r="N15" s="144">
        <v>102.17501909929445</v>
      </c>
      <c r="O15" s="94">
        <v>290.07987603293606</v>
      </c>
      <c r="P15" s="95">
        <f t="shared" si="0"/>
        <v>0.36765181043311024</v>
      </c>
      <c r="Q15" s="95">
        <f>O15/'סכום נכסי הקרן'!$C$42</f>
        <v>4.4497336767599024E-3</v>
      </c>
    </row>
    <row r="16" spans="2:48" s="139" customFormat="1" ht="21.75" customHeight="1">
      <c r="B16" s="87" t="s">
        <v>957</v>
      </c>
      <c r="C16" s="97" t="s">
        <v>947</v>
      </c>
      <c r="D16" s="84">
        <v>6027</v>
      </c>
      <c r="E16" s="84"/>
      <c r="F16" s="84" t="s">
        <v>951</v>
      </c>
      <c r="G16" s="110">
        <v>43100</v>
      </c>
      <c r="H16" s="84"/>
      <c r="I16" s="94">
        <v>11.5</v>
      </c>
      <c r="J16" s="97" t="s">
        <v>162</v>
      </c>
      <c r="K16" s="98">
        <v>8.3999999999999995E-3</v>
      </c>
      <c r="L16" s="98">
        <v>8.3999999999999995E-3</v>
      </c>
      <c r="M16" s="143">
        <v>201574.8393850587</v>
      </c>
      <c r="N16" s="144">
        <v>100.05146617532913</v>
      </c>
      <c r="O16" s="94">
        <v>201.67858224531599</v>
      </c>
      <c r="P16" s="95">
        <f t="shared" si="0"/>
        <v>0.2556106162967835</v>
      </c>
      <c r="Q16" s="95">
        <f>O16/'סכום נכסי הקרן'!$C$42</f>
        <v>3.0936857515627193E-3</v>
      </c>
    </row>
    <row r="17" spans="2:48" s="139" customFormat="1" ht="21.75" customHeight="1">
      <c r="B17" s="87" t="s">
        <v>957</v>
      </c>
      <c r="C17" s="97" t="s">
        <v>947</v>
      </c>
      <c r="D17" s="84">
        <v>6028</v>
      </c>
      <c r="E17" s="84"/>
      <c r="F17" s="84" t="s">
        <v>951</v>
      </c>
      <c r="G17" s="110">
        <v>43100</v>
      </c>
      <c r="H17" s="84"/>
      <c r="I17" s="94">
        <v>5</v>
      </c>
      <c r="J17" s="97" t="s">
        <v>162</v>
      </c>
      <c r="K17" s="98">
        <v>2.7300000000000001E-2</v>
      </c>
      <c r="L17" s="98">
        <v>2.7300000000000001E-2</v>
      </c>
      <c r="M17" s="143">
        <v>53764.408786018859</v>
      </c>
      <c r="N17" s="144">
        <v>102.31760867491799</v>
      </c>
      <c r="O17" s="94">
        <v>55.010457388062001</v>
      </c>
      <c r="P17" s="95">
        <f t="shared" si="0"/>
        <v>6.9721121396156827E-2</v>
      </c>
      <c r="Q17" s="95">
        <f>O17/'סכום נכסי הקרן'!$C$42</f>
        <v>8.4384304130711977E-4</v>
      </c>
    </row>
    <row r="18" spans="2:48" s="139" customFormat="1" ht="21.75" customHeight="1">
      <c r="B18" s="121"/>
      <c r="C18" s="118"/>
      <c r="D18" s="118"/>
      <c r="E18" s="118"/>
      <c r="F18" s="118"/>
      <c r="G18" s="118"/>
      <c r="H18" s="118"/>
      <c r="I18" s="119"/>
      <c r="J18" s="118"/>
      <c r="K18" s="118"/>
      <c r="L18" s="127"/>
      <c r="M18" s="119"/>
      <c r="N18" s="123"/>
      <c r="O18" s="119"/>
      <c r="P18" s="120"/>
      <c r="Q18" s="120"/>
    </row>
    <row r="19" spans="2:48" s="137" customFormat="1">
      <c r="B19" s="102" t="s">
        <v>36</v>
      </c>
      <c r="C19" s="82"/>
      <c r="D19" s="82"/>
      <c r="E19" s="82"/>
      <c r="F19" s="82"/>
      <c r="G19" s="82"/>
      <c r="H19" s="82"/>
      <c r="I19" s="91">
        <v>4.8297110607374059</v>
      </c>
      <c r="J19" s="82"/>
      <c r="K19" s="82"/>
      <c r="L19" s="104">
        <v>3.7997908964784471E-2</v>
      </c>
      <c r="M19" s="91"/>
      <c r="N19" s="93"/>
      <c r="O19" s="91">
        <v>27.858450000000005</v>
      </c>
      <c r="P19" s="92">
        <f t="shared" ref="P19:P29" si="1">O19/$O$10</f>
        <v>3.5308238952768196E-2</v>
      </c>
      <c r="Q19" s="92">
        <f>O19/'סכום נכסי הקרן'!$C$42</f>
        <v>4.2733982392234967E-4</v>
      </c>
      <c r="AV19" s="137" t="s">
        <v>165</v>
      </c>
    </row>
    <row r="20" spans="2:48" s="137" customFormat="1">
      <c r="B20" s="87" t="s">
        <v>958</v>
      </c>
      <c r="C20" s="97" t="s">
        <v>947</v>
      </c>
      <c r="D20" s="84">
        <v>482154</v>
      </c>
      <c r="E20" s="84"/>
      <c r="F20" s="84" t="s">
        <v>948</v>
      </c>
      <c r="G20" s="110">
        <v>42978</v>
      </c>
      <c r="H20" s="84" t="s">
        <v>946</v>
      </c>
      <c r="I20" s="94">
        <v>3.7399999999999998</v>
      </c>
      <c r="J20" s="97" t="s">
        <v>162</v>
      </c>
      <c r="K20" s="98">
        <v>2.3E-2</v>
      </c>
      <c r="L20" s="98">
        <v>1.67E-2</v>
      </c>
      <c r="M20" s="94">
        <v>2207.62</v>
      </c>
      <c r="N20" s="96">
        <v>103.18</v>
      </c>
      <c r="O20" s="94">
        <v>2.2778200000000002</v>
      </c>
      <c r="P20" s="95">
        <f t="shared" si="1"/>
        <v>2.8869449969899418E-3</v>
      </c>
      <c r="Q20" s="95">
        <f>O20/'סכום נכסי הקרן'!$C$42</f>
        <v>3.4941039351679884E-5</v>
      </c>
      <c r="AV20" s="137" t="s">
        <v>166</v>
      </c>
    </row>
    <row r="21" spans="2:48" s="137" customFormat="1">
      <c r="B21" s="87" t="s">
        <v>958</v>
      </c>
      <c r="C21" s="97" t="s">
        <v>947</v>
      </c>
      <c r="D21" s="84">
        <v>482153</v>
      </c>
      <c r="E21" s="84"/>
      <c r="F21" s="84" t="s">
        <v>948</v>
      </c>
      <c r="G21" s="110">
        <v>42978</v>
      </c>
      <c r="H21" s="84" t="s">
        <v>946</v>
      </c>
      <c r="I21" s="94">
        <v>3.68</v>
      </c>
      <c r="J21" s="97" t="s">
        <v>162</v>
      </c>
      <c r="K21" s="98">
        <v>2.76E-2</v>
      </c>
      <c r="L21" s="98">
        <v>2.4500000000000001E-2</v>
      </c>
      <c r="M21" s="94">
        <v>5151.1000000000004</v>
      </c>
      <c r="N21" s="96">
        <v>102.11</v>
      </c>
      <c r="O21" s="94">
        <v>5.2597899999999997</v>
      </c>
      <c r="P21" s="95">
        <f t="shared" si="1"/>
        <v>6.6663408108268976E-3</v>
      </c>
      <c r="Q21" s="95">
        <f>O21/'סכום נכסי הקרן'!$C$42</f>
        <v>8.0683517297930619E-5</v>
      </c>
      <c r="AV21" s="137" t="s">
        <v>167</v>
      </c>
    </row>
    <row r="22" spans="2:48" s="137" customFormat="1">
      <c r="B22" s="87" t="s">
        <v>959</v>
      </c>
      <c r="C22" s="97" t="s">
        <v>949</v>
      </c>
      <c r="D22" s="84">
        <v>91102700</v>
      </c>
      <c r="E22" s="84"/>
      <c r="F22" s="84" t="s">
        <v>950</v>
      </c>
      <c r="G22" s="110">
        <v>43100</v>
      </c>
      <c r="H22" s="84" t="s">
        <v>946</v>
      </c>
      <c r="I22" s="94">
        <v>5.3199999999999994</v>
      </c>
      <c r="J22" s="97" t="s">
        <v>162</v>
      </c>
      <c r="K22" s="98">
        <v>2.6089999999999999E-2</v>
      </c>
      <c r="L22" s="98">
        <v>2.5399999999999999E-2</v>
      </c>
      <c r="M22" s="94">
        <v>4484</v>
      </c>
      <c r="N22" s="96">
        <v>100.4</v>
      </c>
      <c r="O22" s="94">
        <v>4.5019300000000007</v>
      </c>
      <c r="P22" s="95">
        <f t="shared" si="1"/>
        <v>5.705817092790005E-3</v>
      </c>
      <c r="Q22" s="95">
        <f>O22/'סכום נכסי הקרן'!$C$42</f>
        <v>6.9058184267636701E-5</v>
      </c>
      <c r="AV22" s="137" t="s">
        <v>169</v>
      </c>
    </row>
    <row r="23" spans="2:48" s="137" customFormat="1">
      <c r="B23" s="87" t="s">
        <v>960</v>
      </c>
      <c r="C23" s="97" t="s">
        <v>949</v>
      </c>
      <c r="D23" s="84">
        <v>91040000</v>
      </c>
      <c r="E23" s="84"/>
      <c r="F23" s="84" t="s">
        <v>428</v>
      </c>
      <c r="G23" s="110">
        <v>43027</v>
      </c>
      <c r="H23" s="84" t="s">
        <v>303</v>
      </c>
      <c r="I23" s="94">
        <v>2.89</v>
      </c>
      <c r="J23" s="97" t="s">
        <v>161</v>
      </c>
      <c r="K23" s="98">
        <v>4.6073000000000003E-2</v>
      </c>
      <c r="L23" s="98">
        <v>5.6700000000000007E-2</v>
      </c>
      <c r="M23" s="94">
        <v>2329.46</v>
      </c>
      <c r="N23" s="96">
        <v>101.02</v>
      </c>
      <c r="O23" s="94">
        <v>8.1586099999999995</v>
      </c>
      <c r="P23" s="95">
        <f t="shared" si="1"/>
        <v>1.0340351003104769E-2</v>
      </c>
      <c r="Q23" s="95">
        <f>O23/'סכום נכסי הקרן'!$C$42</f>
        <v>1.2515050050706771E-4</v>
      </c>
      <c r="AV23" s="137" t="s">
        <v>168</v>
      </c>
    </row>
    <row r="24" spans="2:48" s="137" customFormat="1">
      <c r="B24" s="87" t="s">
        <v>960</v>
      </c>
      <c r="C24" s="97" t="s">
        <v>949</v>
      </c>
      <c r="D24" s="84">
        <v>91050010</v>
      </c>
      <c r="E24" s="84"/>
      <c r="F24" s="84" t="s">
        <v>428</v>
      </c>
      <c r="G24" s="110">
        <v>43096</v>
      </c>
      <c r="H24" s="84" t="s">
        <v>303</v>
      </c>
      <c r="I24" s="94">
        <v>2.91</v>
      </c>
      <c r="J24" s="97" t="s">
        <v>161</v>
      </c>
      <c r="K24" s="98">
        <v>4.7725999999999998E-2</v>
      </c>
      <c r="L24" s="98">
        <v>5.6900000000000006E-2</v>
      </c>
      <c r="M24" s="94">
        <v>448.67</v>
      </c>
      <c r="N24" s="96">
        <v>100.1</v>
      </c>
      <c r="O24" s="94">
        <v>1.5570999999999999</v>
      </c>
      <c r="P24" s="95">
        <f t="shared" si="1"/>
        <v>1.9734931007775141E-3</v>
      </c>
      <c r="Q24" s="95">
        <f>O24/'סכום נכסי הקרן'!$C$42</f>
        <v>2.3885422190735327E-5</v>
      </c>
      <c r="AV24" s="137" t="s">
        <v>171</v>
      </c>
    </row>
    <row r="25" spans="2:48" s="137" customFormat="1">
      <c r="B25" s="87" t="s">
        <v>960</v>
      </c>
      <c r="C25" s="97" t="s">
        <v>949</v>
      </c>
      <c r="D25" s="84">
        <v>91050008</v>
      </c>
      <c r="E25" s="84"/>
      <c r="F25" s="84" t="s">
        <v>428</v>
      </c>
      <c r="G25" s="110">
        <v>43027</v>
      </c>
      <c r="H25" s="84" t="s">
        <v>303</v>
      </c>
      <c r="I25" s="94">
        <v>2.89</v>
      </c>
      <c r="J25" s="97" t="s">
        <v>161</v>
      </c>
      <c r="K25" s="98">
        <v>4.6073000000000003E-2</v>
      </c>
      <c r="L25" s="98">
        <v>5.6600000000000004E-2</v>
      </c>
      <c r="M25" s="94">
        <v>56.14</v>
      </c>
      <c r="N25" s="96">
        <v>101.06</v>
      </c>
      <c r="O25" s="94">
        <v>0.19667999999999999</v>
      </c>
      <c r="P25" s="95">
        <f t="shared" si="1"/>
        <v>2.4927533431438024E-4</v>
      </c>
      <c r="Q25" s="95">
        <f>O25/'סכום נכסי הקרן'!$C$42</f>
        <v>3.0170090787193014E-6</v>
      </c>
      <c r="AV25" s="137" t="s">
        <v>172</v>
      </c>
    </row>
    <row r="26" spans="2:48" s="137" customFormat="1">
      <c r="B26" s="87" t="s">
        <v>960</v>
      </c>
      <c r="C26" s="97" t="s">
        <v>949</v>
      </c>
      <c r="D26" s="84">
        <v>91050009</v>
      </c>
      <c r="E26" s="84"/>
      <c r="F26" s="84" t="s">
        <v>428</v>
      </c>
      <c r="G26" s="110">
        <v>43045</v>
      </c>
      <c r="H26" s="84" t="s">
        <v>303</v>
      </c>
      <c r="I26" s="94">
        <v>2.8999999999999995</v>
      </c>
      <c r="J26" s="97" t="s">
        <v>161</v>
      </c>
      <c r="K26" s="98">
        <v>4.6049E-2</v>
      </c>
      <c r="L26" s="98">
        <v>5.6699999999999993E-2</v>
      </c>
      <c r="M26" s="94">
        <v>315.29000000000002</v>
      </c>
      <c r="N26" s="96">
        <v>100.78</v>
      </c>
      <c r="O26" s="94">
        <v>1.10165</v>
      </c>
      <c r="P26" s="95">
        <f t="shared" si="1"/>
        <v>1.3962485867776949E-3</v>
      </c>
      <c r="Q26" s="95">
        <f>O26/'סכום נכסי הקרן'!$C$42</f>
        <v>1.6898963044392506E-5</v>
      </c>
      <c r="AV26" s="137" t="s">
        <v>173</v>
      </c>
    </row>
    <row r="27" spans="2:48" s="137" customFormat="1">
      <c r="B27" s="87" t="s">
        <v>961</v>
      </c>
      <c r="C27" s="97" t="s">
        <v>949</v>
      </c>
      <c r="D27" s="84">
        <v>90840003</v>
      </c>
      <c r="E27" s="84"/>
      <c r="F27" s="84" t="s">
        <v>951</v>
      </c>
      <c r="G27" s="110">
        <v>43011</v>
      </c>
      <c r="H27" s="84"/>
      <c r="I27" s="94">
        <v>9.9999999999999985E-3</v>
      </c>
      <c r="J27" s="97" t="s">
        <v>162</v>
      </c>
      <c r="K27" s="98">
        <v>3.1E-2</v>
      </c>
      <c r="L27" s="98">
        <v>2.4799999999999999E-2</v>
      </c>
      <c r="M27" s="94">
        <v>465.02</v>
      </c>
      <c r="N27" s="96">
        <v>100.06</v>
      </c>
      <c r="O27" s="94">
        <v>0.46529000000000004</v>
      </c>
      <c r="P27" s="95">
        <f t="shared" si="1"/>
        <v>5.8971588521017902E-4</v>
      </c>
      <c r="Q27" s="95">
        <f>O27/'סכום נכסי הקרן'!$C$42</f>
        <v>7.137401638383688E-6</v>
      </c>
      <c r="AV27" s="137" t="s">
        <v>174</v>
      </c>
    </row>
    <row r="28" spans="2:48" s="137" customFormat="1">
      <c r="B28" s="87" t="s">
        <v>961</v>
      </c>
      <c r="C28" s="97" t="s">
        <v>949</v>
      </c>
      <c r="D28" s="84">
        <v>90840002</v>
      </c>
      <c r="E28" s="84"/>
      <c r="F28" s="84" t="s">
        <v>951</v>
      </c>
      <c r="G28" s="110">
        <v>43011</v>
      </c>
      <c r="H28" s="84"/>
      <c r="I28" s="94">
        <v>10.4</v>
      </c>
      <c r="J28" s="97" t="s">
        <v>162</v>
      </c>
      <c r="K28" s="98">
        <v>4.0800000000000003E-2</v>
      </c>
      <c r="L28" s="98">
        <v>3.5799999999999998E-2</v>
      </c>
      <c r="M28" s="94">
        <v>703.91</v>
      </c>
      <c r="N28" s="96">
        <v>105.97</v>
      </c>
      <c r="O28" s="94">
        <v>0.74592999999999998</v>
      </c>
      <c r="P28" s="95">
        <f t="shared" si="1"/>
        <v>9.4540344786010614E-4</v>
      </c>
      <c r="Q28" s="95">
        <f>O28/'סכום נכסי הקרן'!$C$42</f>
        <v>1.1442330598378525E-5</v>
      </c>
      <c r="AV28" s="137" t="s">
        <v>175</v>
      </c>
    </row>
    <row r="29" spans="2:48" s="137" customFormat="1">
      <c r="B29" s="87" t="s">
        <v>961</v>
      </c>
      <c r="C29" s="97" t="s">
        <v>949</v>
      </c>
      <c r="D29" s="84">
        <v>90840000</v>
      </c>
      <c r="E29" s="84"/>
      <c r="F29" s="84" t="s">
        <v>951</v>
      </c>
      <c r="G29" s="110">
        <v>42935</v>
      </c>
      <c r="H29" s="84"/>
      <c r="I29" s="94">
        <v>11.99</v>
      </c>
      <c r="J29" s="97" t="s">
        <v>162</v>
      </c>
      <c r="K29" s="98">
        <v>4.0800000000000003E-2</v>
      </c>
      <c r="L29" s="98">
        <v>3.1800000000000009E-2</v>
      </c>
      <c r="M29" s="94">
        <v>3285.47</v>
      </c>
      <c r="N29" s="96">
        <v>109.38</v>
      </c>
      <c r="O29" s="94">
        <v>3.5936500000000002</v>
      </c>
      <c r="P29" s="95">
        <f t="shared" si="1"/>
        <v>4.5546486941167004E-3</v>
      </c>
      <c r="Q29" s="95">
        <f>O29/'סכום נכסי הקרן'!$C$42</f>
        <v>5.5125455947425348E-5</v>
      </c>
      <c r="AV29" s="137" t="s">
        <v>27</v>
      </c>
    </row>
    <row r="30" spans="2:48" s="137" customFormat="1">
      <c r="B30" s="83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94"/>
      <c r="N30" s="96"/>
      <c r="O30" s="84"/>
      <c r="P30" s="95"/>
      <c r="Q30" s="84"/>
    </row>
    <row r="31" spans="2:48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48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99" t="s">
        <v>246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99" t="s">
        <v>110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99" t="s">
        <v>229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99" t="s">
        <v>237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</row>
    <row r="118" spans="2:17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</row>
    <row r="119" spans="2:17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</row>
    <row r="120" spans="2:17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</row>
    <row r="121" spans="2:17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</row>
    <row r="122" spans="2:17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</row>
    <row r="123" spans="2:17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</row>
    <row r="124" spans="2:17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</row>
    <row r="125" spans="2:17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</row>
    <row r="126" spans="2:17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</row>
    <row r="127" spans="2:17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</row>
    <row r="128" spans="2:17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</row>
    <row r="129" spans="2:17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</row>
  </sheetData>
  <sheetProtection sheet="1" objects="1" scenarios="1"/>
  <mergeCells count="1">
    <mergeCell ref="B6:Q6"/>
  </mergeCells>
  <phoneticPr fontId="4" type="noConversion"/>
  <conditionalFormatting sqref="B65:B129">
    <cfRule type="cellIs" dxfId="9" priority="15" operator="equal">
      <formula>2958465</formula>
    </cfRule>
    <cfRule type="cellIs" dxfId="8" priority="16" operator="equal">
      <formula>"NR3"</formula>
    </cfRule>
    <cfRule type="cellIs" dxfId="7" priority="17" operator="equal">
      <formula>"דירוג פנימי"</formula>
    </cfRule>
  </conditionalFormatting>
  <conditionalFormatting sqref="B65:B129">
    <cfRule type="cellIs" dxfId="6" priority="14" operator="equal">
      <formula>2958465</formula>
    </cfRule>
  </conditionalFormatting>
  <conditionalFormatting sqref="B11 B37:B50 B18:B32">
    <cfRule type="cellIs" dxfId="5" priority="13" operator="equal">
      <formula>"NR3"</formula>
    </cfRule>
  </conditionalFormatting>
  <conditionalFormatting sqref="B12">
    <cfRule type="cellIs" dxfId="4" priority="12" operator="equal">
      <formula>"NR3"</formula>
    </cfRule>
  </conditionalFormatting>
  <conditionalFormatting sqref="B13:B17">
    <cfRule type="cellIs" dxfId="3" priority="11" operator="equal">
      <formula>"NR3"</formula>
    </cfRule>
  </conditionalFormatting>
  <dataValidations count="1">
    <dataValidation allowBlank="1" showInputMessage="1" showErrorMessage="1" sqref="D1:Q9 C5:C9 B1:B9 B130:Q1048576 B33:B36 D13:D17 U60:XFD63 A1:A1048576 R60:S63 R64:XFD1048576 R1:XFD5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177</v>
      </c>
      <c r="C1" s="78" t="s" vm="1">
        <v>247</v>
      </c>
    </row>
    <row r="2" spans="2:64">
      <c r="B2" s="57" t="s">
        <v>176</v>
      </c>
      <c r="C2" s="78" t="s">
        <v>248</v>
      </c>
    </row>
    <row r="3" spans="2:64">
      <c r="B3" s="57" t="s">
        <v>178</v>
      </c>
      <c r="C3" s="78" t="s">
        <v>249</v>
      </c>
    </row>
    <row r="4" spans="2:64">
      <c r="B4" s="57" t="s">
        <v>179</v>
      </c>
      <c r="C4" s="78">
        <v>9453</v>
      </c>
    </row>
    <row r="6" spans="2:64" ht="26.25" customHeight="1">
      <c r="B6" s="173" t="s">
        <v>210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</row>
    <row r="7" spans="2:64" s="3" customFormat="1" ht="78.75">
      <c r="B7" s="60" t="s">
        <v>114</v>
      </c>
      <c r="C7" s="61" t="s">
        <v>42</v>
      </c>
      <c r="D7" s="61" t="s">
        <v>115</v>
      </c>
      <c r="E7" s="61" t="s">
        <v>15</v>
      </c>
      <c r="F7" s="61" t="s">
        <v>60</v>
      </c>
      <c r="G7" s="61" t="s">
        <v>18</v>
      </c>
      <c r="H7" s="61" t="s">
        <v>99</v>
      </c>
      <c r="I7" s="61" t="s">
        <v>48</v>
      </c>
      <c r="J7" s="61" t="s">
        <v>19</v>
      </c>
      <c r="K7" s="61" t="s">
        <v>231</v>
      </c>
      <c r="L7" s="61" t="s">
        <v>230</v>
      </c>
      <c r="M7" s="61" t="s">
        <v>108</v>
      </c>
      <c r="N7" s="61" t="s">
        <v>180</v>
      </c>
      <c r="O7" s="63" t="s">
        <v>182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238</v>
      </c>
      <c r="L8" s="33"/>
      <c r="M8" s="33" t="s">
        <v>234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246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110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237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177</v>
      </c>
      <c r="C1" s="78" t="s" vm="1">
        <v>247</v>
      </c>
    </row>
    <row r="2" spans="2:56">
      <c r="B2" s="57" t="s">
        <v>176</v>
      </c>
      <c r="C2" s="78" t="s">
        <v>248</v>
      </c>
    </row>
    <row r="3" spans="2:56">
      <c r="B3" s="57" t="s">
        <v>178</v>
      </c>
      <c r="C3" s="78" t="s">
        <v>249</v>
      </c>
    </row>
    <row r="4" spans="2:56">
      <c r="B4" s="57" t="s">
        <v>179</v>
      </c>
      <c r="C4" s="78">
        <v>9453</v>
      </c>
    </row>
    <row r="6" spans="2:56" ht="26.25" customHeight="1">
      <c r="B6" s="173" t="s">
        <v>211</v>
      </c>
      <c r="C6" s="174"/>
      <c r="D6" s="174"/>
      <c r="E6" s="174"/>
      <c r="F6" s="174"/>
      <c r="G6" s="174"/>
      <c r="H6" s="174"/>
      <c r="I6" s="174"/>
      <c r="J6" s="175"/>
    </row>
    <row r="7" spans="2:56" s="3" customFormat="1" ht="78.75">
      <c r="B7" s="60" t="s">
        <v>114</v>
      </c>
      <c r="C7" s="62" t="s">
        <v>50</v>
      </c>
      <c r="D7" s="62" t="s">
        <v>83</v>
      </c>
      <c r="E7" s="62" t="s">
        <v>51</v>
      </c>
      <c r="F7" s="62" t="s">
        <v>99</v>
      </c>
      <c r="G7" s="62" t="s">
        <v>222</v>
      </c>
      <c r="H7" s="62" t="s">
        <v>180</v>
      </c>
      <c r="I7" s="64" t="s">
        <v>181</v>
      </c>
      <c r="J7" s="77" t="s">
        <v>241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1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78" t="s" vm="1">
        <v>247</v>
      </c>
    </row>
    <row r="2" spans="2:60">
      <c r="B2" s="57" t="s">
        <v>176</v>
      </c>
      <c r="C2" s="78" t="s">
        <v>248</v>
      </c>
    </row>
    <row r="3" spans="2:60">
      <c r="B3" s="57" t="s">
        <v>178</v>
      </c>
      <c r="C3" s="78" t="s">
        <v>249</v>
      </c>
    </row>
    <row r="4" spans="2:60">
      <c r="B4" s="57" t="s">
        <v>179</v>
      </c>
      <c r="C4" s="78">
        <v>9453</v>
      </c>
    </row>
    <row r="6" spans="2:60" ht="26.25" customHeight="1">
      <c r="B6" s="173" t="s">
        <v>212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60" s="3" customFormat="1" ht="66">
      <c r="B7" s="60" t="s">
        <v>114</v>
      </c>
      <c r="C7" s="60" t="s">
        <v>115</v>
      </c>
      <c r="D7" s="60" t="s">
        <v>15</v>
      </c>
      <c r="E7" s="60" t="s">
        <v>16</v>
      </c>
      <c r="F7" s="60" t="s">
        <v>52</v>
      </c>
      <c r="G7" s="60" t="s">
        <v>99</v>
      </c>
      <c r="H7" s="60" t="s">
        <v>49</v>
      </c>
      <c r="I7" s="60" t="s">
        <v>108</v>
      </c>
      <c r="J7" s="60" t="s">
        <v>180</v>
      </c>
      <c r="K7" s="60" t="s">
        <v>181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A1:BH612"/>
  <sheetViews>
    <sheetView rightToLeft="1" workbookViewId="0">
      <selection activeCell="K15" sqref="K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1.285156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57" t="s">
        <v>177</v>
      </c>
      <c r="C1" s="78" t="s" vm="1">
        <v>247</v>
      </c>
    </row>
    <row r="2" spans="1:60">
      <c r="B2" s="57" t="s">
        <v>176</v>
      </c>
      <c r="C2" s="78" t="s">
        <v>248</v>
      </c>
    </row>
    <row r="3" spans="1:60">
      <c r="B3" s="57" t="s">
        <v>178</v>
      </c>
      <c r="C3" s="78" t="s">
        <v>249</v>
      </c>
    </row>
    <row r="4" spans="1:60">
      <c r="B4" s="57" t="s">
        <v>179</v>
      </c>
      <c r="C4" s="78">
        <v>9453</v>
      </c>
    </row>
    <row r="6" spans="1:60" ht="26.25" customHeight="1">
      <c r="B6" s="173" t="s">
        <v>213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1:60" s="3" customFormat="1" ht="63">
      <c r="B7" s="60" t="s">
        <v>114</v>
      </c>
      <c r="C7" s="62" t="s">
        <v>42</v>
      </c>
      <c r="D7" s="62" t="s">
        <v>15</v>
      </c>
      <c r="E7" s="62" t="s">
        <v>16</v>
      </c>
      <c r="F7" s="62" t="s">
        <v>52</v>
      </c>
      <c r="G7" s="62" t="s">
        <v>99</v>
      </c>
      <c r="H7" s="62" t="s">
        <v>49</v>
      </c>
      <c r="I7" s="62" t="s">
        <v>108</v>
      </c>
      <c r="J7" s="62" t="s">
        <v>180</v>
      </c>
      <c r="K7" s="64" t="s">
        <v>181</v>
      </c>
    </row>
    <row r="8" spans="1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234</v>
      </c>
      <c r="J8" s="33" t="s">
        <v>20</v>
      </c>
      <c r="K8" s="18" t="s">
        <v>20</v>
      </c>
    </row>
    <row r="9" spans="1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60" s="4" customFormat="1" ht="18" customHeight="1">
      <c r="A10" s="145"/>
      <c r="B10" s="157" t="s">
        <v>966</v>
      </c>
      <c r="C10" s="154"/>
      <c r="D10" s="154"/>
      <c r="E10" s="154"/>
      <c r="F10" s="154"/>
      <c r="G10" s="154"/>
      <c r="H10" s="156"/>
      <c r="I10" s="155">
        <f>I11</f>
        <v>-34.53</v>
      </c>
      <c r="J10" s="156">
        <v>1</v>
      </c>
      <c r="K10" s="156">
        <f>I10/'סכום נכסי הקרן'!$C$42</f>
        <v>-5.2967929371658265E-4</v>
      </c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53"/>
    </row>
    <row r="11" spans="1:60" ht="21" customHeight="1">
      <c r="A11" s="145"/>
      <c r="B11" s="158" t="s">
        <v>228</v>
      </c>
      <c r="C11" s="154"/>
      <c r="D11" s="154"/>
      <c r="E11" s="154"/>
      <c r="F11" s="154"/>
      <c r="G11" s="154"/>
      <c r="H11" s="156"/>
      <c r="I11" s="155">
        <f>I12</f>
        <v>-34.53</v>
      </c>
      <c r="J11" s="156">
        <v>1</v>
      </c>
      <c r="K11" s="156">
        <f>I11/'סכום נכסי הקרן'!$C$42</f>
        <v>-5.2967929371658265E-4</v>
      </c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</row>
    <row r="12" spans="1:60">
      <c r="A12" s="145"/>
      <c r="B12" s="149" t="s">
        <v>967</v>
      </c>
      <c r="C12" s="150"/>
      <c r="D12" s="150"/>
      <c r="E12" s="150"/>
      <c r="F12" s="150"/>
      <c r="G12" s="150"/>
      <c r="H12" s="152"/>
      <c r="I12" s="151">
        <v>-34.53</v>
      </c>
      <c r="J12" s="152">
        <v>1</v>
      </c>
      <c r="K12" s="152">
        <f>I12/'סכום נכסי הקרן'!$C$42</f>
        <v>-5.2967929371658265E-4</v>
      </c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6"/>
      <c r="BF12" s="146"/>
      <c r="BG12" s="146"/>
      <c r="BH12" s="146"/>
    </row>
    <row r="13" spans="1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</row>
    <row r="14" spans="1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D109" s="3"/>
      <c r="E109" s="3"/>
      <c r="F109" s="3"/>
      <c r="G109" s="3"/>
      <c r="H109" s="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22"/>
      <c r="G607" s="22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D29:XFD1048576 D27:AF28 AH27:XFD28 D1:XFD26 A1:B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H105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32.28515625" style="2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.7109375" style="1" customWidth="1"/>
    <col min="7" max="7" width="7.28515625" style="1" customWidth="1"/>
    <col min="8" max="19" width="5.7109375" style="1" customWidth="1"/>
    <col min="20" max="16384" width="9.140625" style="1"/>
  </cols>
  <sheetData>
    <row r="1" spans="2:34">
      <c r="B1" s="57" t="s">
        <v>177</v>
      </c>
      <c r="C1" s="78" t="s" vm="1">
        <v>247</v>
      </c>
    </row>
    <row r="2" spans="2:34">
      <c r="B2" s="57" t="s">
        <v>176</v>
      </c>
      <c r="C2" s="78" t="s">
        <v>248</v>
      </c>
    </row>
    <row r="3" spans="2:34">
      <c r="B3" s="57" t="s">
        <v>178</v>
      </c>
      <c r="C3" s="78" t="s">
        <v>249</v>
      </c>
    </row>
    <row r="4" spans="2:34">
      <c r="B4" s="57" t="s">
        <v>179</v>
      </c>
      <c r="C4" s="78">
        <v>9453</v>
      </c>
    </row>
    <row r="6" spans="2:34" ht="26.25" customHeight="1">
      <c r="B6" s="173" t="s">
        <v>214</v>
      </c>
      <c r="C6" s="174"/>
      <c r="D6" s="175"/>
    </row>
    <row r="7" spans="2:34" s="3" customFormat="1" ht="31.5">
      <c r="B7" s="60" t="s">
        <v>114</v>
      </c>
      <c r="C7" s="65" t="s">
        <v>105</v>
      </c>
      <c r="D7" s="66" t="s">
        <v>104</v>
      </c>
    </row>
    <row r="8" spans="2:34" s="3" customFormat="1">
      <c r="B8" s="16"/>
      <c r="C8" s="33" t="s">
        <v>234</v>
      </c>
      <c r="D8" s="18" t="s">
        <v>22</v>
      </c>
    </row>
    <row r="9" spans="2:34" s="4" customFormat="1" ht="18" customHeight="1">
      <c r="B9" s="19"/>
      <c r="C9" s="20" t="s">
        <v>1</v>
      </c>
      <c r="D9" s="21" t="s">
        <v>2</v>
      </c>
      <c r="E9" s="3"/>
    </row>
    <row r="10" spans="2:34" s="4" customFormat="1" ht="18" customHeight="1">
      <c r="B10" s="128" t="s">
        <v>953</v>
      </c>
      <c r="C10" s="129">
        <f>C11+C17</f>
        <v>535.65172791199996</v>
      </c>
      <c r="D10" s="130"/>
      <c r="E10" s="3"/>
    </row>
    <row r="11" spans="2:34">
      <c r="B11" s="128" t="s">
        <v>954</v>
      </c>
      <c r="C11" s="129">
        <f>SUM(C12:C15)</f>
        <v>121.03073000000001</v>
      </c>
      <c r="D11" s="130"/>
    </row>
    <row r="12" spans="2:34">
      <c r="B12" s="131" t="s">
        <v>962</v>
      </c>
      <c r="C12" s="132">
        <v>38.657209999999999</v>
      </c>
      <c r="D12" s="130">
        <v>46100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B13" s="131" t="s">
        <v>963</v>
      </c>
      <c r="C13" s="132">
        <v>6.2776000000000005</v>
      </c>
      <c r="D13" s="130">
        <v>43824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2:34">
      <c r="B14" s="131" t="s">
        <v>964</v>
      </c>
      <c r="C14" s="132">
        <v>29.002950000000002</v>
      </c>
      <c r="D14" s="130">
        <v>44246</v>
      </c>
    </row>
    <row r="15" spans="2:34">
      <c r="B15" s="131" t="s">
        <v>965</v>
      </c>
      <c r="C15" s="132">
        <v>47.092970000000008</v>
      </c>
      <c r="D15" s="130">
        <v>44739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2:34">
      <c r="B16" s="131"/>
      <c r="C16" s="132"/>
      <c r="D16" s="130"/>
    </row>
    <row r="17" spans="2:4">
      <c r="B17" s="128" t="s">
        <v>955</v>
      </c>
      <c r="C17" s="129">
        <f>SUM(C18:C19)</f>
        <v>414.62099791199995</v>
      </c>
      <c r="D17" s="130"/>
    </row>
    <row r="18" spans="2:4">
      <c r="B18" s="131" t="s">
        <v>952</v>
      </c>
      <c r="C18" s="132">
        <v>216.87784019999998</v>
      </c>
      <c r="D18" s="130">
        <v>45485</v>
      </c>
    </row>
    <row r="19" spans="2:4">
      <c r="B19" s="131" t="s">
        <v>915</v>
      </c>
      <c r="C19" s="132">
        <v>197.74315771199997</v>
      </c>
      <c r="D19" s="130">
        <v>45710</v>
      </c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</sheetData>
  <sheetProtection sheet="1" objects="1" scenarios="1"/>
  <mergeCells count="1">
    <mergeCell ref="B6:D6"/>
  </mergeCells>
  <phoneticPr fontId="4" type="noConversion"/>
  <conditionalFormatting sqref="B18:B19">
    <cfRule type="cellIs" dxfId="2" priority="3" operator="equal">
      <formula>"NR3"</formula>
    </cfRule>
  </conditionalFormatting>
  <conditionalFormatting sqref="B12:B15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U24:XFD25 A1:B1048576 C5:C1048576 D1:XFD23 D26:XFD1048576 D24:S25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78" t="s" vm="1">
        <v>247</v>
      </c>
    </row>
    <row r="2" spans="2:18">
      <c r="B2" s="57" t="s">
        <v>176</v>
      </c>
      <c r="C2" s="78" t="s">
        <v>248</v>
      </c>
    </row>
    <row r="3" spans="2:18">
      <c r="B3" s="57" t="s">
        <v>178</v>
      </c>
      <c r="C3" s="78" t="s">
        <v>249</v>
      </c>
    </row>
    <row r="4" spans="2:18">
      <c r="B4" s="57" t="s">
        <v>179</v>
      </c>
      <c r="C4" s="78">
        <v>9453</v>
      </c>
    </row>
    <row r="6" spans="2:18" ht="26.25" customHeight="1">
      <c r="B6" s="173" t="s">
        <v>217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78.75">
      <c r="B7" s="23" t="s">
        <v>114</v>
      </c>
      <c r="C7" s="31" t="s">
        <v>42</v>
      </c>
      <c r="D7" s="31" t="s">
        <v>59</v>
      </c>
      <c r="E7" s="31" t="s">
        <v>15</v>
      </c>
      <c r="F7" s="31" t="s">
        <v>60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215</v>
      </c>
      <c r="L7" s="31" t="s">
        <v>236</v>
      </c>
      <c r="M7" s="31" t="s">
        <v>216</v>
      </c>
      <c r="N7" s="31" t="s">
        <v>54</v>
      </c>
      <c r="O7" s="31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J516"/>
  <sheetViews>
    <sheetView rightToLeft="1" workbookViewId="0">
      <selection activeCell="F26" sqref="F2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4" width="5.7109375" style="1" customWidth="1"/>
    <col min="35" max="35" width="3.42578125" style="1" customWidth="1"/>
    <col min="36" max="36" width="5.7109375" style="1" hidden="1" customWidth="1"/>
    <col min="37" max="37" width="10.140625" style="1" customWidth="1"/>
    <col min="38" max="38" width="13.85546875" style="1" customWidth="1"/>
    <col min="39" max="39" width="5.7109375" style="1" customWidth="1"/>
    <col min="40" max="16384" width="9.140625" style="1"/>
  </cols>
  <sheetData>
    <row r="1" spans="2:13">
      <c r="B1" s="57" t="s">
        <v>177</v>
      </c>
      <c r="C1" s="78" t="s" vm="1">
        <v>247</v>
      </c>
    </row>
    <row r="2" spans="2:13">
      <c r="B2" s="57" t="s">
        <v>176</v>
      </c>
      <c r="C2" s="78" t="s">
        <v>248</v>
      </c>
    </row>
    <row r="3" spans="2:13">
      <c r="B3" s="57" t="s">
        <v>178</v>
      </c>
      <c r="C3" s="78" t="s">
        <v>249</v>
      </c>
    </row>
    <row r="4" spans="2:13">
      <c r="B4" s="57" t="s">
        <v>179</v>
      </c>
      <c r="C4" s="78">
        <v>9453</v>
      </c>
    </row>
    <row r="6" spans="2:13" ht="26.25" customHeight="1">
      <c r="B6" s="162" t="s">
        <v>206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</row>
    <row r="7" spans="2:13" s="3" customFormat="1" ht="63">
      <c r="B7" s="13" t="s">
        <v>113</v>
      </c>
      <c r="C7" s="14" t="s">
        <v>42</v>
      </c>
      <c r="D7" s="14" t="s">
        <v>115</v>
      </c>
      <c r="E7" s="14" t="s">
        <v>15</v>
      </c>
      <c r="F7" s="14" t="s">
        <v>60</v>
      </c>
      <c r="G7" s="14" t="s">
        <v>99</v>
      </c>
      <c r="H7" s="14" t="s">
        <v>17</v>
      </c>
      <c r="I7" s="14" t="s">
        <v>19</v>
      </c>
      <c r="J7" s="14" t="s">
        <v>57</v>
      </c>
      <c r="K7" s="14" t="s">
        <v>180</v>
      </c>
      <c r="L7" s="14" t="s">
        <v>181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7" t="s">
        <v>41</v>
      </c>
      <c r="C10" s="118"/>
      <c r="D10" s="118"/>
      <c r="E10" s="118"/>
      <c r="F10" s="118"/>
      <c r="G10" s="118"/>
      <c r="H10" s="118"/>
      <c r="I10" s="118"/>
      <c r="J10" s="119">
        <f>J11</f>
        <v>3458.0067400000003</v>
      </c>
      <c r="K10" s="120">
        <f>J10/$J$10</f>
        <v>1</v>
      </c>
      <c r="L10" s="120">
        <f>J10/'סכום נכסי הקרן'!$C$42</f>
        <v>5.3044731181881917E-2</v>
      </c>
    </row>
    <row r="11" spans="2:13" s="100" customFormat="1">
      <c r="B11" s="121" t="s">
        <v>228</v>
      </c>
      <c r="C11" s="118"/>
      <c r="D11" s="118"/>
      <c r="E11" s="118"/>
      <c r="F11" s="118"/>
      <c r="G11" s="118"/>
      <c r="H11" s="118"/>
      <c r="I11" s="118"/>
      <c r="J11" s="119">
        <f>J12+J15</f>
        <v>3458.0067400000003</v>
      </c>
      <c r="K11" s="120">
        <f t="shared" ref="K11:K12" si="0">J11/$J$10</f>
        <v>1</v>
      </c>
      <c r="L11" s="120">
        <f>J11/'סכום נכסי הקרן'!$C$42</f>
        <v>5.3044731181881917E-2</v>
      </c>
    </row>
    <row r="12" spans="2:13">
      <c r="B12" s="102" t="s">
        <v>39</v>
      </c>
      <c r="C12" s="82"/>
      <c r="D12" s="82"/>
      <c r="E12" s="82"/>
      <c r="F12" s="82"/>
      <c r="G12" s="82"/>
      <c r="H12" s="82"/>
      <c r="I12" s="82"/>
      <c r="J12" s="91">
        <f>J13</f>
        <v>3342.78</v>
      </c>
      <c r="K12" s="92">
        <f t="shared" si="0"/>
        <v>0.96667827778727811</v>
      </c>
      <c r="L12" s="92">
        <f>J12/'סכום נכסי הקרן'!$C$42</f>
        <v>5.1277189384590742E-2</v>
      </c>
    </row>
    <row r="13" spans="2:13">
      <c r="B13" s="87" t="s">
        <v>938</v>
      </c>
      <c r="C13" s="84" t="s">
        <v>939</v>
      </c>
      <c r="D13" s="84">
        <v>10</v>
      </c>
      <c r="E13" s="84" t="s">
        <v>302</v>
      </c>
      <c r="F13" s="84" t="s">
        <v>303</v>
      </c>
      <c r="G13" s="97" t="s">
        <v>162</v>
      </c>
      <c r="H13" s="98">
        <v>0</v>
      </c>
      <c r="I13" s="98">
        <v>0</v>
      </c>
      <c r="J13" s="94">
        <v>3342.78</v>
      </c>
      <c r="K13" s="95">
        <f>J13/$J$10</f>
        <v>0.96667827778727811</v>
      </c>
      <c r="L13" s="95">
        <f>J13/'סכום נכסי הקרן'!$C$42</f>
        <v>5.1277189384590742E-2</v>
      </c>
    </row>
    <row r="14" spans="2:13">
      <c r="B14" s="83"/>
      <c r="C14" s="84"/>
      <c r="D14" s="84"/>
      <c r="E14" s="84"/>
      <c r="F14" s="84"/>
      <c r="G14" s="84"/>
      <c r="H14" s="84"/>
      <c r="I14" s="84"/>
      <c r="J14" s="84"/>
      <c r="K14" s="95"/>
      <c r="L14" s="84"/>
    </row>
    <row r="15" spans="2:13">
      <c r="B15" s="102" t="s">
        <v>40</v>
      </c>
      <c r="C15" s="82"/>
      <c r="D15" s="82"/>
      <c r="E15" s="82"/>
      <c r="F15" s="82"/>
      <c r="G15" s="82"/>
      <c r="H15" s="82"/>
      <c r="I15" s="82"/>
      <c r="J15" s="91">
        <f>SUM(J16:J21)</f>
        <v>115.22674000000001</v>
      </c>
      <c r="K15" s="92">
        <f t="shared" ref="K15:K21" si="1">J15/$J$10</f>
        <v>3.3321722212721887E-2</v>
      </c>
      <c r="L15" s="92">
        <f>J15/'סכום נכסי הקרן'!$C$42</f>
        <v>1.7675417972911759E-3</v>
      </c>
    </row>
    <row r="16" spans="2:13">
      <c r="B16" s="87" t="s">
        <v>938</v>
      </c>
      <c r="C16" s="84" t="s">
        <v>940</v>
      </c>
      <c r="D16" s="84">
        <v>10</v>
      </c>
      <c r="E16" s="84" t="s">
        <v>302</v>
      </c>
      <c r="F16" s="84" t="s">
        <v>303</v>
      </c>
      <c r="G16" s="97" t="s">
        <v>163</v>
      </c>
      <c r="H16" s="98">
        <v>0</v>
      </c>
      <c r="I16" s="98">
        <v>0</v>
      </c>
      <c r="J16" s="94">
        <v>1.50895</v>
      </c>
      <c r="K16" s="95">
        <f t="shared" si="1"/>
        <v>4.363641003198276E-4</v>
      </c>
      <c r="L16" s="95">
        <f>J16/'סכום נכסי הקרן'!$C$42</f>
        <v>2.3146816398889005E-5</v>
      </c>
    </row>
    <row r="17" spans="2:12">
      <c r="B17" s="87" t="s">
        <v>938</v>
      </c>
      <c r="C17" s="84" t="s">
        <v>941</v>
      </c>
      <c r="D17" s="84">
        <v>10</v>
      </c>
      <c r="E17" s="84" t="s">
        <v>302</v>
      </c>
      <c r="F17" s="84" t="s">
        <v>303</v>
      </c>
      <c r="G17" s="97" t="s">
        <v>161</v>
      </c>
      <c r="H17" s="98">
        <v>0</v>
      </c>
      <c r="I17" s="98">
        <v>0</v>
      </c>
      <c r="J17" s="94">
        <v>112.95</v>
      </c>
      <c r="K17" s="95">
        <f t="shared" si="1"/>
        <v>3.2663325578133486E-2</v>
      </c>
      <c r="L17" s="95">
        <f>J17/'סכום נכסי הקרן'!$C$42</f>
        <v>1.7326173247983786E-3</v>
      </c>
    </row>
    <row r="18" spans="2:12">
      <c r="B18" s="87" t="s">
        <v>938</v>
      </c>
      <c r="C18" s="84" t="s">
        <v>942</v>
      </c>
      <c r="D18" s="84">
        <v>10</v>
      </c>
      <c r="E18" s="84" t="s">
        <v>302</v>
      </c>
      <c r="F18" s="84" t="s">
        <v>303</v>
      </c>
      <c r="G18" s="97" t="s">
        <v>164</v>
      </c>
      <c r="H18" s="98">
        <v>0</v>
      </c>
      <c r="I18" s="98">
        <v>0</v>
      </c>
      <c r="J18" s="94">
        <v>0.18469999999999998</v>
      </c>
      <c r="K18" s="95">
        <f t="shared" si="1"/>
        <v>5.3412272990537886E-5</v>
      </c>
      <c r="L18" s="95">
        <f>J18/'סכום נכסי הקרן'!$C$42</f>
        <v>2.8332396625963742E-6</v>
      </c>
    </row>
    <row r="19" spans="2:12">
      <c r="B19" s="87" t="s">
        <v>938</v>
      </c>
      <c r="C19" s="84" t="s">
        <v>943</v>
      </c>
      <c r="D19" s="84">
        <v>10</v>
      </c>
      <c r="E19" s="84" t="s">
        <v>302</v>
      </c>
      <c r="F19" s="84" t="s">
        <v>303</v>
      </c>
      <c r="G19" s="97" t="s">
        <v>170</v>
      </c>
      <c r="H19" s="98">
        <v>0</v>
      </c>
      <c r="I19" s="98">
        <v>0</v>
      </c>
      <c r="J19" s="94">
        <v>0.31402999999999998</v>
      </c>
      <c r="K19" s="95">
        <f t="shared" si="1"/>
        <v>9.0812431441356867E-5</v>
      </c>
      <c r="L19" s="95">
        <f>J19/'סכום נכסי הקרן'!$C$42</f>
        <v>4.8171210137798564E-6</v>
      </c>
    </row>
    <row r="20" spans="2:12">
      <c r="B20" s="87" t="s">
        <v>938</v>
      </c>
      <c r="C20" s="84" t="s">
        <v>944</v>
      </c>
      <c r="D20" s="84">
        <v>10</v>
      </c>
      <c r="E20" s="84" t="s">
        <v>302</v>
      </c>
      <c r="F20" s="84" t="s">
        <v>303</v>
      </c>
      <c r="G20" s="97" t="s">
        <v>165</v>
      </c>
      <c r="H20" s="98">
        <v>0</v>
      </c>
      <c r="I20" s="98">
        <v>0</v>
      </c>
      <c r="J20" s="94">
        <v>0.11744</v>
      </c>
      <c r="K20" s="95">
        <f t="shared" si="1"/>
        <v>3.3961761451049107E-5</v>
      </c>
      <c r="L20" s="95">
        <f>J20/'סכום נכסי הקרן'!$C$42</f>
        <v>1.8014925066340998E-6</v>
      </c>
    </row>
    <row r="21" spans="2:12">
      <c r="B21" s="87" t="s">
        <v>938</v>
      </c>
      <c r="C21" s="84" t="s">
        <v>945</v>
      </c>
      <c r="D21" s="84">
        <v>10</v>
      </c>
      <c r="E21" s="84" t="s">
        <v>302</v>
      </c>
      <c r="F21" s="84" t="s">
        <v>303</v>
      </c>
      <c r="G21" s="97" t="s">
        <v>171</v>
      </c>
      <c r="H21" s="98">
        <v>0</v>
      </c>
      <c r="I21" s="98">
        <v>0</v>
      </c>
      <c r="J21" s="94">
        <v>0.15162</v>
      </c>
      <c r="K21" s="95">
        <f t="shared" si="1"/>
        <v>4.3846068385627259E-5</v>
      </c>
      <c r="L21" s="95">
        <f>J21/'סכום נכסי הקרן'!$C$42</f>
        <v>2.3258029108980095E-6</v>
      </c>
    </row>
    <row r="22" spans="2:12">
      <c r="B22" s="83"/>
      <c r="C22" s="84"/>
      <c r="D22" s="84"/>
      <c r="E22" s="84"/>
      <c r="F22" s="84"/>
      <c r="G22" s="84"/>
      <c r="H22" s="84"/>
      <c r="I22" s="84"/>
      <c r="J22" s="84"/>
      <c r="K22" s="95"/>
      <c r="L22" s="84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99" t="s">
        <v>246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14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  <ignoredErrors>
    <ignoredError sqref="J11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78" t="s" vm="1">
        <v>247</v>
      </c>
    </row>
    <row r="2" spans="2:18">
      <c r="B2" s="57" t="s">
        <v>176</v>
      </c>
      <c r="C2" s="78" t="s">
        <v>248</v>
      </c>
    </row>
    <row r="3" spans="2:18">
      <c r="B3" s="57" t="s">
        <v>178</v>
      </c>
      <c r="C3" s="78" t="s">
        <v>249</v>
      </c>
    </row>
    <row r="4" spans="2:18">
      <c r="B4" s="57" t="s">
        <v>179</v>
      </c>
      <c r="C4" s="78">
        <v>9453</v>
      </c>
    </row>
    <row r="6" spans="2:18" ht="26.25" customHeight="1">
      <c r="B6" s="173" t="s">
        <v>218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78.75">
      <c r="B7" s="23" t="s">
        <v>114</v>
      </c>
      <c r="C7" s="31" t="s">
        <v>42</v>
      </c>
      <c r="D7" s="31" t="s">
        <v>59</v>
      </c>
      <c r="E7" s="31" t="s">
        <v>15</v>
      </c>
      <c r="F7" s="31" t="s">
        <v>60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215</v>
      </c>
      <c r="L7" s="31" t="s">
        <v>231</v>
      </c>
      <c r="M7" s="31" t="s">
        <v>216</v>
      </c>
      <c r="N7" s="31" t="s">
        <v>54</v>
      </c>
      <c r="O7" s="31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78" t="s" vm="1">
        <v>247</v>
      </c>
    </row>
    <row r="2" spans="2:18">
      <c r="B2" s="57" t="s">
        <v>176</v>
      </c>
      <c r="C2" s="78" t="s">
        <v>248</v>
      </c>
    </row>
    <row r="3" spans="2:18">
      <c r="B3" s="57" t="s">
        <v>178</v>
      </c>
      <c r="C3" s="78" t="s">
        <v>249</v>
      </c>
    </row>
    <row r="4" spans="2:18">
      <c r="B4" s="57" t="s">
        <v>179</v>
      </c>
      <c r="C4" s="78">
        <v>9453</v>
      </c>
    </row>
    <row r="6" spans="2:18" ht="26.25" customHeight="1">
      <c r="B6" s="173" t="s">
        <v>220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78.75">
      <c r="B7" s="23" t="s">
        <v>114</v>
      </c>
      <c r="C7" s="31" t="s">
        <v>42</v>
      </c>
      <c r="D7" s="31" t="s">
        <v>59</v>
      </c>
      <c r="E7" s="31" t="s">
        <v>15</v>
      </c>
      <c r="F7" s="31" t="s">
        <v>60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215</v>
      </c>
      <c r="L7" s="31" t="s">
        <v>231</v>
      </c>
      <c r="M7" s="31" t="s">
        <v>216</v>
      </c>
      <c r="N7" s="31" t="s">
        <v>54</v>
      </c>
      <c r="O7" s="31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D27" sqref="D2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177</v>
      </c>
      <c r="C1" s="78" t="s" vm="1">
        <v>247</v>
      </c>
    </row>
    <row r="2" spans="2:53">
      <c r="B2" s="57" t="s">
        <v>176</v>
      </c>
      <c r="C2" s="78" t="s">
        <v>248</v>
      </c>
    </row>
    <row r="3" spans="2:53">
      <c r="B3" s="57" t="s">
        <v>178</v>
      </c>
      <c r="C3" s="78" t="s">
        <v>249</v>
      </c>
    </row>
    <row r="4" spans="2:53">
      <c r="B4" s="57" t="s">
        <v>179</v>
      </c>
      <c r="C4" s="78">
        <v>9453</v>
      </c>
    </row>
    <row r="6" spans="2:53" ht="21.75" customHeight="1">
      <c r="B6" s="164" t="s">
        <v>207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6"/>
    </row>
    <row r="7" spans="2:53" ht="27.75" customHeight="1">
      <c r="B7" s="167" t="s">
        <v>84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9"/>
      <c r="AU7" s="3"/>
      <c r="AV7" s="3"/>
    </row>
    <row r="8" spans="2:53" s="3" customFormat="1" ht="66" customHeight="1">
      <c r="B8" s="23" t="s">
        <v>113</v>
      </c>
      <c r="C8" s="31" t="s">
        <v>42</v>
      </c>
      <c r="D8" s="31" t="s">
        <v>117</v>
      </c>
      <c r="E8" s="31" t="s">
        <v>15</v>
      </c>
      <c r="F8" s="31" t="s">
        <v>60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245</v>
      </c>
      <c r="O8" s="31" t="s">
        <v>57</v>
      </c>
      <c r="P8" s="31" t="s">
        <v>233</v>
      </c>
      <c r="Q8" s="31" t="s">
        <v>180</v>
      </c>
      <c r="R8" s="72" t="s">
        <v>182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238</v>
      </c>
      <c r="M9" s="33"/>
      <c r="N9" s="17" t="s">
        <v>234</v>
      </c>
      <c r="O9" s="33" t="s">
        <v>239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21" t="s">
        <v>112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6" customFormat="1" ht="18" customHeight="1">
      <c r="B11" s="79" t="s">
        <v>26</v>
      </c>
      <c r="C11" s="80"/>
      <c r="D11" s="80"/>
      <c r="E11" s="80"/>
      <c r="F11" s="80"/>
      <c r="G11" s="80"/>
      <c r="H11" s="88">
        <v>5.0175117983316175</v>
      </c>
      <c r="I11" s="80"/>
      <c r="J11" s="80"/>
      <c r="K11" s="89">
        <v>2.9570292928983882E-3</v>
      </c>
      <c r="L11" s="88"/>
      <c r="M11" s="90"/>
      <c r="N11" s="80"/>
      <c r="O11" s="88">
        <v>9900.721880000001</v>
      </c>
      <c r="P11" s="80"/>
      <c r="Q11" s="89">
        <v>1</v>
      </c>
      <c r="R11" s="89">
        <f>O11/'סכום נכסי הקרן'!$C$42</f>
        <v>0.15187394650109229</v>
      </c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U11" s="137"/>
      <c r="AV11" s="137"/>
      <c r="AW11" s="138"/>
      <c r="BA11" s="137"/>
    </row>
    <row r="12" spans="2:53" s="137" customFormat="1" ht="22.5" customHeight="1">
      <c r="B12" s="81" t="s">
        <v>228</v>
      </c>
      <c r="C12" s="82"/>
      <c r="D12" s="82"/>
      <c r="E12" s="82"/>
      <c r="F12" s="82"/>
      <c r="G12" s="82"/>
      <c r="H12" s="91">
        <v>5.0175117983316184</v>
      </c>
      <c r="I12" s="82"/>
      <c r="J12" s="82"/>
      <c r="K12" s="92">
        <v>2.9570292928983882E-3</v>
      </c>
      <c r="L12" s="91"/>
      <c r="M12" s="93"/>
      <c r="N12" s="82"/>
      <c r="O12" s="91">
        <v>9900.721880000001</v>
      </c>
      <c r="P12" s="82"/>
      <c r="Q12" s="92">
        <v>1</v>
      </c>
      <c r="R12" s="92">
        <f>O12/'סכום נכסי הקרן'!$C$42</f>
        <v>0.15187394650109229</v>
      </c>
      <c r="AW12" s="136"/>
    </row>
    <row r="13" spans="2:53" s="139" customFormat="1">
      <c r="B13" s="122" t="s">
        <v>25</v>
      </c>
      <c r="C13" s="118"/>
      <c r="D13" s="118"/>
      <c r="E13" s="118"/>
      <c r="F13" s="118"/>
      <c r="G13" s="118"/>
      <c r="H13" s="119">
        <v>4.9056807013894801</v>
      </c>
      <c r="I13" s="118"/>
      <c r="J13" s="118"/>
      <c r="K13" s="120">
        <v>-2.3507008003475298E-3</v>
      </c>
      <c r="L13" s="119"/>
      <c r="M13" s="123"/>
      <c r="N13" s="118"/>
      <c r="O13" s="119">
        <v>5043.4927900000012</v>
      </c>
      <c r="P13" s="118"/>
      <c r="Q13" s="120">
        <v>0.50940657167515557</v>
      </c>
      <c r="R13" s="120">
        <f>O13/'סכום נכסי הקרן'!$C$42</f>
        <v>7.7365586413897403E-2</v>
      </c>
    </row>
    <row r="14" spans="2:53" s="137" customFormat="1">
      <c r="B14" s="85" t="s">
        <v>24</v>
      </c>
      <c r="C14" s="82"/>
      <c r="D14" s="82"/>
      <c r="E14" s="82"/>
      <c r="F14" s="82"/>
      <c r="G14" s="82"/>
      <c r="H14" s="91">
        <v>4.9056807013894801</v>
      </c>
      <c r="I14" s="82"/>
      <c r="J14" s="82"/>
      <c r="K14" s="92">
        <v>-2.3507008003475298E-3</v>
      </c>
      <c r="L14" s="91"/>
      <c r="M14" s="93"/>
      <c r="N14" s="82"/>
      <c r="O14" s="91">
        <v>5043.4927900000012</v>
      </c>
      <c r="P14" s="82"/>
      <c r="Q14" s="92">
        <v>0.50940657167515557</v>
      </c>
      <c r="R14" s="92">
        <f>O14/'סכום נכסי הקרן'!$C$42</f>
        <v>7.7365586413897403E-2</v>
      </c>
    </row>
    <row r="15" spans="2:53" s="137" customFormat="1">
      <c r="B15" s="86" t="s">
        <v>250</v>
      </c>
      <c r="C15" s="84" t="s">
        <v>251</v>
      </c>
      <c r="D15" s="97" t="s">
        <v>118</v>
      </c>
      <c r="E15" s="84" t="s">
        <v>252</v>
      </c>
      <c r="F15" s="84"/>
      <c r="G15" s="84"/>
      <c r="H15" s="94">
        <v>3.37</v>
      </c>
      <c r="I15" s="97" t="s">
        <v>162</v>
      </c>
      <c r="J15" s="98">
        <v>0.04</v>
      </c>
      <c r="K15" s="95">
        <v>-4.7999999999999996E-3</v>
      </c>
      <c r="L15" s="94">
        <v>89850</v>
      </c>
      <c r="M15" s="96">
        <v>152.55000000000001</v>
      </c>
      <c r="N15" s="84"/>
      <c r="O15" s="94">
        <v>137.06618</v>
      </c>
      <c r="P15" s="95">
        <v>5.7789500474246945E-6</v>
      </c>
      <c r="Q15" s="95">
        <v>1.3844059217225481E-2</v>
      </c>
      <c r="R15" s="95">
        <f>O15/'סכום נכסי הקרן'!$C$42</f>
        <v>2.1025519089148564E-3</v>
      </c>
    </row>
    <row r="16" spans="2:53" s="137" customFormat="1" ht="20.25">
      <c r="B16" s="86" t="s">
        <v>253</v>
      </c>
      <c r="C16" s="84" t="s">
        <v>254</v>
      </c>
      <c r="D16" s="97" t="s">
        <v>118</v>
      </c>
      <c r="E16" s="84" t="s">
        <v>252</v>
      </c>
      <c r="F16" s="84"/>
      <c r="G16" s="84"/>
      <c r="H16" s="94">
        <v>5.93</v>
      </c>
      <c r="I16" s="97" t="s">
        <v>162</v>
      </c>
      <c r="J16" s="98">
        <v>0.04</v>
      </c>
      <c r="K16" s="95">
        <v>-1.3999999999999998E-3</v>
      </c>
      <c r="L16" s="94">
        <v>100000</v>
      </c>
      <c r="M16" s="96">
        <v>158.13999999999999</v>
      </c>
      <c r="N16" s="84"/>
      <c r="O16" s="94">
        <v>158.13999999999999</v>
      </c>
      <c r="P16" s="95">
        <v>9.4586851254798627E-6</v>
      </c>
      <c r="Q16" s="95">
        <v>1.5972572698911121E-2</v>
      </c>
      <c r="R16" s="95">
        <f>O16/'סכום נכסי הקרן'!$C$42</f>
        <v>2.4258176515592348E-3</v>
      </c>
      <c r="AU16" s="136"/>
    </row>
    <row r="17" spans="2:48" s="137" customFormat="1" ht="20.25">
      <c r="B17" s="86" t="s">
        <v>255</v>
      </c>
      <c r="C17" s="84" t="s">
        <v>256</v>
      </c>
      <c r="D17" s="97" t="s">
        <v>118</v>
      </c>
      <c r="E17" s="84" t="s">
        <v>252</v>
      </c>
      <c r="F17" s="84"/>
      <c r="G17" s="84"/>
      <c r="H17" s="94">
        <v>14.24</v>
      </c>
      <c r="I17" s="97" t="s">
        <v>162</v>
      </c>
      <c r="J17" s="98">
        <v>0.04</v>
      </c>
      <c r="K17" s="95">
        <v>8.8000000000000005E-3</v>
      </c>
      <c r="L17" s="94">
        <v>294499</v>
      </c>
      <c r="M17" s="96">
        <v>183.07</v>
      </c>
      <c r="N17" s="84"/>
      <c r="O17" s="94">
        <v>539.13934999999992</v>
      </c>
      <c r="P17" s="95">
        <v>1.8154740934049489E-5</v>
      </c>
      <c r="Q17" s="95">
        <v>5.445454953028131E-2</v>
      </c>
      <c r="R17" s="95">
        <f>O17/'סכום נכסי הקרן'!$C$42</f>
        <v>8.2702273421030245E-3</v>
      </c>
      <c r="AV17" s="136"/>
    </row>
    <row r="18" spans="2:48" s="137" customFormat="1">
      <c r="B18" s="86" t="s">
        <v>257</v>
      </c>
      <c r="C18" s="84" t="s">
        <v>258</v>
      </c>
      <c r="D18" s="97" t="s">
        <v>118</v>
      </c>
      <c r="E18" s="84" t="s">
        <v>252</v>
      </c>
      <c r="F18" s="84"/>
      <c r="G18" s="84"/>
      <c r="H18" s="94">
        <v>18.48</v>
      </c>
      <c r="I18" s="97" t="s">
        <v>162</v>
      </c>
      <c r="J18" s="98">
        <v>2.75E-2</v>
      </c>
      <c r="K18" s="95">
        <v>1.1700000000000002E-2</v>
      </c>
      <c r="L18" s="94">
        <v>187310</v>
      </c>
      <c r="M18" s="96">
        <v>141.55000000000001</v>
      </c>
      <c r="N18" s="84"/>
      <c r="O18" s="94">
        <v>265.13729999999998</v>
      </c>
      <c r="P18" s="95">
        <v>1.0597413859873911E-5</v>
      </c>
      <c r="Q18" s="95">
        <v>2.6779592762381479E-2</v>
      </c>
      <c r="R18" s="95">
        <f>O18/'סכום נכסי הקרן'!$C$42</f>
        <v>4.0671224385149633E-3</v>
      </c>
      <c r="AU18" s="138"/>
    </row>
    <row r="19" spans="2:48" s="137" customFormat="1">
      <c r="B19" s="86" t="s">
        <v>259</v>
      </c>
      <c r="C19" s="84" t="s">
        <v>260</v>
      </c>
      <c r="D19" s="97" t="s">
        <v>118</v>
      </c>
      <c r="E19" s="84" t="s">
        <v>252</v>
      </c>
      <c r="F19" s="84"/>
      <c r="G19" s="84"/>
      <c r="H19" s="94">
        <v>5.51</v>
      </c>
      <c r="I19" s="97" t="s">
        <v>162</v>
      </c>
      <c r="J19" s="98">
        <v>1.7500000000000002E-2</v>
      </c>
      <c r="K19" s="95">
        <v>-2.5999999999999999E-3</v>
      </c>
      <c r="L19" s="94">
        <v>92500</v>
      </c>
      <c r="M19" s="96">
        <v>113.12</v>
      </c>
      <c r="N19" s="84"/>
      <c r="O19" s="94">
        <v>104.636</v>
      </c>
      <c r="P19" s="95">
        <v>6.6723989185664367E-6</v>
      </c>
      <c r="Q19" s="95">
        <v>1.0568522302537397E-2</v>
      </c>
      <c r="R19" s="95">
        <f>O19/'סכום נכסי הקרן'!$C$42</f>
        <v>1.6050831907711653E-3</v>
      </c>
      <c r="AV19" s="138"/>
    </row>
    <row r="20" spans="2:48" s="137" customFormat="1">
      <c r="B20" s="86" t="s">
        <v>261</v>
      </c>
      <c r="C20" s="84" t="s">
        <v>262</v>
      </c>
      <c r="D20" s="97" t="s">
        <v>118</v>
      </c>
      <c r="E20" s="84" t="s">
        <v>252</v>
      </c>
      <c r="F20" s="84"/>
      <c r="G20" s="84"/>
      <c r="H20" s="94">
        <v>1.8</v>
      </c>
      <c r="I20" s="97" t="s">
        <v>162</v>
      </c>
      <c r="J20" s="98">
        <v>0.03</v>
      </c>
      <c r="K20" s="95">
        <v>-4.899999999999999E-3</v>
      </c>
      <c r="L20" s="94">
        <v>1313366</v>
      </c>
      <c r="M20" s="96">
        <v>116.8</v>
      </c>
      <c r="N20" s="84"/>
      <c r="O20" s="94">
        <v>1534.01153</v>
      </c>
      <c r="P20" s="95">
        <v>8.5671481479862802E-5</v>
      </c>
      <c r="Q20" s="95">
        <v>0.15493936185590537</v>
      </c>
      <c r="R20" s="95">
        <f>O20/'סכום נכסי הקרן'!$C$42</f>
        <v>2.3531252353417152E-2</v>
      </c>
    </row>
    <row r="21" spans="2:48" s="137" customFormat="1">
      <c r="B21" s="86" t="s">
        <v>263</v>
      </c>
      <c r="C21" s="84" t="s">
        <v>264</v>
      </c>
      <c r="D21" s="97" t="s">
        <v>118</v>
      </c>
      <c r="E21" s="84" t="s">
        <v>252</v>
      </c>
      <c r="F21" s="84"/>
      <c r="G21" s="84"/>
      <c r="H21" s="94">
        <v>2.8299999999999996</v>
      </c>
      <c r="I21" s="97" t="s">
        <v>162</v>
      </c>
      <c r="J21" s="98">
        <v>1E-3</v>
      </c>
      <c r="K21" s="95">
        <v>-5.0000000000000001E-3</v>
      </c>
      <c r="L21" s="94">
        <v>1736382</v>
      </c>
      <c r="M21" s="96">
        <v>101.73</v>
      </c>
      <c r="N21" s="84"/>
      <c r="O21" s="94">
        <v>1766.4213400000001</v>
      </c>
      <c r="P21" s="95">
        <v>1.2433992958580569E-4</v>
      </c>
      <c r="Q21" s="95">
        <v>0.17841338858010625</v>
      </c>
      <c r="R21" s="95">
        <f>O21/'סכום נכסי הקרן'!$C$42</f>
        <v>2.7096345432293646E-2</v>
      </c>
    </row>
    <row r="22" spans="2:48" s="137" customFormat="1">
      <c r="B22" s="86" t="s">
        <v>265</v>
      </c>
      <c r="C22" s="84" t="s">
        <v>266</v>
      </c>
      <c r="D22" s="97" t="s">
        <v>118</v>
      </c>
      <c r="E22" s="84" t="s">
        <v>252</v>
      </c>
      <c r="F22" s="84"/>
      <c r="G22" s="84"/>
      <c r="H22" s="94">
        <v>0.33</v>
      </c>
      <c r="I22" s="97" t="s">
        <v>162</v>
      </c>
      <c r="J22" s="98">
        <v>3.5000000000000003E-2</v>
      </c>
      <c r="K22" s="95">
        <v>9.1999999999999998E-3</v>
      </c>
      <c r="L22" s="94">
        <v>470</v>
      </c>
      <c r="M22" s="96">
        <v>120.2</v>
      </c>
      <c r="N22" s="84"/>
      <c r="O22" s="94">
        <v>0.56494000000000011</v>
      </c>
      <c r="P22" s="95">
        <v>3.6773508961033289E-8</v>
      </c>
      <c r="Q22" s="95">
        <v>5.7060485775406919E-5</v>
      </c>
      <c r="R22" s="95">
        <f>O22/'סכום נכסי הקרן'!$C$42</f>
        <v>8.6660011639804887E-6</v>
      </c>
    </row>
    <row r="23" spans="2:48" s="137" customFormat="1">
      <c r="B23" s="86" t="s">
        <v>267</v>
      </c>
      <c r="C23" s="84" t="s">
        <v>268</v>
      </c>
      <c r="D23" s="97" t="s">
        <v>118</v>
      </c>
      <c r="E23" s="84" t="s">
        <v>252</v>
      </c>
      <c r="F23" s="84"/>
      <c r="G23" s="84"/>
      <c r="H23" s="94">
        <v>4.51</v>
      </c>
      <c r="I23" s="97" t="s">
        <v>162</v>
      </c>
      <c r="J23" s="98">
        <v>2.75E-2</v>
      </c>
      <c r="K23" s="95">
        <v>-4.1000000000000003E-3</v>
      </c>
      <c r="L23" s="94">
        <v>452113</v>
      </c>
      <c r="M23" s="96">
        <v>119.08</v>
      </c>
      <c r="N23" s="84"/>
      <c r="O23" s="94">
        <v>538.37615000000005</v>
      </c>
      <c r="P23" s="95">
        <v>2.7562245844505853E-5</v>
      </c>
      <c r="Q23" s="95">
        <v>5.437746424203161E-2</v>
      </c>
      <c r="R23" s="95">
        <f>O23/'סכום נכסי הקרן'!$C$42</f>
        <v>8.2585200951593683E-3</v>
      </c>
    </row>
    <row r="24" spans="2:48" s="137" customFormat="1">
      <c r="B24" s="87"/>
      <c r="C24" s="84"/>
      <c r="D24" s="84"/>
      <c r="E24" s="84"/>
      <c r="F24" s="84"/>
      <c r="G24" s="84"/>
      <c r="H24" s="84"/>
      <c r="I24" s="84"/>
      <c r="J24" s="84"/>
      <c r="K24" s="95"/>
      <c r="L24" s="94"/>
      <c r="M24" s="96"/>
      <c r="N24" s="84"/>
      <c r="O24" s="84"/>
      <c r="P24" s="84"/>
      <c r="Q24" s="95"/>
      <c r="R24" s="84"/>
    </row>
    <row r="25" spans="2:48" s="139" customFormat="1">
      <c r="B25" s="122" t="s">
        <v>43</v>
      </c>
      <c r="C25" s="118"/>
      <c r="D25" s="118"/>
      <c r="E25" s="118"/>
      <c r="F25" s="118"/>
      <c r="G25" s="118"/>
      <c r="H25" s="119">
        <v>5.1336313637617623</v>
      </c>
      <c r="I25" s="118"/>
      <c r="J25" s="118"/>
      <c r="K25" s="120">
        <v>8.4682987760826417E-3</v>
      </c>
      <c r="L25" s="119"/>
      <c r="M25" s="123"/>
      <c r="N25" s="118"/>
      <c r="O25" s="119">
        <v>4857.2290899999998</v>
      </c>
      <c r="P25" s="118"/>
      <c r="Q25" s="120">
        <v>0.49059342832484448</v>
      </c>
      <c r="R25" s="120">
        <f>O25/'סכום נכסי הקרן'!$C$42</f>
        <v>7.4508360087194886E-2</v>
      </c>
    </row>
    <row r="26" spans="2:48" s="137" customFormat="1">
      <c r="B26" s="85" t="s">
        <v>23</v>
      </c>
      <c r="C26" s="82"/>
      <c r="D26" s="82"/>
      <c r="E26" s="82"/>
      <c r="F26" s="82"/>
      <c r="G26" s="82"/>
      <c r="H26" s="91">
        <v>5.1336313637617623</v>
      </c>
      <c r="I26" s="82"/>
      <c r="J26" s="82"/>
      <c r="K26" s="92">
        <v>8.4682987760826417E-3</v>
      </c>
      <c r="L26" s="91"/>
      <c r="M26" s="93"/>
      <c r="N26" s="82"/>
      <c r="O26" s="91">
        <v>4857.2290899999998</v>
      </c>
      <c r="P26" s="82"/>
      <c r="Q26" s="92">
        <v>0.49059342832484448</v>
      </c>
      <c r="R26" s="92">
        <f>O26/'סכום נכסי הקרן'!$C$42</f>
        <v>7.4508360087194886E-2</v>
      </c>
    </row>
    <row r="27" spans="2:48" s="137" customFormat="1">
      <c r="B27" s="86" t="s">
        <v>269</v>
      </c>
      <c r="C27" s="84" t="s">
        <v>270</v>
      </c>
      <c r="D27" s="97" t="s">
        <v>118</v>
      </c>
      <c r="E27" s="84" t="s">
        <v>252</v>
      </c>
      <c r="F27" s="84"/>
      <c r="G27" s="84"/>
      <c r="H27" s="94">
        <v>1.1099999999999999</v>
      </c>
      <c r="I27" s="97" t="s">
        <v>162</v>
      </c>
      <c r="J27" s="98">
        <v>0.06</v>
      </c>
      <c r="K27" s="95">
        <v>1.1999999999999999E-3</v>
      </c>
      <c r="L27" s="94">
        <v>444093</v>
      </c>
      <c r="M27" s="96">
        <v>111.85</v>
      </c>
      <c r="N27" s="84"/>
      <c r="O27" s="94">
        <v>496.71800999999999</v>
      </c>
      <c r="P27" s="95">
        <v>2.4229910723523845E-5</v>
      </c>
      <c r="Q27" s="95">
        <v>5.0169878118018596E-2</v>
      </c>
      <c r="R27" s="95">
        <f>O27/'סכום נכסי הקרן'!$C$42</f>
        <v>7.6194973852622772E-3</v>
      </c>
    </row>
    <row r="28" spans="2:48" s="137" customFormat="1">
      <c r="B28" s="86" t="s">
        <v>271</v>
      </c>
      <c r="C28" s="84" t="s">
        <v>272</v>
      </c>
      <c r="D28" s="97" t="s">
        <v>118</v>
      </c>
      <c r="E28" s="84" t="s">
        <v>252</v>
      </c>
      <c r="F28" s="84"/>
      <c r="G28" s="84"/>
      <c r="H28" s="94">
        <v>7.3</v>
      </c>
      <c r="I28" s="97" t="s">
        <v>162</v>
      </c>
      <c r="J28" s="98">
        <v>6.25E-2</v>
      </c>
      <c r="K28" s="95">
        <v>1.4499999999999999E-2</v>
      </c>
      <c r="L28" s="94">
        <v>70000</v>
      </c>
      <c r="M28" s="96">
        <v>140.56</v>
      </c>
      <c r="N28" s="84"/>
      <c r="O28" s="94">
        <v>98.391999999999996</v>
      </c>
      <c r="P28" s="95">
        <v>4.079336093878344E-6</v>
      </c>
      <c r="Q28" s="95">
        <v>9.9378612178529328E-3</v>
      </c>
      <c r="R28" s="95">
        <f>O28/'סכום נכסי הקרן'!$C$42</f>
        <v>1.5093022029354763E-3</v>
      </c>
    </row>
    <row r="29" spans="2:48" s="137" customFormat="1">
      <c r="B29" s="86" t="s">
        <v>273</v>
      </c>
      <c r="C29" s="84" t="s">
        <v>274</v>
      </c>
      <c r="D29" s="97" t="s">
        <v>118</v>
      </c>
      <c r="E29" s="84" t="s">
        <v>252</v>
      </c>
      <c r="F29" s="84"/>
      <c r="G29" s="84"/>
      <c r="H29" s="94">
        <v>5.6</v>
      </c>
      <c r="I29" s="97" t="s">
        <v>162</v>
      </c>
      <c r="J29" s="98">
        <v>3.7499999999999999E-2</v>
      </c>
      <c r="K29" s="95">
        <v>1.0199999999999997E-2</v>
      </c>
      <c r="L29" s="94">
        <v>196</v>
      </c>
      <c r="M29" s="96">
        <v>119.31</v>
      </c>
      <c r="N29" s="84"/>
      <c r="O29" s="94">
        <v>0.23385</v>
      </c>
      <c r="P29" s="95">
        <v>1.2734895471848019E-8</v>
      </c>
      <c r="Q29" s="95">
        <v>2.3619489854814503E-5</v>
      </c>
      <c r="R29" s="95">
        <f>O29/'סכום נכסי הקרן'!$C$42</f>
        <v>3.5871851385931901E-6</v>
      </c>
    </row>
    <row r="30" spans="2:48" s="137" customFormat="1">
      <c r="B30" s="86" t="s">
        <v>275</v>
      </c>
      <c r="C30" s="84" t="s">
        <v>276</v>
      </c>
      <c r="D30" s="97" t="s">
        <v>118</v>
      </c>
      <c r="E30" s="84" t="s">
        <v>252</v>
      </c>
      <c r="F30" s="84"/>
      <c r="G30" s="84"/>
      <c r="H30" s="94">
        <v>1.3900000000000001</v>
      </c>
      <c r="I30" s="97" t="s">
        <v>162</v>
      </c>
      <c r="J30" s="98">
        <v>2.2499999999999999E-2</v>
      </c>
      <c r="K30" s="95">
        <v>1.0999999999999998E-3</v>
      </c>
      <c r="L30" s="94">
        <v>455690</v>
      </c>
      <c r="M30" s="96">
        <v>104.34</v>
      </c>
      <c r="N30" s="84"/>
      <c r="O30" s="94">
        <v>475.46696000000003</v>
      </c>
      <c r="P30" s="95">
        <v>2.3704581477768861E-5</v>
      </c>
      <c r="Q30" s="95">
        <v>4.8023463921400444E-2</v>
      </c>
      <c r="R30" s="95">
        <f>O30/'סכום נכסי הקרן'!$C$42</f>
        <v>7.293512990395907E-3</v>
      </c>
    </row>
    <row r="31" spans="2:48" s="137" customFormat="1">
      <c r="B31" s="86" t="s">
        <v>277</v>
      </c>
      <c r="C31" s="84" t="s">
        <v>278</v>
      </c>
      <c r="D31" s="97" t="s">
        <v>118</v>
      </c>
      <c r="E31" s="84" t="s">
        <v>252</v>
      </c>
      <c r="F31" s="84"/>
      <c r="G31" s="84"/>
      <c r="H31" s="94">
        <v>0.83</v>
      </c>
      <c r="I31" s="97" t="s">
        <v>162</v>
      </c>
      <c r="J31" s="98">
        <v>5.0000000000000001E-3</v>
      </c>
      <c r="K31" s="95">
        <v>1.2000000000000001E-3</v>
      </c>
      <c r="L31" s="94">
        <v>1016000</v>
      </c>
      <c r="M31" s="96">
        <v>100.4</v>
      </c>
      <c r="N31" s="84"/>
      <c r="O31" s="94">
        <v>1020.06402</v>
      </c>
      <c r="P31" s="95">
        <v>6.6556612425647878E-5</v>
      </c>
      <c r="Q31" s="95">
        <v>0.10302925709493821</v>
      </c>
      <c r="R31" s="95">
        <f>O31/'סכום נכסי הקרן'!$C$42</f>
        <v>1.5647459880083928E-2</v>
      </c>
    </row>
    <row r="32" spans="2:48" s="137" customFormat="1">
      <c r="B32" s="86" t="s">
        <v>279</v>
      </c>
      <c r="C32" s="84" t="s">
        <v>280</v>
      </c>
      <c r="D32" s="97" t="s">
        <v>118</v>
      </c>
      <c r="E32" s="84" t="s">
        <v>252</v>
      </c>
      <c r="F32" s="84"/>
      <c r="G32" s="84"/>
      <c r="H32" s="94">
        <v>4.79</v>
      </c>
      <c r="I32" s="97" t="s">
        <v>162</v>
      </c>
      <c r="J32" s="98">
        <v>1.2500000000000001E-2</v>
      </c>
      <c r="K32" s="95">
        <v>7.1999999999999998E-3</v>
      </c>
      <c r="L32" s="94">
        <v>56001</v>
      </c>
      <c r="M32" s="96">
        <v>102.64</v>
      </c>
      <c r="N32" s="84"/>
      <c r="O32" s="94">
        <v>57.479430000000001</v>
      </c>
      <c r="P32" s="95">
        <v>1.3346447572753523E-5</v>
      </c>
      <c r="Q32" s="95">
        <v>5.8055797038508465E-3</v>
      </c>
      <c r="R32" s="95">
        <f>O32/'סכום נכסי הקרן'!$C$42</f>
        <v>8.8171630135047067E-4</v>
      </c>
    </row>
    <row r="33" spans="2:18" s="137" customFormat="1">
      <c r="B33" s="86" t="s">
        <v>281</v>
      </c>
      <c r="C33" s="84" t="s">
        <v>282</v>
      </c>
      <c r="D33" s="97" t="s">
        <v>118</v>
      </c>
      <c r="E33" s="84" t="s">
        <v>252</v>
      </c>
      <c r="F33" s="84"/>
      <c r="G33" s="84"/>
      <c r="H33" s="94">
        <v>0.08</v>
      </c>
      <c r="I33" s="97" t="s">
        <v>162</v>
      </c>
      <c r="J33" s="98">
        <v>0.04</v>
      </c>
      <c r="K33" s="95">
        <v>1.2000000000000001E-3</v>
      </c>
      <c r="L33" s="94">
        <v>19100</v>
      </c>
      <c r="M33" s="96">
        <v>103.99</v>
      </c>
      <c r="N33" s="84"/>
      <c r="O33" s="94">
        <v>19.862089999999998</v>
      </c>
      <c r="P33" s="95">
        <v>2.6047367547005186E-6</v>
      </c>
      <c r="Q33" s="95">
        <v>2.0061254361788006E-3</v>
      </c>
      <c r="R33" s="95">
        <f>O33/'סכום נכסי הקרן'!$C$42</f>
        <v>3.0467818716869961E-4</v>
      </c>
    </row>
    <row r="34" spans="2:18" s="137" customFormat="1">
      <c r="B34" s="86" t="s">
        <v>283</v>
      </c>
      <c r="C34" s="84" t="s">
        <v>284</v>
      </c>
      <c r="D34" s="97" t="s">
        <v>118</v>
      </c>
      <c r="E34" s="84" t="s">
        <v>252</v>
      </c>
      <c r="F34" s="84"/>
      <c r="G34" s="84"/>
      <c r="H34" s="94">
        <v>3.07</v>
      </c>
      <c r="I34" s="97" t="s">
        <v>162</v>
      </c>
      <c r="J34" s="98">
        <v>5.0000000000000001E-3</v>
      </c>
      <c r="K34" s="95">
        <v>3.3999999999999998E-3</v>
      </c>
      <c r="L34" s="94">
        <v>77660</v>
      </c>
      <c r="M34" s="96">
        <v>100.56</v>
      </c>
      <c r="N34" s="84"/>
      <c r="O34" s="94">
        <v>78.094889999999992</v>
      </c>
      <c r="P34" s="95">
        <v>4.7691102164338405E-5</v>
      </c>
      <c r="Q34" s="95">
        <v>7.8877975713827434E-3</v>
      </c>
      <c r="R34" s="95">
        <f>O34/'סכום נכסי הקרן'!$C$42</f>
        <v>1.1979509463676285E-3</v>
      </c>
    </row>
    <row r="35" spans="2:18" s="137" customFormat="1">
      <c r="B35" s="86" t="s">
        <v>285</v>
      </c>
      <c r="C35" s="84" t="s">
        <v>286</v>
      </c>
      <c r="D35" s="97" t="s">
        <v>118</v>
      </c>
      <c r="E35" s="84" t="s">
        <v>252</v>
      </c>
      <c r="F35" s="84"/>
      <c r="G35" s="84"/>
      <c r="H35" s="94">
        <v>3.6500000000000004</v>
      </c>
      <c r="I35" s="97" t="s">
        <v>162</v>
      </c>
      <c r="J35" s="98">
        <v>5.5E-2</v>
      </c>
      <c r="K35" s="95">
        <v>5.1000000000000004E-3</v>
      </c>
      <c r="L35" s="94">
        <v>145000</v>
      </c>
      <c r="M35" s="96">
        <v>125.16</v>
      </c>
      <c r="N35" s="84"/>
      <c r="O35" s="94">
        <v>181.48199</v>
      </c>
      <c r="P35" s="95">
        <v>8.0747087651951931E-6</v>
      </c>
      <c r="Q35" s="95">
        <v>1.8330177556709629E-2</v>
      </c>
      <c r="R35" s="95">
        <f>O35/'סכום נכסי הקרן'!$C$42</f>
        <v>2.7838764056032409E-3</v>
      </c>
    </row>
    <row r="36" spans="2:18" s="137" customFormat="1">
      <c r="B36" s="86" t="s">
        <v>287</v>
      </c>
      <c r="C36" s="84" t="s">
        <v>288</v>
      </c>
      <c r="D36" s="97" t="s">
        <v>118</v>
      </c>
      <c r="E36" s="84" t="s">
        <v>252</v>
      </c>
      <c r="F36" s="84"/>
      <c r="G36" s="84"/>
      <c r="H36" s="94">
        <v>15.280000000000001</v>
      </c>
      <c r="I36" s="97" t="s">
        <v>162</v>
      </c>
      <c r="J36" s="98">
        <v>5.5E-2</v>
      </c>
      <c r="K36" s="95">
        <v>2.7099999999999999E-2</v>
      </c>
      <c r="L36" s="94">
        <v>625841</v>
      </c>
      <c r="M36" s="96">
        <v>153.97</v>
      </c>
      <c r="N36" s="84"/>
      <c r="O36" s="94">
        <v>963.60736999999995</v>
      </c>
      <c r="P36" s="95">
        <v>3.4229588813509967E-5</v>
      </c>
      <c r="Q36" s="95">
        <v>9.732698096959369E-2</v>
      </c>
      <c r="R36" s="95">
        <f>O36/'סכום נכסי הקרן'!$C$42</f>
        <v>1.47814327008889E-2</v>
      </c>
    </row>
    <row r="37" spans="2:18" s="137" customFormat="1">
      <c r="B37" s="86" t="s">
        <v>289</v>
      </c>
      <c r="C37" s="84" t="s">
        <v>290</v>
      </c>
      <c r="D37" s="97" t="s">
        <v>118</v>
      </c>
      <c r="E37" s="84" t="s">
        <v>252</v>
      </c>
      <c r="F37" s="84"/>
      <c r="G37" s="84"/>
      <c r="H37" s="94">
        <v>4.7300000000000004</v>
      </c>
      <c r="I37" s="97" t="s">
        <v>162</v>
      </c>
      <c r="J37" s="98">
        <v>4.2500000000000003E-2</v>
      </c>
      <c r="K37" s="95">
        <v>7.7000000000000002E-3</v>
      </c>
      <c r="L37" s="94">
        <v>544888</v>
      </c>
      <c r="M37" s="96">
        <v>121.01</v>
      </c>
      <c r="N37" s="84"/>
      <c r="O37" s="94">
        <v>659.36896000000002</v>
      </c>
      <c r="P37" s="95">
        <v>2.9532363773323704E-5</v>
      </c>
      <c r="Q37" s="95">
        <v>6.6598069109683938E-2</v>
      </c>
      <c r="R37" s="95">
        <f>O37/'סכום נכסי הקרן'!$C$42</f>
        <v>1.0114511585040186E-2</v>
      </c>
    </row>
    <row r="38" spans="2:18" s="137" customFormat="1">
      <c r="B38" s="86" t="s">
        <v>291</v>
      </c>
      <c r="C38" s="84" t="s">
        <v>292</v>
      </c>
      <c r="D38" s="97" t="s">
        <v>118</v>
      </c>
      <c r="E38" s="84" t="s">
        <v>252</v>
      </c>
      <c r="F38" s="84"/>
      <c r="G38" s="84"/>
      <c r="H38" s="94">
        <v>3.27</v>
      </c>
      <c r="I38" s="97" t="s">
        <v>162</v>
      </c>
      <c r="J38" s="98">
        <v>0.01</v>
      </c>
      <c r="K38" s="95">
        <v>3.8999999999999994E-3</v>
      </c>
      <c r="L38" s="94">
        <v>449758</v>
      </c>
      <c r="M38" s="96">
        <v>102.7</v>
      </c>
      <c r="N38" s="84"/>
      <c r="O38" s="94">
        <v>461.90148999999997</v>
      </c>
      <c r="P38" s="95">
        <v>3.0882330423316265E-5</v>
      </c>
      <c r="Q38" s="95">
        <v>4.6653314333883693E-2</v>
      </c>
      <c r="R38" s="95">
        <f>O38/'סכום נכסי הקרן'!$C$42</f>
        <v>7.0854229652428944E-3</v>
      </c>
    </row>
    <row r="39" spans="2:18" s="137" customFormat="1">
      <c r="B39" s="86" t="s">
        <v>293</v>
      </c>
      <c r="C39" s="84" t="s">
        <v>294</v>
      </c>
      <c r="D39" s="97" t="s">
        <v>118</v>
      </c>
      <c r="E39" s="84" t="s">
        <v>252</v>
      </c>
      <c r="F39" s="84"/>
      <c r="G39" s="84"/>
      <c r="H39" s="94">
        <v>7.21</v>
      </c>
      <c r="I39" s="97" t="s">
        <v>162</v>
      </c>
      <c r="J39" s="98">
        <v>1.7500000000000002E-2</v>
      </c>
      <c r="K39" s="95">
        <v>1.3500000000000002E-2</v>
      </c>
      <c r="L39" s="94">
        <v>175000</v>
      </c>
      <c r="M39" s="96">
        <v>103.49</v>
      </c>
      <c r="N39" s="84"/>
      <c r="O39" s="94">
        <v>181.10748999999998</v>
      </c>
      <c r="P39" s="95">
        <v>1.1001331098198133E-5</v>
      </c>
      <c r="Q39" s="95">
        <v>1.8292352032011627E-2</v>
      </c>
      <c r="R39" s="95">
        <f>O39/'סכום נכסי הקרן'!$C$42</f>
        <v>2.7781316938888805E-3</v>
      </c>
    </row>
    <row r="40" spans="2:18" s="137" customFormat="1">
      <c r="B40" s="86" t="s">
        <v>295</v>
      </c>
      <c r="C40" s="84" t="s">
        <v>296</v>
      </c>
      <c r="D40" s="97" t="s">
        <v>118</v>
      </c>
      <c r="E40" s="84" t="s">
        <v>252</v>
      </c>
      <c r="F40" s="84"/>
      <c r="G40" s="84"/>
      <c r="H40" s="94">
        <v>1.95</v>
      </c>
      <c r="I40" s="97" t="s">
        <v>162</v>
      </c>
      <c r="J40" s="98">
        <v>0.05</v>
      </c>
      <c r="K40" s="95">
        <v>1.8000000000000002E-3</v>
      </c>
      <c r="L40" s="94">
        <v>142627</v>
      </c>
      <c r="M40" s="96">
        <v>114.6</v>
      </c>
      <c r="N40" s="84"/>
      <c r="O40" s="94">
        <v>163.45054000000002</v>
      </c>
      <c r="P40" s="95">
        <v>7.7057480157132924E-6</v>
      </c>
      <c r="Q40" s="95">
        <v>1.6508951769484508E-2</v>
      </c>
      <c r="R40" s="95">
        <f>O40/'סכום נכסי הקרן'!$C$42</f>
        <v>2.5072796578278034E-3</v>
      </c>
    </row>
    <row r="41" spans="2:18" s="137" customFormat="1">
      <c r="B41" s="140"/>
    </row>
    <row r="42" spans="2:18" s="137" customFormat="1">
      <c r="B42" s="140"/>
    </row>
    <row r="43" spans="2:18" s="137" customFormat="1">
      <c r="B43" s="140"/>
    </row>
    <row r="44" spans="2:18">
      <c r="B44" s="99" t="s">
        <v>110</v>
      </c>
      <c r="C44" s="100"/>
      <c r="D44" s="100"/>
    </row>
    <row r="45" spans="2:18">
      <c r="B45" s="99" t="s">
        <v>229</v>
      </c>
      <c r="C45" s="100"/>
      <c r="D45" s="100"/>
    </row>
    <row r="46" spans="2:18">
      <c r="B46" s="170" t="s">
        <v>237</v>
      </c>
      <c r="C46" s="170"/>
      <c r="D46" s="170"/>
    </row>
    <row r="47" spans="2:18">
      <c r="C47" s="1"/>
      <c r="D47" s="1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6:D46"/>
  </mergeCells>
  <phoneticPr fontId="4" type="noConversion"/>
  <dataValidations count="1">
    <dataValidation allowBlank="1" showInputMessage="1" showErrorMessage="1" sqref="N10:Q10 N9 N1:N7 N32:N1048576 C5:C29 O1:Q9 O11:Q1048576 B47:B1048576 J1:M1048576 E1:I30 B44:B46 D1:D29 R1:AF1048576 AJ1:XFD1048576 AG1:AI27 AG31:AI1048576 C44:D45 A1:A1048576 B1:B43 E32:I1048576 C32:D43 C4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177</v>
      </c>
      <c r="C1" s="78" t="s" vm="1">
        <v>247</v>
      </c>
    </row>
    <row r="2" spans="2:67">
      <c r="B2" s="57" t="s">
        <v>176</v>
      </c>
      <c r="C2" s="78" t="s">
        <v>248</v>
      </c>
    </row>
    <row r="3" spans="2:67">
      <c r="B3" s="57" t="s">
        <v>178</v>
      </c>
      <c r="C3" s="78" t="s">
        <v>249</v>
      </c>
    </row>
    <row r="4" spans="2:67">
      <c r="B4" s="57" t="s">
        <v>179</v>
      </c>
      <c r="C4" s="78">
        <v>9453</v>
      </c>
    </row>
    <row r="6" spans="2:67" ht="26.25" customHeight="1">
      <c r="B6" s="167" t="s">
        <v>207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2"/>
      <c r="BO6" s="3"/>
    </row>
    <row r="7" spans="2:67" ht="26.25" customHeight="1">
      <c r="B7" s="167" t="s">
        <v>85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2"/>
      <c r="AZ7" s="44"/>
      <c r="BJ7" s="3"/>
      <c r="BO7" s="3"/>
    </row>
    <row r="8" spans="2:67" s="3" customFormat="1" ht="78.75">
      <c r="B8" s="38" t="s">
        <v>113</v>
      </c>
      <c r="C8" s="14" t="s">
        <v>42</v>
      </c>
      <c r="D8" s="14" t="s">
        <v>117</v>
      </c>
      <c r="E8" s="14" t="s">
        <v>223</v>
      </c>
      <c r="F8" s="14" t="s">
        <v>115</v>
      </c>
      <c r="G8" s="14" t="s">
        <v>59</v>
      </c>
      <c r="H8" s="14" t="s">
        <v>15</v>
      </c>
      <c r="I8" s="14" t="s">
        <v>60</v>
      </c>
      <c r="J8" s="14" t="s">
        <v>100</v>
      </c>
      <c r="K8" s="14" t="s">
        <v>18</v>
      </c>
      <c r="L8" s="14" t="s">
        <v>99</v>
      </c>
      <c r="M8" s="14" t="s">
        <v>17</v>
      </c>
      <c r="N8" s="14" t="s">
        <v>19</v>
      </c>
      <c r="O8" s="14" t="s">
        <v>231</v>
      </c>
      <c r="P8" s="14" t="s">
        <v>230</v>
      </c>
      <c r="Q8" s="14" t="s">
        <v>57</v>
      </c>
      <c r="R8" s="14" t="s">
        <v>54</v>
      </c>
      <c r="S8" s="14" t="s">
        <v>180</v>
      </c>
      <c r="T8" s="39" t="s">
        <v>182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238</v>
      </c>
      <c r="P9" s="17"/>
      <c r="Q9" s="17" t="s">
        <v>234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0" t="s">
        <v>112</v>
      </c>
      <c r="S10" s="46" t="s">
        <v>183</v>
      </c>
      <c r="T10" s="73" t="s">
        <v>224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J830"/>
  <sheetViews>
    <sheetView rightToLeft="1" zoomScale="90" zoomScaleNormal="9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0.8554687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11.8554687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2">
      <c r="B1" s="57" t="s">
        <v>177</v>
      </c>
      <c r="C1" s="78" t="s" vm="1">
        <v>247</v>
      </c>
    </row>
    <row r="2" spans="2:62">
      <c r="B2" s="57" t="s">
        <v>176</v>
      </c>
      <c r="C2" s="78" t="s">
        <v>248</v>
      </c>
    </row>
    <row r="3" spans="2:62">
      <c r="B3" s="57" t="s">
        <v>178</v>
      </c>
      <c r="C3" s="78" t="s">
        <v>249</v>
      </c>
    </row>
    <row r="4" spans="2:62">
      <c r="B4" s="57" t="s">
        <v>179</v>
      </c>
      <c r="C4" s="78">
        <v>9453</v>
      </c>
    </row>
    <row r="6" spans="2:62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5"/>
    </row>
    <row r="7" spans="2:62" ht="26.25" customHeight="1">
      <c r="B7" s="173" t="s">
        <v>86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5"/>
      <c r="BJ7" s="3"/>
    </row>
    <row r="8" spans="2:62" s="3" customFormat="1" ht="78.75">
      <c r="B8" s="23" t="s">
        <v>113</v>
      </c>
      <c r="C8" s="31" t="s">
        <v>42</v>
      </c>
      <c r="D8" s="31" t="s">
        <v>117</v>
      </c>
      <c r="E8" s="31" t="s">
        <v>223</v>
      </c>
      <c r="F8" s="31" t="s">
        <v>115</v>
      </c>
      <c r="G8" s="31" t="s">
        <v>59</v>
      </c>
      <c r="H8" s="31" t="s">
        <v>15</v>
      </c>
      <c r="I8" s="31" t="s">
        <v>60</v>
      </c>
      <c r="J8" s="31" t="s">
        <v>100</v>
      </c>
      <c r="K8" s="31" t="s">
        <v>18</v>
      </c>
      <c r="L8" s="31" t="s">
        <v>99</v>
      </c>
      <c r="M8" s="31" t="s">
        <v>17</v>
      </c>
      <c r="N8" s="31" t="s">
        <v>19</v>
      </c>
      <c r="O8" s="14" t="s">
        <v>231</v>
      </c>
      <c r="P8" s="31" t="s">
        <v>230</v>
      </c>
      <c r="Q8" s="31" t="s">
        <v>245</v>
      </c>
      <c r="R8" s="31" t="s">
        <v>57</v>
      </c>
      <c r="S8" s="14" t="s">
        <v>54</v>
      </c>
      <c r="T8" s="31" t="s">
        <v>180</v>
      </c>
      <c r="U8" s="15" t="s">
        <v>182</v>
      </c>
      <c r="V8" s="1"/>
      <c r="BF8" s="1"/>
      <c r="BG8" s="1"/>
    </row>
    <row r="9" spans="2:62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238</v>
      </c>
      <c r="P9" s="33"/>
      <c r="Q9" s="17" t="s">
        <v>234</v>
      </c>
      <c r="R9" s="33" t="s">
        <v>234</v>
      </c>
      <c r="S9" s="17" t="s">
        <v>20</v>
      </c>
      <c r="T9" s="33" t="s">
        <v>234</v>
      </c>
      <c r="U9" s="18" t="s">
        <v>20</v>
      </c>
      <c r="BE9" s="1"/>
      <c r="BF9" s="1"/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111</v>
      </c>
      <c r="R10" s="20" t="s">
        <v>112</v>
      </c>
      <c r="S10" s="20" t="s">
        <v>183</v>
      </c>
      <c r="T10" s="21" t="s">
        <v>224</v>
      </c>
      <c r="U10" s="21" t="s">
        <v>240</v>
      </c>
      <c r="V10" s="5"/>
      <c r="BE10" s="1"/>
      <c r="BF10" s="3"/>
      <c r="BG10" s="1"/>
    </row>
    <row r="11" spans="2:62" s="136" customFormat="1" ht="18" customHeight="1">
      <c r="B11" s="79" t="s">
        <v>33</v>
      </c>
      <c r="C11" s="80"/>
      <c r="D11" s="80"/>
      <c r="E11" s="80"/>
      <c r="F11" s="80"/>
      <c r="G11" s="80"/>
      <c r="H11" s="80"/>
      <c r="I11" s="80"/>
      <c r="J11" s="80"/>
      <c r="K11" s="88">
        <v>4.5118851074671467</v>
      </c>
      <c r="L11" s="80"/>
      <c r="M11" s="80"/>
      <c r="N11" s="103">
        <v>7.6771333746885407E-3</v>
      </c>
      <c r="O11" s="88"/>
      <c r="P11" s="90"/>
      <c r="Q11" s="88">
        <v>8.3173300000000001</v>
      </c>
      <c r="R11" s="88">
        <v>9516.5446599999977</v>
      </c>
      <c r="S11" s="80"/>
      <c r="T11" s="89">
        <v>1</v>
      </c>
      <c r="U11" s="89">
        <f>R11/'סכום נכסי הקרן'!$C$42</f>
        <v>0.14598078928847713</v>
      </c>
      <c r="V11" s="135"/>
      <c r="BE11" s="137"/>
      <c r="BF11" s="138"/>
      <c r="BG11" s="137"/>
      <c r="BJ11" s="137"/>
    </row>
    <row r="12" spans="2:62" s="137" customFormat="1">
      <c r="B12" s="81" t="s">
        <v>228</v>
      </c>
      <c r="C12" s="82"/>
      <c r="D12" s="82"/>
      <c r="E12" s="82"/>
      <c r="F12" s="82"/>
      <c r="G12" s="82"/>
      <c r="H12" s="82"/>
      <c r="I12" s="82"/>
      <c r="J12" s="82"/>
      <c r="K12" s="91">
        <v>4.5118851074671467</v>
      </c>
      <c r="L12" s="82"/>
      <c r="M12" s="82"/>
      <c r="N12" s="104">
        <v>7.6771333746885363E-3</v>
      </c>
      <c r="O12" s="91"/>
      <c r="P12" s="93"/>
      <c r="Q12" s="91">
        <v>8.3173300000000001</v>
      </c>
      <c r="R12" s="91">
        <v>9516.5446599999996</v>
      </c>
      <c r="S12" s="82"/>
      <c r="T12" s="92">
        <v>1.0000000000000002</v>
      </c>
      <c r="U12" s="92">
        <f>R12/'סכום נכסי הקרן'!$C$42</f>
        <v>0.14598078928847716</v>
      </c>
      <c r="BF12" s="138"/>
    </row>
    <row r="13" spans="2:62" s="137" customFormat="1" ht="20.25">
      <c r="B13" s="102" t="s">
        <v>32</v>
      </c>
      <c r="C13" s="82"/>
      <c r="D13" s="82"/>
      <c r="E13" s="82"/>
      <c r="F13" s="82"/>
      <c r="G13" s="82"/>
      <c r="H13" s="82"/>
      <c r="I13" s="82"/>
      <c r="J13" s="82"/>
      <c r="K13" s="91">
        <v>4.5380507890366273</v>
      </c>
      <c r="L13" s="82"/>
      <c r="M13" s="82"/>
      <c r="N13" s="104">
        <v>6.3597141942854938E-3</v>
      </c>
      <c r="O13" s="91"/>
      <c r="P13" s="93"/>
      <c r="Q13" s="91">
        <v>6.1160500000000004</v>
      </c>
      <c r="R13" s="91">
        <v>7961.5119099999993</v>
      </c>
      <c r="S13" s="82"/>
      <c r="T13" s="92">
        <v>0.83659691562882876</v>
      </c>
      <c r="U13" s="92">
        <f>R13/'סכום נכסי הקרן'!$C$42</f>
        <v>0.12212707805980193</v>
      </c>
      <c r="BF13" s="136"/>
    </row>
    <row r="14" spans="2:62" s="137" customFormat="1">
      <c r="B14" s="87" t="s">
        <v>297</v>
      </c>
      <c r="C14" s="84" t="s">
        <v>298</v>
      </c>
      <c r="D14" s="97" t="s">
        <v>118</v>
      </c>
      <c r="E14" s="97" t="s">
        <v>299</v>
      </c>
      <c r="F14" s="84" t="s">
        <v>300</v>
      </c>
      <c r="G14" s="97" t="s">
        <v>301</v>
      </c>
      <c r="H14" s="84" t="s">
        <v>302</v>
      </c>
      <c r="I14" s="84" t="s">
        <v>303</v>
      </c>
      <c r="J14" s="84"/>
      <c r="K14" s="94">
        <v>4.7700000000000005</v>
      </c>
      <c r="L14" s="97" t="s">
        <v>162</v>
      </c>
      <c r="M14" s="98">
        <v>6.1999999999999998E-3</v>
      </c>
      <c r="N14" s="98">
        <v>3.2000000000000002E-3</v>
      </c>
      <c r="O14" s="94">
        <v>579435</v>
      </c>
      <c r="P14" s="96">
        <v>101.56</v>
      </c>
      <c r="Q14" s="84"/>
      <c r="R14" s="94">
        <v>588.47418999999991</v>
      </c>
      <c r="S14" s="95">
        <v>2.0874635463481503E-4</v>
      </c>
      <c r="T14" s="95">
        <v>6.1836959844624957E-2</v>
      </c>
      <c r="U14" s="95">
        <f>R14/'סכום נכסי הקרן'!$C$42</f>
        <v>9.0270082053182168E-3</v>
      </c>
    </row>
    <row r="15" spans="2:62" s="137" customFormat="1">
      <c r="B15" s="87" t="s">
        <v>304</v>
      </c>
      <c r="C15" s="84" t="s">
        <v>305</v>
      </c>
      <c r="D15" s="97" t="s">
        <v>118</v>
      </c>
      <c r="E15" s="97" t="s">
        <v>299</v>
      </c>
      <c r="F15" s="84" t="s">
        <v>306</v>
      </c>
      <c r="G15" s="97" t="s">
        <v>307</v>
      </c>
      <c r="H15" s="84" t="s">
        <v>302</v>
      </c>
      <c r="I15" s="84" t="s">
        <v>158</v>
      </c>
      <c r="J15" s="84"/>
      <c r="K15" s="94">
        <v>2.48</v>
      </c>
      <c r="L15" s="97" t="s">
        <v>162</v>
      </c>
      <c r="M15" s="98">
        <v>5.8999999999999999E-3</v>
      </c>
      <c r="N15" s="98">
        <v>2.0000000000000001E-4</v>
      </c>
      <c r="O15" s="94">
        <v>286259</v>
      </c>
      <c r="P15" s="96">
        <v>100.7</v>
      </c>
      <c r="Q15" s="84"/>
      <c r="R15" s="94">
        <v>288.26281</v>
      </c>
      <c r="S15" s="95">
        <v>5.3625122256751451E-5</v>
      </c>
      <c r="T15" s="95">
        <v>3.0290701120925551E-2</v>
      </c>
      <c r="U15" s="95">
        <f>R15/'סכום נכסי הקרן'!$C$42</f>
        <v>4.4218604577340708E-3</v>
      </c>
    </row>
    <row r="16" spans="2:62" s="137" customFormat="1">
      <c r="B16" s="87" t="s">
        <v>308</v>
      </c>
      <c r="C16" s="84" t="s">
        <v>309</v>
      </c>
      <c r="D16" s="97" t="s">
        <v>118</v>
      </c>
      <c r="E16" s="97" t="s">
        <v>299</v>
      </c>
      <c r="F16" s="84" t="s">
        <v>310</v>
      </c>
      <c r="G16" s="97" t="s">
        <v>307</v>
      </c>
      <c r="H16" s="84" t="s">
        <v>302</v>
      </c>
      <c r="I16" s="84" t="s">
        <v>158</v>
      </c>
      <c r="J16" s="84"/>
      <c r="K16" s="94">
        <v>3.38</v>
      </c>
      <c r="L16" s="97" t="s">
        <v>162</v>
      </c>
      <c r="M16" s="98">
        <v>0.04</v>
      </c>
      <c r="N16" s="98">
        <v>1.4000000000000002E-3</v>
      </c>
      <c r="O16" s="94">
        <v>170000</v>
      </c>
      <c r="P16" s="96">
        <v>116.16</v>
      </c>
      <c r="Q16" s="84"/>
      <c r="R16" s="94">
        <v>197.47200000000001</v>
      </c>
      <c r="S16" s="95">
        <v>8.2058371498521025E-5</v>
      </c>
      <c r="T16" s="95">
        <v>2.0750388618467331E-2</v>
      </c>
      <c r="U16" s="95">
        <f>R16/'סכום נכסי הקרן'!$C$42</f>
        <v>3.0291581085664931E-3</v>
      </c>
    </row>
    <row r="17" spans="2:57" s="137" customFormat="1" ht="20.25">
      <c r="B17" s="87" t="s">
        <v>311</v>
      </c>
      <c r="C17" s="84" t="s">
        <v>312</v>
      </c>
      <c r="D17" s="97" t="s">
        <v>118</v>
      </c>
      <c r="E17" s="97" t="s">
        <v>299</v>
      </c>
      <c r="F17" s="84" t="s">
        <v>310</v>
      </c>
      <c r="G17" s="97" t="s">
        <v>307</v>
      </c>
      <c r="H17" s="84" t="s">
        <v>302</v>
      </c>
      <c r="I17" s="84" t="s">
        <v>158</v>
      </c>
      <c r="J17" s="84"/>
      <c r="K17" s="94">
        <v>4.6399999999999997</v>
      </c>
      <c r="L17" s="97" t="s">
        <v>162</v>
      </c>
      <c r="M17" s="98">
        <v>9.8999999999999991E-3</v>
      </c>
      <c r="N17" s="98">
        <v>2.5999999999999999E-3</v>
      </c>
      <c r="O17" s="94">
        <v>457984</v>
      </c>
      <c r="P17" s="96">
        <v>103.7</v>
      </c>
      <c r="Q17" s="84"/>
      <c r="R17" s="94">
        <v>474.92941999999999</v>
      </c>
      <c r="S17" s="95">
        <v>1.5195857557416135E-4</v>
      </c>
      <c r="T17" s="95">
        <v>4.9905657669660965E-2</v>
      </c>
      <c r="U17" s="95">
        <f>R17/'סכום נכסי הקרן'!$C$42</f>
        <v>7.2852672965776494E-3</v>
      </c>
      <c r="BE17" s="136"/>
    </row>
    <row r="18" spans="2:57" s="137" customFormat="1">
      <c r="B18" s="87" t="s">
        <v>313</v>
      </c>
      <c r="C18" s="84" t="s">
        <v>314</v>
      </c>
      <c r="D18" s="97" t="s">
        <v>118</v>
      </c>
      <c r="E18" s="97" t="s">
        <v>299</v>
      </c>
      <c r="F18" s="84" t="s">
        <v>310</v>
      </c>
      <c r="G18" s="97" t="s">
        <v>307</v>
      </c>
      <c r="H18" s="84" t="s">
        <v>302</v>
      </c>
      <c r="I18" s="84" t="s">
        <v>158</v>
      </c>
      <c r="J18" s="84"/>
      <c r="K18" s="94">
        <v>6.5699999999999985</v>
      </c>
      <c r="L18" s="97" t="s">
        <v>162</v>
      </c>
      <c r="M18" s="98">
        <v>8.6E-3</v>
      </c>
      <c r="N18" s="98">
        <v>5.6999999999999993E-3</v>
      </c>
      <c r="O18" s="94">
        <v>107000</v>
      </c>
      <c r="P18" s="96">
        <v>102.2</v>
      </c>
      <c r="Q18" s="84"/>
      <c r="R18" s="94">
        <v>109.35399000000001</v>
      </c>
      <c r="S18" s="95">
        <v>4.2776883372225648E-5</v>
      </c>
      <c r="T18" s="95">
        <v>1.1490934357681041E-2</v>
      </c>
      <c r="U18" s="95">
        <f>R18/'סכום נכסי הקרן'!$C$42</f>
        <v>1.6774556671963581E-3</v>
      </c>
    </row>
    <row r="19" spans="2:57" s="137" customFormat="1">
      <c r="B19" s="87" t="s">
        <v>315</v>
      </c>
      <c r="C19" s="84" t="s">
        <v>316</v>
      </c>
      <c r="D19" s="97" t="s">
        <v>118</v>
      </c>
      <c r="E19" s="97" t="s">
        <v>299</v>
      </c>
      <c r="F19" s="84" t="s">
        <v>310</v>
      </c>
      <c r="G19" s="97" t="s">
        <v>307</v>
      </c>
      <c r="H19" s="84" t="s">
        <v>302</v>
      </c>
      <c r="I19" s="84" t="s">
        <v>158</v>
      </c>
      <c r="J19" s="84"/>
      <c r="K19" s="94">
        <v>11.979999999999999</v>
      </c>
      <c r="L19" s="97" t="s">
        <v>162</v>
      </c>
      <c r="M19" s="98">
        <v>7.0999999999999995E-3</v>
      </c>
      <c r="N19" s="98">
        <v>6.0999999999999995E-3</v>
      </c>
      <c r="O19" s="94">
        <v>79391</v>
      </c>
      <c r="P19" s="96">
        <v>100.72</v>
      </c>
      <c r="Q19" s="84"/>
      <c r="R19" s="94">
        <v>79.962609999999998</v>
      </c>
      <c r="S19" s="95">
        <v>1.1310435415648636E-4</v>
      </c>
      <c r="T19" s="95">
        <v>8.4024835543618434E-3</v>
      </c>
      <c r="U19" s="95">
        <f>R19/'סכום נכסי הקרן'!$C$42</f>
        <v>1.2266011812491905E-3</v>
      </c>
      <c r="BE19" s="138"/>
    </row>
    <row r="20" spans="2:57" s="137" customFormat="1">
      <c r="B20" s="87" t="s">
        <v>317</v>
      </c>
      <c r="C20" s="84" t="s">
        <v>318</v>
      </c>
      <c r="D20" s="97" t="s">
        <v>118</v>
      </c>
      <c r="E20" s="97" t="s">
        <v>299</v>
      </c>
      <c r="F20" s="84" t="s">
        <v>310</v>
      </c>
      <c r="G20" s="97" t="s">
        <v>307</v>
      </c>
      <c r="H20" s="84" t="s">
        <v>302</v>
      </c>
      <c r="I20" s="84" t="s">
        <v>158</v>
      </c>
      <c r="J20" s="84"/>
      <c r="K20" s="94">
        <v>2.1900000000000004</v>
      </c>
      <c r="L20" s="97" t="s">
        <v>162</v>
      </c>
      <c r="M20" s="98">
        <v>4.0999999999999995E-3</v>
      </c>
      <c r="N20" s="98">
        <v>5.9999999999999995E-4</v>
      </c>
      <c r="O20" s="94">
        <v>88001.54</v>
      </c>
      <c r="P20" s="96">
        <v>99.69</v>
      </c>
      <c r="Q20" s="84"/>
      <c r="R20" s="94">
        <v>87.728729999999999</v>
      </c>
      <c r="S20" s="95">
        <v>5.3537554243673328E-5</v>
      </c>
      <c r="T20" s="95">
        <v>9.2185486575544554E-3</v>
      </c>
      <c r="U20" s="95">
        <f>R20/'סכום נכסי הקרן'!$C$42</f>
        <v>1.3457310091240305E-3</v>
      </c>
    </row>
    <row r="21" spans="2:57" s="137" customFormat="1">
      <c r="B21" s="87" t="s">
        <v>319</v>
      </c>
      <c r="C21" s="84" t="s">
        <v>320</v>
      </c>
      <c r="D21" s="97" t="s">
        <v>118</v>
      </c>
      <c r="E21" s="97" t="s">
        <v>299</v>
      </c>
      <c r="F21" s="84" t="s">
        <v>310</v>
      </c>
      <c r="G21" s="97" t="s">
        <v>307</v>
      </c>
      <c r="H21" s="84" t="s">
        <v>302</v>
      </c>
      <c r="I21" s="84" t="s">
        <v>158</v>
      </c>
      <c r="J21" s="84"/>
      <c r="K21" s="94">
        <v>2.0699999999999998</v>
      </c>
      <c r="L21" s="97" t="s">
        <v>162</v>
      </c>
      <c r="M21" s="98">
        <v>6.4000000000000003E-3</v>
      </c>
      <c r="N21" s="98">
        <v>1.2999999999999999E-3</v>
      </c>
      <c r="O21" s="94">
        <v>220000</v>
      </c>
      <c r="P21" s="96">
        <v>100.74</v>
      </c>
      <c r="Q21" s="84"/>
      <c r="R21" s="94">
        <v>221.62798999999998</v>
      </c>
      <c r="S21" s="95">
        <v>6.9839163580780899E-5</v>
      </c>
      <c r="T21" s="95">
        <v>2.328870382246491E-2</v>
      </c>
      <c r="U21" s="95">
        <f>R21/'סכום נכסי הקרן'!$C$42</f>
        <v>3.399703365509002E-3</v>
      </c>
    </row>
    <row r="22" spans="2:57" s="137" customFormat="1">
      <c r="B22" s="87" t="s">
        <v>321</v>
      </c>
      <c r="C22" s="84" t="s">
        <v>322</v>
      </c>
      <c r="D22" s="97" t="s">
        <v>118</v>
      </c>
      <c r="E22" s="97" t="s">
        <v>299</v>
      </c>
      <c r="F22" s="84" t="s">
        <v>323</v>
      </c>
      <c r="G22" s="97" t="s">
        <v>307</v>
      </c>
      <c r="H22" s="84" t="s">
        <v>302</v>
      </c>
      <c r="I22" s="84" t="s">
        <v>158</v>
      </c>
      <c r="J22" s="84"/>
      <c r="K22" s="94">
        <v>4.16</v>
      </c>
      <c r="L22" s="97" t="s">
        <v>162</v>
      </c>
      <c r="M22" s="98">
        <v>0.05</v>
      </c>
      <c r="N22" s="98">
        <v>2.0999999999999999E-3</v>
      </c>
      <c r="O22" s="94">
        <v>52170</v>
      </c>
      <c r="P22" s="96">
        <v>126.84</v>
      </c>
      <c r="Q22" s="84"/>
      <c r="R22" s="94">
        <v>66.172420000000002</v>
      </c>
      <c r="S22" s="95">
        <v>1.6553459869837833E-5</v>
      </c>
      <c r="T22" s="95">
        <v>6.9534082342025197E-3</v>
      </c>
      <c r="U22" s="95">
        <f>R22/'סכום נכסי הקרן'!$C$42</f>
        <v>1.0150640222738798E-3</v>
      </c>
    </row>
    <row r="23" spans="2:57" s="137" customFormat="1">
      <c r="B23" s="87" t="s">
        <v>324</v>
      </c>
      <c r="C23" s="84" t="s">
        <v>325</v>
      </c>
      <c r="D23" s="97" t="s">
        <v>118</v>
      </c>
      <c r="E23" s="97" t="s">
        <v>299</v>
      </c>
      <c r="F23" s="84" t="s">
        <v>306</v>
      </c>
      <c r="G23" s="97" t="s">
        <v>307</v>
      </c>
      <c r="H23" s="84" t="s">
        <v>326</v>
      </c>
      <c r="I23" s="84" t="s">
        <v>158</v>
      </c>
      <c r="J23" s="84"/>
      <c r="K23" s="94">
        <v>2.77</v>
      </c>
      <c r="L23" s="97" t="s">
        <v>162</v>
      </c>
      <c r="M23" s="98">
        <v>3.4000000000000002E-2</v>
      </c>
      <c r="N23" s="98">
        <v>1.1000000000000001E-3</v>
      </c>
      <c r="O23" s="94">
        <v>233590</v>
      </c>
      <c r="P23" s="96">
        <v>112.43</v>
      </c>
      <c r="Q23" s="84"/>
      <c r="R23" s="94">
        <v>262.62521999999996</v>
      </c>
      <c r="S23" s="95">
        <v>1.2486469294318574E-4</v>
      </c>
      <c r="T23" s="95">
        <v>2.7596699157401948E-2</v>
      </c>
      <c r="U23" s="95">
        <f>R23/'סכום נכסי הקרן'!$C$42</f>
        <v>4.0285879247541883E-3</v>
      </c>
    </row>
    <row r="24" spans="2:57" s="137" customFormat="1">
      <c r="B24" s="87" t="s">
        <v>327</v>
      </c>
      <c r="C24" s="84" t="s">
        <v>328</v>
      </c>
      <c r="D24" s="97" t="s">
        <v>118</v>
      </c>
      <c r="E24" s="97" t="s">
        <v>299</v>
      </c>
      <c r="F24" s="84" t="s">
        <v>329</v>
      </c>
      <c r="G24" s="97" t="s">
        <v>330</v>
      </c>
      <c r="H24" s="84" t="s">
        <v>326</v>
      </c>
      <c r="I24" s="84" t="s">
        <v>303</v>
      </c>
      <c r="J24" s="84"/>
      <c r="K24" s="94">
        <v>3.6999999999999997</v>
      </c>
      <c r="L24" s="97" t="s">
        <v>162</v>
      </c>
      <c r="M24" s="98">
        <v>6.5000000000000006E-3</v>
      </c>
      <c r="N24" s="98">
        <v>3.6999999999999993E-3</v>
      </c>
      <c r="O24" s="94">
        <v>81231</v>
      </c>
      <c r="P24" s="96">
        <v>100.31</v>
      </c>
      <c r="Q24" s="84"/>
      <c r="R24" s="94">
        <v>81.482820000000004</v>
      </c>
      <c r="S24" s="95">
        <v>6.7260396790883099E-5</v>
      </c>
      <c r="T24" s="95">
        <v>8.5622274587213495E-3</v>
      </c>
      <c r="U24" s="95">
        <f>R24/'סכום נכסי הקרן'!$C$42</f>
        <v>1.2499207224916141E-3</v>
      </c>
    </row>
    <row r="25" spans="2:57" s="137" customFormat="1">
      <c r="B25" s="87" t="s">
        <v>331</v>
      </c>
      <c r="C25" s="84" t="s">
        <v>332</v>
      </c>
      <c r="D25" s="97" t="s">
        <v>118</v>
      </c>
      <c r="E25" s="97" t="s">
        <v>299</v>
      </c>
      <c r="F25" s="84" t="s">
        <v>329</v>
      </c>
      <c r="G25" s="97" t="s">
        <v>330</v>
      </c>
      <c r="H25" s="84" t="s">
        <v>326</v>
      </c>
      <c r="I25" s="84" t="s">
        <v>303</v>
      </c>
      <c r="J25" s="84"/>
      <c r="K25" s="94">
        <v>4.8500000000000005</v>
      </c>
      <c r="L25" s="97" t="s">
        <v>162</v>
      </c>
      <c r="M25" s="98">
        <v>1.6399999999999998E-2</v>
      </c>
      <c r="N25" s="98">
        <v>5.1999999999999998E-3</v>
      </c>
      <c r="O25" s="94">
        <v>260000</v>
      </c>
      <c r="P25" s="96">
        <v>104.54</v>
      </c>
      <c r="Q25" s="94">
        <v>2.1320000000000001</v>
      </c>
      <c r="R25" s="94">
        <v>273.93599999999998</v>
      </c>
      <c r="S25" s="95">
        <v>2.1956696327911436E-4</v>
      </c>
      <c r="T25" s="95">
        <v>2.8785237687309929E-2</v>
      </c>
      <c r="U25" s="95">
        <f>R25/'סכום נכסי הקרן'!$C$42</f>
        <v>4.2020917174499213E-3</v>
      </c>
    </row>
    <row r="26" spans="2:57" s="137" customFormat="1">
      <c r="B26" s="87" t="s">
        <v>333</v>
      </c>
      <c r="C26" s="84" t="s">
        <v>334</v>
      </c>
      <c r="D26" s="97" t="s">
        <v>118</v>
      </c>
      <c r="E26" s="97" t="s">
        <v>299</v>
      </c>
      <c r="F26" s="84" t="s">
        <v>329</v>
      </c>
      <c r="G26" s="97" t="s">
        <v>330</v>
      </c>
      <c r="H26" s="84" t="s">
        <v>326</v>
      </c>
      <c r="I26" s="84" t="s">
        <v>158</v>
      </c>
      <c r="J26" s="84"/>
      <c r="K26" s="94">
        <v>6.2299999999999995</v>
      </c>
      <c r="L26" s="97" t="s">
        <v>162</v>
      </c>
      <c r="M26" s="98">
        <v>1.34E-2</v>
      </c>
      <c r="N26" s="98">
        <v>9.7000000000000003E-3</v>
      </c>
      <c r="O26" s="94">
        <v>143474</v>
      </c>
      <c r="P26" s="96">
        <v>102.74</v>
      </c>
      <c r="Q26" s="94">
        <v>0.96514</v>
      </c>
      <c r="R26" s="94">
        <v>148.37034</v>
      </c>
      <c r="S26" s="95">
        <v>4.5149740208204773E-5</v>
      </c>
      <c r="T26" s="95">
        <v>1.5590778512670799E-2</v>
      </c>
      <c r="U26" s="95">
        <f>R26/'סכום נכסי הקרן'!$C$42</f>
        <v>2.2759541529015128E-3</v>
      </c>
    </row>
    <row r="27" spans="2:57" s="137" customFormat="1">
      <c r="B27" s="87" t="s">
        <v>335</v>
      </c>
      <c r="C27" s="84" t="s">
        <v>336</v>
      </c>
      <c r="D27" s="97" t="s">
        <v>118</v>
      </c>
      <c r="E27" s="97" t="s">
        <v>299</v>
      </c>
      <c r="F27" s="84" t="s">
        <v>323</v>
      </c>
      <c r="G27" s="97" t="s">
        <v>307</v>
      </c>
      <c r="H27" s="84" t="s">
        <v>326</v>
      </c>
      <c r="I27" s="84" t="s">
        <v>158</v>
      </c>
      <c r="J27" s="84"/>
      <c r="K27" s="94">
        <v>1.69</v>
      </c>
      <c r="L27" s="97" t="s">
        <v>162</v>
      </c>
      <c r="M27" s="98">
        <v>4.0999999999999995E-2</v>
      </c>
      <c r="N27" s="98">
        <v>2.5999999999999999E-3</v>
      </c>
      <c r="O27" s="94">
        <v>882643</v>
      </c>
      <c r="P27" s="96">
        <v>132</v>
      </c>
      <c r="Q27" s="84"/>
      <c r="R27" s="94">
        <v>1165.0887299999999</v>
      </c>
      <c r="S27" s="95">
        <v>2.8322105157234254E-4</v>
      </c>
      <c r="T27" s="95">
        <v>0.12242770581397137</v>
      </c>
      <c r="U27" s="95">
        <f>R27/'סכום נכסי הקרן'!$C$42</f>
        <v>1.7872093125501021E-2</v>
      </c>
    </row>
    <row r="28" spans="2:57" s="137" customFormat="1">
      <c r="B28" s="87" t="s">
        <v>337</v>
      </c>
      <c r="C28" s="84" t="s">
        <v>338</v>
      </c>
      <c r="D28" s="97" t="s">
        <v>118</v>
      </c>
      <c r="E28" s="97" t="s">
        <v>299</v>
      </c>
      <c r="F28" s="84" t="s">
        <v>323</v>
      </c>
      <c r="G28" s="97" t="s">
        <v>307</v>
      </c>
      <c r="H28" s="84" t="s">
        <v>326</v>
      </c>
      <c r="I28" s="84" t="s">
        <v>158</v>
      </c>
      <c r="J28" s="84"/>
      <c r="K28" s="94">
        <v>3.2700000000000005</v>
      </c>
      <c r="L28" s="97" t="s">
        <v>162</v>
      </c>
      <c r="M28" s="98">
        <v>0.04</v>
      </c>
      <c r="N28" s="98">
        <v>1.8E-3</v>
      </c>
      <c r="O28" s="94">
        <v>30000</v>
      </c>
      <c r="P28" s="96">
        <v>119.05</v>
      </c>
      <c r="Q28" s="84"/>
      <c r="R28" s="94">
        <v>35.71499</v>
      </c>
      <c r="S28" s="95">
        <v>1.0328213408430921E-5</v>
      </c>
      <c r="T28" s="95">
        <v>3.7529367302942926E-3</v>
      </c>
      <c r="U28" s="95">
        <f>R28/'סכום נכסי הקרן'!$C$42</f>
        <v>5.4785666603807733E-4</v>
      </c>
    </row>
    <row r="29" spans="2:57" s="137" customFormat="1">
      <c r="B29" s="87" t="s">
        <v>339</v>
      </c>
      <c r="C29" s="84" t="s">
        <v>340</v>
      </c>
      <c r="D29" s="97" t="s">
        <v>118</v>
      </c>
      <c r="E29" s="97" t="s">
        <v>299</v>
      </c>
      <c r="F29" s="84" t="s">
        <v>341</v>
      </c>
      <c r="G29" s="97" t="s">
        <v>330</v>
      </c>
      <c r="H29" s="84" t="s">
        <v>342</v>
      </c>
      <c r="I29" s="84" t="s">
        <v>303</v>
      </c>
      <c r="J29" s="84"/>
      <c r="K29" s="94">
        <v>6.07</v>
      </c>
      <c r="L29" s="97" t="s">
        <v>162</v>
      </c>
      <c r="M29" s="98">
        <v>2.3399999999999997E-2</v>
      </c>
      <c r="N29" s="98">
        <v>1.0500000000000001E-2</v>
      </c>
      <c r="O29" s="94">
        <v>69900.19</v>
      </c>
      <c r="P29" s="96">
        <v>108.87</v>
      </c>
      <c r="Q29" s="84"/>
      <c r="R29" s="94">
        <v>76.100340000000003</v>
      </c>
      <c r="S29" s="95">
        <v>4.0657289312311013E-5</v>
      </c>
      <c r="T29" s="95">
        <v>7.9966356192143397E-3</v>
      </c>
      <c r="U29" s="95">
        <f>R29/'סכום נכסי הקרן'!$C$42</f>
        <v>1.1673551793452593E-3</v>
      </c>
    </row>
    <row r="30" spans="2:57" s="137" customFormat="1">
      <c r="B30" s="87" t="s">
        <v>343</v>
      </c>
      <c r="C30" s="84" t="s">
        <v>344</v>
      </c>
      <c r="D30" s="97" t="s">
        <v>118</v>
      </c>
      <c r="E30" s="97" t="s">
        <v>299</v>
      </c>
      <c r="F30" s="84" t="s">
        <v>345</v>
      </c>
      <c r="G30" s="97" t="s">
        <v>330</v>
      </c>
      <c r="H30" s="84" t="s">
        <v>342</v>
      </c>
      <c r="I30" s="84" t="s">
        <v>158</v>
      </c>
      <c r="J30" s="84"/>
      <c r="K30" s="94">
        <v>3.1</v>
      </c>
      <c r="L30" s="97" t="s">
        <v>162</v>
      </c>
      <c r="M30" s="98">
        <v>4.8000000000000001E-2</v>
      </c>
      <c r="N30" s="98">
        <v>2.5000000000000001E-3</v>
      </c>
      <c r="O30" s="94">
        <v>178272</v>
      </c>
      <c r="P30" s="96">
        <v>118.6</v>
      </c>
      <c r="Q30" s="84"/>
      <c r="R30" s="94">
        <v>211.43059</v>
      </c>
      <c r="S30" s="95">
        <v>1.3112612592733162E-4</v>
      </c>
      <c r="T30" s="95">
        <v>2.2217159436942111E-2</v>
      </c>
      <c r="U30" s="95">
        <f>R30/'סכום נכסי הקרן'!$C$42</f>
        <v>3.2432784703527472E-3</v>
      </c>
    </row>
    <row r="31" spans="2:57" s="137" customFormat="1">
      <c r="B31" s="87" t="s">
        <v>346</v>
      </c>
      <c r="C31" s="84" t="s">
        <v>347</v>
      </c>
      <c r="D31" s="97" t="s">
        <v>118</v>
      </c>
      <c r="E31" s="97" t="s">
        <v>299</v>
      </c>
      <c r="F31" s="84" t="s">
        <v>345</v>
      </c>
      <c r="G31" s="97" t="s">
        <v>330</v>
      </c>
      <c r="H31" s="84" t="s">
        <v>342</v>
      </c>
      <c r="I31" s="84" t="s">
        <v>158</v>
      </c>
      <c r="J31" s="84"/>
      <c r="K31" s="94">
        <v>7</v>
      </c>
      <c r="L31" s="97" t="s">
        <v>162</v>
      </c>
      <c r="M31" s="98">
        <v>3.2000000000000001E-2</v>
      </c>
      <c r="N31" s="98">
        <v>1.24E-2</v>
      </c>
      <c r="O31" s="94">
        <v>136751</v>
      </c>
      <c r="P31" s="96">
        <v>114.75</v>
      </c>
      <c r="Q31" s="84"/>
      <c r="R31" s="94">
        <v>156.92178000000001</v>
      </c>
      <c r="S31" s="95">
        <v>1.0943441825328741E-4</v>
      </c>
      <c r="T31" s="95">
        <v>1.648936516418345E-2</v>
      </c>
      <c r="U31" s="95">
        <f>R31/'סכום נכסי הקרן'!$C$42</f>
        <v>2.4071305415334192E-3</v>
      </c>
    </row>
    <row r="32" spans="2:57" s="137" customFormat="1">
      <c r="B32" s="87" t="s">
        <v>348</v>
      </c>
      <c r="C32" s="84" t="s">
        <v>349</v>
      </c>
      <c r="D32" s="97" t="s">
        <v>118</v>
      </c>
      <c r="E32" s="97" t="s">
        <v>299</v>
      </c>
      <c r="F32" s="84" t="s">
        <v>345</v>
      </c>
      <c r="G32" s="97" t="s">
        <v>330</v>
      </c>
      <c r="H32" s="84" t="s">
        <v>342</v>
      </c>
      <c r="I32" s="84" t="s">
        <v>158</v>
      </c>
      <c r="J32" s="84"/>
      <c r="K32" s="94">
        <v>1.9600000000000002</v>
      </c>
      <c r="L32" s="97" t="s">
        <v>162</v>
      </c>
      <c r="M32" s="98">
        <v>4.9000000000000002E-2</v>
      </c>
      <c r="N32" s="98">
        <v>3.3E-3</v>
      </c>
      <c r="O32" s="94">
        <v>12496.5</v>
      </c>
      <c r="P32" s="96">
        <v>117.11</v>
      </c>
      <c r="Q32" s="84"/>
      <c r="R32" s="94">
        <v>14.634639999999999</v>
      </c>
      <c r="S32" s="95">
        <v>4.205372552983597E-5</v>
      </c>
      <c r="T32" s="95">
        <v>1.5378102581194637E-3</v>
      </c>
      <c r="U32" s="95">
        <f>R32/'סכום נכסי הקרן'!$C$42</f>
        <v>2.2449075525619603E-4</v>
      </c>
    </row>
    <row r="33" spans="2:21" s="137" customFormat="1">
      <c r="B33" s="87" t="s">
        <v>350</v>
      </c>
      <c r="C33" s="84" t="s">
        <v>351</v>
      </c>
      <c r="D33" s="97" t="s">
        <v>118</v>
      </c>
      <c r="E33" s="97" t="s">
        <v>299</v>
      </c>
      <c r="F33" s="84" t="s">
        <v>352</v>
      </c>
      <c r="G33" s="97" t="s">
        <v>353</v>
      </c>
      <c r="H33" s="84" t="s">
        <v>342</v>
      </c>
      <c r="I33" s="84" t="s">
        <v>158</v>
      </c>
      <c r="J33" s="84"/>
      <c r="K33" s="94">
        <v>2.8200000000000003</v>
      </c>
      <c r="L33" s="97" t="s">
        <v>162</v>
      </c>
      <c r="M33" s="98">
        <v>3.7000000000000005E-2</v>
      </c>
      <c r="N33" s="98">
        <v>3.4000000000000002E-3</v>
      </c>
      <c r="O33" s="94">
        <v>161636</v>
      </c>
      <c r="P33" s="96">
        <v>113.07</v>
      </c>
      <c r="Q33" s="84"/>
      <c r="R33" s="94">
        <v>182.76182999999997</v>
      </c>
      <c r="S33" s="95">
        <v>5.3878996962877713E-5</v>
      </c>
      <c r="T33" s="95">
        <v>1.9204641656144977E-2</v>
      </c>
      <c r="U33" s="95">
        <f>R33/'סכום נכסי הקרן'!$C$42</f>
        <v>2.8035087469664099E-3</v>
      </c>
    </row>
    <row r="34" spans="2:21" s="137" customFormat="1">
      <c r="B34" s="87" t="s">
        <v>354</v>
      </c>
      <c r="C34" s="84" t="s">
        <v>355</v>
      </c>
      <c r="D34" s="97" t="s">
        <v>118</v>
      </c>
      <c r="E34" s="97" t="s">
        <v>299</v>
      </c>
      <c r="F34" s="84" t="s">
        <v>352</v>
      </c>
      <c r="G34" s="97" t="s">
        <v>353</v>
      </c>
      <c r="H34" s="84" t="s">
        <v>342</v>
      </c>
      <c r="I34" s="84" t="s">
        <v>158</v>
      </c>
      <c r="J34" s="84"/>
      <c r="K34" s="94">
        <v>6.29</v>
      </c>
      <c r="L34" s="97" t="s">
        <v>162</v>
      </c>
      <c r="M34" s="98">
        <v>2.2000000000000002E-2</v>
      </c>
      <c r="N34" s="98">
        <v>9.8999999999999991E-3</v>
      </c>
      <c r="O34" s="94">
        <v>150000</v>
      </c>
      <c r="P34" s="96">
        <v>107.26</v>
      </c>
      <c r="Q34" s="84"/>
      <c r="R34" s="94">
        <v>160.89001000000002</v>
      </c>
      <c r="S34" s="95">
        <v>1.7012901749920761E-4</v>
      </c>
      <c r="T34" s="95">
        <v>1.6906347392689067E-2</v>
      </c>
      <c r="U34" s="95">
        <f>R34/'סכום נכסי הקרן'!$C$42</f>
        <v>2.4680019363699369E-3</v>
      </c>
    </row>
    <row r="35" spans="2:21" s="137" customFormat="1">
      <c r="B35" s="87" t="s">
        <v>356</v>
      </c>
      <c r="C35" s="84" t="s">
        <v>357</v>
      </c>
      <c r="D35" s="97" t="s">
        <v>118</v>
      </c>
      <c r="E35" s="97" t="s">
        <v>299</v>
      </c>
      <c r="F35" s="84" t="s">
        <v>306</v>
      </c>
      <c r="G35" s="97" t="s">
        <v>307</v>
      </c>
      <c r="H35" s="84" t="s">
        <v>342</v>
      </c>
      <c r="I35" s="84" t="s">
        <v>158</v>
      </c>
      <c r="J35" s="84"/>
      <c r="K35" s="94">
        <v>2.92</v>
      </c>
      <c r="L35" s="97" t="s">
        <v>162</v>
      </c>
      <c r="M35" s="98">
        <v>0.04</v>
      </c>
      <c r="N35" s="98">
        <v>3.3E-3</v>
      </c>
      <c r="O35" s="94">
        <v>189606</v>
      </c>
      <c r="P35" s="96">
        <v>120.13</v>
      </c>
      <c r="Q35" s="84"/>
      <c r="R35" s="94">
        <v>227.77369000000002</v>
      </c>
      <c r="S35" s="95">
        <v>1.4044909696162513E-4</v>
      </c>
      <c r="T35" s="95">
        <v>2.3934494938838449E-2</v>
      </c>
      <c r="U35" s="95">
        <f>R35/'סכום נכסי הקרן'!$C$42</f>
        <v>3.4939764623926977E-3</v>
      </c>
    </row>
    <row r="36" spans="2:21" s="137" customFormat="1">
      <c r="B36" s="87" t="s">
        <v>358</v>
      </c>
      <c r="C36" s="84" t="s">
        <v>359</v>
      </c>
      <c r="D36" s="97" t="s">
        <v>118</v>
      </c>
      <c r="E36" s="97" t="s">
        <v>299</v>
      </c>
      <c r="F36" s="84" t="s">
        <v>360</v>
      </c>
      <c r="G36" s="97" t="s">
        <v>307</v>
      </c>
      <c r="H36" s="84" t="s">
        <v>342</v>
      </c>
      <c r="I36" s="84" t="s">
        <v>303</v>
      </c>
      <c r="J36" s="84"/>
      <c r="K36" s="94">
        <v>2.9800000000000004</v>
      </c>
      <c r="L36" s="97" t="s">
        <v>162</v>
      </c>
      <c r="M36" s="98">
        <v>3.5499999999999997E-2</v>
      </c>
      <c r="N36" s="98">
        <v>2.3E-3</v>
      </c>
      <c r="O36" s="94">
        <v>96000</v>
      </c>
      <c r="P36" s="96">
        <v>119.4</v>
      </c>
      <c r="Q36" s="84"/>
      <c r="R36" s="94">
        <v>114.62399000000001</v>
      </c>
      <c r="S36" s="95">
        <v>2.2448775577135221E-4</v>
      </c>
      <c r="T36" s="95">
        <v>1.2044706781211074E-2</v>
      </c>
      <c r="U36" s="95">
        <f>R36/'סכום נכסי הקרן'!$C$42</f>
        <v>1.7582958026694652E-3</v>
      </c>
    </row>
    <row r="37" spans="2:21" s="137" customFormat="1">
      <c r="B37" s="87" t="s">
        <v>361</v>
      </c>
      <c r="C37" s="84" t="s">
        <v>362</v>
      </c>
      <c r="D37" s="97" t="s">
        <v>118</v>
      </c>
      <c r="E37" s="97" t="s">
        <v>299</v>
      </c>
      <c r="F37" s="84" t="s">
        <v>360</v>
      </c>
      <c r="G37" s="97" t="s">
        <v>307</v>
      </c>
      <c r="H37" s="84" t="s">
        <v>342</v>
      </c>
      <c r="I37" s="84" t="s">
        <v>303</v>
      </c>
      <c r="J37" s="84"/>
      <c r="K37" s="94">
        <v>5.8199999999999994</v>
      </c>
      <c r="L37" s="97" t="s">
        <v>162</v>
      </c>
      <c r="M37" s="98">
        <v>1.4999999999999999E-2</v>
      </c>
      <c r="N37" s="98">
        <v>5.3999999999999994E-3</v>
      </c>
      <c r="O37" s="94">
        <v>3194</v>
      </c>
      <c r="P37" s="96">
        <v>106.09</v>
      </c>
      <c r="Q37" s="84"/>
      <c r="R37" s="94">
        <v>3.3885100000000001</v>
      </c>
      <c r="S37" s="95">
        <v>5.2881619970446756E-6</v>
      </c>
      <c r="T37" s="95">
        <v>3.5606516031418497E-4</v>
      </c>
      <c r="U37" s="95">
        <f>R37/'סכום נכסי הקרן'!$C$42</f>
        <v>5.1978673140792865E-5</v>
      </c>
    </row>
    <row r="38" spans="2:21" s="137" customFormat="1">
      <c r="B38" s="87" t="s">
        <v>363</v>
      </c>
      <c r="C38" s="84" t="s">
        <v>364</v>
      </c>
      <c r="D38" s="97" t="s">
        <v>118</v>
      </c>
      <c r="E38" s="97" t="s">
        <v>299</v>
      </c>
      <c r="F38" s="84" t="s">
        <v>365</v>
      </c>
      <c r="G38" s="97" t="s">
        <v>366</v>
      </c>
      <c r="H38" s="84" t="s">
        <v>342</v>
      </c>
      <c r="I38" s="84" t="s">
        <v>158</v>
      </c>
      <c r="J38" s="84"/>
      <c r="K38" s="94">
        <v>8.4500000000000011</v>
      </c>
      <c r="L38" s="97" t="s">
        <v>162</v>
      </c>
      <c r="M38" s="98">
        <v>3.85E-2</v>
      </c>
      <c r="N38" s="98">
        <v>1.4499999999999999E-2</v>
      </c>
      <c r="O38" s="94">
        <v>13697.64</v>
      </c>
      <c r="P38" s="96">
        <v>122.62</v>
      </c>
      <c r="Q38" s="84"/>
      <c r="R38" s="94">
        <v>16.796050000000001</v>
      </c>
      <c r="S38" s="95">
        <v>4.9823137943041877E-6</v>
      </c>
      <c r="T38" s="95">
        <v>1.7649315586777275E-3</v>
      </c>
      <c r="U38" s="95">
        <f>R38/'סכום נכסי הקרן'!$C$42</f>
        <v>2.5764610197591685E-4</v>
      </c>
    </row>
    <row r="39" spans="2:21" s="137" customFormat="1">
      <c r="B39" s="87" t="s">
        <v>367</v>
      </c>
      <c r="C39" s="84" t="s">
        <v>368</v>
      </c>
      <c r="D39" s="97" t="s">
        <v>118</v>
      </c>
      <c r="E39" s="97" t="s">
        <v>299</v>
      </c>
      <c r="F39" s="84" t="s">
        <v>365</v>
      </c>
      <c r="G39" s="97" t="s">
        <v>366</v>
      </c>
      <c r="H39" s="84" t="s">
        <v>342</v>
      </c>
      <c r="I39" s="84" t="s">
        <v>158</v>
      </c>
      <c r="J39" s="84"/>
      <c r="K39" s="94">
        <v>6.63</v>
      </c>
      <c r="L39" s="97" t="s">
        <v>162</v>
      </c>
      <c r="M39" s="98">
        <v>4.4999999999999998E-2</v>
      </c>
      <c r="N39" s="98">
        <v>1.0999999999999996E-2</v>
      </c>
      <c r="O39" s="94">
        <v>530000</v>
      </c>
      <c r="P39" s="96">
        <v>127.09</v>
      </c>
      <c r="Q39" s="84"/>
      <c r="R39" s="94">
        <v>673.57702000000006</v>
      </c>
      <c r="S39" s="95">
        <v>1.8018116025788345E-4</v>
      </c>
      <c r="T39" s="95">
        <v>7.0779578519836447E-2</v>
      </c>
      <c r="U39" s="95">
        <f>R39/'סכום נכסי הקרן'!$C$42</f>
        <v>1.0332458737831465E-2</v>
      </c>
    </row>
    <row r="40" spans="2:21" s="137" customFormat="1">
      <c r="B40" s="87" t="s">
        <v>369</v>
      </c>
      <c r="C40" s="84" t="s">
        <v>370</v>
      </c>
      <c r="D40" s="97" t="s">
        <v>118</v>
      </c>
      <c r="E40" s="97" t="s">
        <v>299</v>
      </c>
      <c r="F40" s="84" t="s">
        <v>306</v>
      </c>
      <c r="G40" s="97" t="s">
        <v>307</v>
      </c>
      <c r="H40" s="84" t="s">
        <v>342</v>
      </c>
      <c r="I40" s="84" t="s">
        <v>158</v>
      </c>
      <c r="J40" s="84"/>
      <c r="K40" s="94">
        <v>2.4600000000000004</v>
      </c>
      <c r="L40" s="97" t="s">
        <v>162</v>
      </c>
      <c r="M40" s="98">
        <v>0.05</v>
      </c>
      <c r="N40" s="98">
        <v>2.8000000000000004E-3</v>
      </c>
      <c r="O40" s="94">
        <v>100000</v>
      </c>
      <c r="P40" s="96">
        <v>123.39</v>
      </c>
      <c r="Q40" s="84"/>
      <c r="R40" s="94">
        <v>123.39000999999999</v>
      </c>
      <c r="S40" s="95">
        <v>1.000001000001E-4</v>
      </c>
      <c r="T40" s="95">
        <v>1.2965841532655616E-2</v>
      </c>
      <c r="U40" s="95">
        <f>R40/'סכום נכסי הקרן'!$C$42</f>
        <v>1.8927637807263848E-3</v>
      </c>
    </row>
    <row r="41" spans="2:21" s="137" customFormat="1">
      <c r="B41" s="87" t="s">
        <v>371</v>
      </c>
      <c r="C41" s="84" t="s">
        <v>372</v>
      </c>
      <c r="D41" s="97" t="s">
        <v>118</v>
      </c>
      <c r="E41" s="97" t="s">
        <v>299</v>
      </c>
      <c r="F41" s="84" t="s">
        <v>323</v>
      </c>
      <c r="G41" s="97" t="s">
        <v>307</v>
      </c>
      <c r="H41" s="84" t="s">
        <v>342</v>
      </c>
      <c r="I41" s="84" t="s">
        <v>303</v>
      </c>
      <c r="J41" s="84"/>
      <c r="K41" s="94">
        <v>2.34</v>
      </c>
      <c r="L41" s="97" t="s">
        <v>162</v>
      </c>
      <c r="M41" s="98">
        <v>6.5000000000000002E-2</v>
      </c>
      <c r="N41" s="98">
        <v>3.2000000000000002E-3</v>
      </c>
      <c r="O41" s="94">
        <v>51972</v>
      </c>
      <c r="P41" s="96">
        <v>127.13</v>
      </c>
      <c r="Q41" s="94">
        <v>0.93052999999999997</v>
      </c>
      <c r="R41" s="94">
        <v>67.002529999999993</v>
      </c>
      <c r="S41" s="95">
        <v>3.299809523809524E-5</v>
      </c>
      <c r="T41" s="95">
        <v>7.0406363227217819E-3</v>
      </c>
      <c r="U41" s="95">
        <f>R41/'סכום נכסי הקרן'!$C$42</f>
        <v>1.0277976474840468E-3</v>
      </c>
    </row>
    <row r="42" spans="2:21" s="137" customFormat="1">
      <c r="B42" s="87" t="s">
        <v>373</v>
      </c>
      <c r="C42" s="84" t="s">
        <v>374</v>
      </c>
      <c r="D42" s="97" t="s">
        <v>118</v>
      </c>
      <c r="E42" s="97" t="s">
        <v>299</v>
      </c>
      <c r="F42" s="84" t="s">
        <v>375</v>
      </c>
      <c r="G42" s="97" t="s">
        <v>330</v>
      </c>
      <c r="H42" s="84" t="s">
        <v>342</v>
      </c>
      <c r="I42" s="84" t="s">
        <v>303</v>
      </c>
      <c r="J42" s="84"/>
      <c r="K42" s="94">
        <v>8.6999999999999993</v>
      </c>
      <c r="L42" s="97" t="s">
        <v>162</v>
      </c>
      <c r="M42" s="98">
        <v>3.5000000000000003E-2</v>
      </c>
      <c r="N42" s="98">
        <v>1.61E-2</v>
      </c>
      <c r="O42" s="94">
        <v>122218.3</v>
      </c>
      <c r="P42" s="96">
        <v>119.43</v>
      </c>
      <c r="Q42" s="84"/>
      <c r="R42" s="94">
        <v>145.96532000000002</v>
      </c>
      <c r="S42" s="95">
        <v>5.8613363668321057E-4</v>
      </c>
      <c r="T42" s="95">
        <v>1.5338058635244197E-2</v>
      </c>
      <c r="U42" s="95">
        <f>R42/'סכום נכסי הקרן'!$C$42</f>
        <v>2.2390619057258902E-3</v>
      </c>
    </row>
    <row r="43" spans="2:21" s="137" customFormat="1">
      <c r="B43" s="87" t="s">
        <v>376</v>
      </c>
      <c r="C43" s="84" t="s">
        <v>377</v>
      </c>
      <c r="D43" s="97" t="s">
        <v>118</v>
      </c>
      <c r="E43" s="97" t="s">
        <v>299</v>
      </c>
      <c r="F43" s="84" t="s">
        <v>375</v>
      </c>
      <c r="G43" s="97" t="s">
        <v>330</v>
      </c>
      <c r="H43" s="84" t="s">
        <v>342</v>
      </c>
      <c r="I43" s="84" t="s">
        <v>303</v>
      </c>
      <c r="J43" s="84"/>
      <c r="K43" s="94">
        <v>7.33</v>
      </c>
      <c r="L43" s="97" t="s">
        <v>162</v>
      </c>
      <c r="M43" s="98">
        <v>0.04</v>
      </c>
      <c r="N43" s="98">
        <v>1.2699999999999999E-2</v>
      </c>
      <c r="O43" s="94">
        <v>3112.42</v>
      </c>
      <c r="P43" s="96">
        <v>122.56</v>
      </c>
      <c r="Q43" s="84"/>
      <c r="R43" s="94">
        <v>3.8145799999999999</v>
      </c>
      <c r="S43" s="95">
        <v>6.7051286610141015E-6</v>
      </c>
      <c r="T43" s="95">
        <v>4.0083666249510365E-4</v>
      </c>
      <c r="U43" s="95">
        <f>R43/'סכום נכסי הקרן'!$C$42</f>
        <v>5.8514452366794146E-5</v>
      </c>
    </row>
    <row r="44" spans="2:21" s="137" customFormat="1">
      <c r="B44" s="87" t="s">
        <v>378</v>
      </c>
      <c r="C44" s="84" t="s">
        <v>379</v>
      </c>
      <c r="D44" s="97" t="s">
        <v>118</v>
      </c>
      <c r="E44" s="97" t="s">
        <v>299</v>
      </c>
      <c r="F44" s="84" t="s">
        <v>380</v>
      </c>
      <c r="G44" s="97" t="s">
        <v>381</v>
      </c>
      <c r="H44" s="84" t="s">
        <v>382</v>
      </c>
      <c r="I44" s="84" t="s">
        <v>303</v>
      </c>
      <c r="J44" s="84"/>
      <c r="K44" s="94">
        <v>8.84</v>
      </c>
      <c r="L44" s="97" t="s">
        <v>162</v>
      </c>
      <c r="M44" s="98">
        <v>5.1500000000000004E-2</v>
      </c>
      <c r="N44" s="98">
        <v>2.1899999999999999E-2</v>
      </c>
      <c r="O44" s="94">
        <v>241298</v>
      </c>
      <c r="P44" s="96">
        <v>153.66999999999999</v>
      </c>
      <c r="Q44" s="84"/>
      <c r="R44" s="94">
        <v>370.80263000000002</v>
      </c>
      <c r="S44" s="95">
        <v>6.7951705171074691E-5</v>
      </c>
      <c r="T44" s="95">
        <v>3.8963998304821709E-2</v>
      </c>
      <c r="U44" s="95">
        <f>R44/'סכום נכסי הקרן'!$C$42</f>
        <v>5.6879952263727577E-3</v>
      </c>
    </row>
    <row r="45" spans="2:21" s="137" customFormat="1">
      <c r="B45" s="87" t="s">
        <v>383</v>
      </c>
      <c r="C45" s="84" t="s">
        <v>384</v>
      </c>
      <c r="D45" s="97" t="s">
        <v>118</v>
      </c>
      <c r="E45" s="97" t="s">
        <v>299</v>
      </c>
      <c r="F45" s="84" t="s">
        <v>385</v>
      </c>
      <c r="G45" s="97" t="s">
        <v>330</v>
      </c>
      <c r="H45" s="84" t="s">
        <v>382</v>
      </c>
      <c r="I45" s="84" t="s">
        <v>158</v>
      </c>
      <c r="J45" s="84"/>
      <c r="K45" s="94">
        <v>5.16</v>
      </c>
      <c r="L45" s="97" t="s">
        <v>162</v>
      </c>
      <c r="M45" s="98">
        <v>4.7500000000000001E-2</v>
      </c>
      <c r="N45" s="98">
        <v>7.7999999999999988E-3</v>
      </c>
      <c r="O45" s="94">
        <v>253623</v>
      </c>
      <c r="P45" s="96">
        <v>148.43</v>
      </c>
      <c r="Q45" s="84"/>
      <c r="R45" s="94">
        <v>376.45265000000001</v>
      </c>
      <c r="S45" s="95">
        <v>1.3438404069305356E-4</v>
      </c>
      <c r="T45" s="95">
        <v>3.955770328933654E-2</v>
      </c>
      <c r="U45" s="95">
        <f>R45/'סכום נכסי הקרן'!$C$42</f>
        <v>5.774664748616736E-3</v>
      </c>
    </row>
    <row r="46" spans="2:21" s="137" customFormat="1">
      <c r="B46" s="87" t="s">
        <v>386</v>
      </c>
      <c r="C46" s="84" t="s">
        <v>387</v>
      </c>
      <c r="D46" s="97" t="s">
        <v>118</v>
      </c>
      <c r="E46" s="97" t="s">
        <v>299</v>
      </c>
      <c r="F46" s="84" t="s">
        <v>388</v>
      </c>
      <c r="G46" s="97" t="s">
        <v>330</v>
      </c>
      <c r="H46" s="84" t="s">
        <v>382</v>
      </c>
      <c r="I46" s="84" t="s">
        <v>158</v>
      </c>
      <c r="J46" s="84"/>
      <c r="K46" s="94">
        <v>0.5</v>
      </c>
      <c r="L46" s="97" t="s">
        <v>162</v>
      </c>
      <c r="M46" s="98">
        <v>5.2999999999999999E-2</v>
      </c>
      <c r="N46" s="98">
        <v>6.5999999999999991E-3</v>
      </c>
      <c r="O46" s="94">
        <v>343</v>
      </c>
      <c r="P46" s="96">
        <v>119.18</v>
      </c>
      <c r="Q46" s="84"/>
      <c r="R46" s="94">
        <v>0.4088</v>
      </c>
      <c r="S46" s="95">
        <v>7.4967201630723285E-7</v>
      </c>
      <c r="T46" s="95">
        <v>4.2956767882177948E-5</v>
      </c>
      <c r="U46" s="95">
        <f>R46/'סכום נכסי הקרן'!$C$42</f>
        <v>6.2708628807222408E-6</v>
      </c>
    </row>
    <row r="47" spans="2:21" s="137" customFormat="1">
      <c r="B47" s="87" t="s">
        <v>389</v>
      </c>
      <c r="C47" s="84" t="s">
        <v>390</v>
      </c>
      <c r="D47" s="97" t="s">
        <v>118</v>
      </c>
      <c r="E47" s="97" t="s">
        <v>299</v>
      </c>
      <c r="F47" s="84" t="s">
        <v>310</v>
      </c>
      <c r="G47" s="97" t="s">
        <v>307</v>
      </c>
      <c r="H47" s="84" t="s">
        <v>382</v>
      </c>
      <c r="I47" s="84" t="s">
        <v>158</v>
      </c>
      <c r="J47" s="84"/>
      <c r="K47" s="94">
        <v>4.8600000000000003</v>
      </c>
      <c r="L47" s="97" t="s">
        <v>162</v>
      </c>
      <c r="M47" s="98">
        <v>1.06E-2</v>
      </c>
      <c r="N47" s="98">
        <v>9.5999999999999992E-3</v>
      </c>
      <c r="O47" s="94">
        <f>50000/50000</f>
        <v>1</v>
      </c>
      <c r="P47" s="96">
        <v>5024799</v>
      </c>
      <c r="Q47" s="84"/>
      <c r="R47" s="94">
        <v>50.247990000000001</v>
      </c>
      <c r="S47" s="95">
        <f>368.215627071213%/50000</f>
        <v>7.3643125414242603E-5</v>
      </c>
      <c r="T47" s="95">
        <v>5.280066641330722E-3</v>
      </c>
      <c r="U47" s="95">
        <f>R47/'סכום נכסי הקרן'!$C$42</f>
        <v>7.7078829579721713E-4</v>
      </c>
    </row>
    <row r="48" spans="2:21" s="137" customFormat="1">
      <c r="B48" s="87" t="s">
        <v>391</v>
      </c>
      <c r="C48" s="84" t="s">
        <v>392</v>
      </c>
      <c r="D48" s="97" t="s">
        <v>118</v>
      </c>
      <c r="E48" s="97" t="s">
        <v>299</v>
      </c>
      <c r="F48" s="84" t="s">
        <v>393</v>
      </c>
      <c r="G48" s="97" t="s">
        <v>330</v>
      </c>
      <c r="H48" s="84" t="s">
        <v>382</v>
      </c>
      <c r="I48" s="84" t="s">
        <v>303</v>
      </c>
      <c r="J48" s="84"/>
      <c r="K48" s="94">
        <v>7.63</v>
      </c>
      <c r="L48" s="97" t="s">
        <v>162</v>
      </c>
      <c r="M48" s="98">
        <v>2.35E-2</v>
      </c>
      <c r="N48" s="98">
        <v>1.4400000000000001E-2</v>
      </c>
      <c r="O48" s="94">
        <v>14700</v>
      </c>
      <c r="P48" s="96">
        <v>108.04</v>
      </c>
      <c r="Q48" s="84"/>
      <c r="R48" s="94">
        <v>15.881879999999999</v>
      </c>
      <c r="S48" s="95">
        <v>5.860176195964292E-5</v>
      </c>
      <c r="T48" s="95">
        <v>1.6688704322226134E-3</v>
      </c>
      <c r="U48" s="95">
        <f>R48/'סכום נכסי הקרן'!$C$42</f>
        <v>2.4362302291605905E-4</v>
      </c>
    </row>
    <row r="49" spans="2:21" s="137" customFormat="1">
      <c r="B49" s="87" t="s">
        <v>394</v>
      </c>
      <c r="C49" s="84" t="s">
        <v>395</v>
      </c>
      <c r="D49" s="97" t="s">
        <v>118</v>
      </c>
      <c r="E49" s="97" t="s">
        <v>299</v>
      </c>
      <c r="F49" s="84" t="s">
        <v>393</v>
      </c>
      <c r="G49" s="97" t="s">
        <v>330</v>
      </c>
      <c r="H49" s="84" t="s">
        <v>382</v>
      </c>
      <c r="I49" s="84" t="s">
        <v>303</v>
      </c>
      <c r="J49" s="84"/>
      <c r="K49" s="94">
        <v>6.49</v>
      </c>
      <c r="L49" s="97" t="s">
        <v>162</v>
      </c>
      <c r="M49" s="98">
        <v>2.3E-2</v>
      </c>
      <c r="N49" s="98">
        <v>1.5900000000000001E-2</v>
      </c>
      <c r="O49" s="94">
        <v>10.76</v>
      </c>
      <c r="P49" s="96">
        <v>105.41</v>
      </c>
      <c r="Q49" s="94">
        <v>2.3999999999999998E-4</v>
      </c>
      <c r="R49" s="94">
        <v>1.159E-2</v>
      </c>
      <c r="S49" s="95">
        <v>7.5488902085352996E-9</v>
      </c>
      <c r="T49" s="95">
        <v>1.2178790111410041E-6</v>
      </c>
      <c r="U49" s="95">
        <f>R49/'סכום נכסי הקרן'!$C$42</f>
        <v>1.7778693930423379E-7</v>
      </c>
    </row>
    <row r="50" spans="2:21" s="137" customFormat="1">
      <c r="B50" s="87" t="s">
        <v>396</v>
      </c>
      <c r="C50" s="84" t="s">
        <v>397</v>
      </c>
      <c r="D50" s="97" t="s">
        <v>118</v>
      </c>
      <c r="E50" s="97" t="s">
        <v>299</v>
      </c>
      <c r="F50" s="84" t="s">
        <v>393</v>
      </c>
      <c r="G50" s="97" t="s">
        <v>330</v>
      </c>
      <c r="H50" s="84" t="s">
        <v>382</v>
      </c>
      <c r="I50" s="84" t="s">
        <v>303</v>
      </c>
      <c r="J50" s="84"/>
      <c r="K50" s="94">
        <v>7.0500000000000007</v>
      </c>
      <c r="L50" s="97" t="s">
        <v>162</v>
      </c>
      <c r="M50" s="98">
        <v>2.1499999999999998E-2</v>
      </c>
      <c r="N50" s="98">
        <v>1.4300000000000002E-2</v>
      </c>
      <c r="O50" s="94">
        <v>167175.44</v>
      </c>
      <c r="P50" s="96">
        <v>106.57</v>
      </c>
      <c r="Q50" s="84"/>
      <c r="R50" s="94">
        <v>178.15885999999998</v>
      </c>
      <c r="S50" s="95">
        <v>3.1646253758805013E-4</v>
      </c>
      <c r="T50" s="95">
        <v>1.8720960849250092E-2</v>
      </c>
      <c r="U50" s="95">
        <f>R50/'סכום נכסי הקרן'!$C$42</f>
        <v>2.7329006410122072E-3</v>
      </c>
    </row>
    <row r="51" spans="2:21" s="137" customFormat="1">
      <c r="B51" s="87" t="s">
        <v>398</v>
      </c>
      <c r="C51" s="84" t="s">
        <v>399</v>
      </c>
      <c r="D51" s="97" t="s">
        <v>118</v>
      </c>
      <c r="E51" s="97" t="s">
        <v>299</v>
      </c>
      <c r="F51" s="84" t="s">
        <v>400</v>
      </c>
      <c r="G51" s="97" t="s">
        <v>401</v>
      </c>
      <c r="H51" s="84" t="s">
        <v>382</v>
      </c>
      <c r="I51" s="84" t="s">
        <v>303</v>
      </c>
      <c r="J51" s="84"/>
      <c r="K51" s="94">
        <v>5.6400000000000006</v>
      </c>
      <c r="L51" s="97" t="s">
        <v>162</v>
      </c>
      <c r="M51" s="98">
        <v>1.9400000000000001E-2</v>
      </c>
      <c r="N51" s="98">
        <v>7.7000000000000002E-3</v>
      </c>
      <c r="O51" s="94">
        <v>111061.87</v>
      </c>
      <c r="P51" s="96">
        <v>106.77</v>
      </c>
      <c r="Q51" s="84"/>
      <c r="R51" s="94">
        <v>118.58074999999999</v>
      </c>
      <c r="S51" s="95">
        <v>1.6766306051828366E-4</v>
      </c>
      <c r="T51" s="95">
        <v>1.2460483740324298E-2</v>
      </c>
      <c r="U51" s="95">
        <f>R51/'סכום נכסי הקרן'!$C$42</f>
        <v>1.8189912513287766E-3</v>
      </c>
    </row>
    <row r="52" spans="2:21" s="137" customFormat="1">
      <c r="B52" s="87" t="s">
        <v>402</v>
      </c>
      <c r="C52" s="84" t="s">
        <v>403</v>
      </c>
      <c r="D52" s="97" t="s">
        <v>118</v>
      </c>
      <c r="E52" s="97" t="s">
        <v>299</v>
      </c>
      <c r="F52" s="84" t="s">
        <v>404</v>
      </c>
      <c r="G52" s="97" t="s">
        <v>405</v>
      </c>
      <c r="H52" s="84" t="s">
        <v>382</v>
      </c>
      <c r="I52" s="84" t="s">
        <v>158</v>
      </c>
      <c r="J52" s="84"/>
      <c r="K52" s="94">
        <v>1.7</v>
      </c>
      <c r="L52" s="97" t="s">
        <v>162</v>
      </c>
      <c r="M52" s="98">
        <v>3.6000000000000004E-2</v>
      </c>
      <c r="N52" s="98">
        <v>1.8E-3</v>
      </c>
      <c r="O52" s="94">
        <v>10659</v>
      </c>
      <c r="P52" s="96">
        <v>112.9</v>
      </c>
      <c r="Q52" s="84"/>
      <c r="R52" s="94">
        <v>12.03401</v>
      </c>
      <c r="S52" s="95">
        <v>2.5764299802761341E-5</v>
      </c>
      <c r="T52" s="95">
        <v>1.2645356513253628E-3</v>
      </c>
      <c r="U52" s="95">
        <f>R52/'סכום נכסי הקרן'!$C$42</f>
        <v>1.8459791246389496E-4</v>
      </c>
    </row>
    <row r="53" spans="2:21" s="137" customFormat="1">
      <c r="B53" s="87" t="s">
        <v>406</v>
      </c>
      <c r="C53" s="84" t="s">
        <v>407</v>
      </c>
      <c r="D53" s="97" t="s">
        <v>118</v>
      </c>
      <c r="E53" s="97" t="s">
        <v>299</v>
      </c>
      <c r="F53" s="84" t="s">
        <v>404</v>
      </c>
      <c r="G53" s="97" t="s">
        <v>405</v>
      </c>
      <c r="H53" s="84" t="s">
        <v>382</v>
      </c>
      <c r="I53" s="84" t="s">
        <v>158</v>
      </c>
      <c r="J53" s="84"/>
      <c r="K53" s="94">
        <v>8.08</v>
      </c>
      <c r="L53" s="97" t="s">
        <v>162</v>
      </c>
      <c r="M53" s="98">
        <v>2.2499999999999999E-2</v>
      </c>
      <c r="N53" s="98">
        <v>1.1800000000000001E-2</v>
      </c>
      <c r="O53" s="94">
        <v>12310</v>
      </c>
      <c r="P53" s="96">
        <v>109.75</v>
      </c>
      <c r="Q53" s="84"/>
      <c r="R53" s="94">
        <v>13.51023</v>
      </c>
      <c r="S53" s="95">
        <v>3.0089255707306681E-5</v>
      </c>
      <c r="T53" s="95">
        <v>1.4196570796106581E-3</v>
      </c>
      <c r="U53" s="95">
        <f>R53/'סכום נכסי הקרן'!$C$42</f>
        <v>2.0724266100053827E-4</v>
      </c>
    </row>
    <row r="54" spans="2:21" s="137" customFormat="1">
      <c r="B54" s="87" t="s">
        <v>408</v>
      </c>
      <c r="C54" s="84" t="s">
        <v>409</v>
      </c>
      <c r="D54" s="97" t="s">
        <v>118</v>
      </c>
      <c r="E54" s="97" t="s">
        <v>299</v>
      </c>
      <c r="F54" s="84" t="s">
        <v>410</v>
      </c>
      <c r="G54" s="97" t="s">
        <v>330</v>
      </c>
      <c r="H54" s="84" t="s">
        <v>411</v>
      </c>
      <c r="I54" s="84" t="s">
        <v>158</v>
      </c>
      <c r="J54" s="84"/>
      <c r="K54" s="94">
        <v>5.3699999999999992</v>
      </c>
      <c r="L54" s="97" t="s">
        <v>162</v>
      </c>
      <c r="M54" s="98">
        <v>2.5000000000000001E-2</v>
      </c>
      <c r="N54" s="98">
        <v>1.1099999999999999E-2</v>
      </c>
      <c r="O54" s="94">
        <v>2285.6</v>
      </c>
      <c r="P54" s="96">
        <v>107.27</v>
      </c>
      <c r="Q54" s="84"/>
      <c r="R54" s="94">
        <v>2.4517600000000002</v>
      </c>
      <c r="S54" s="95">
        <v>4.7274146858481642E-6</v>
      </c>
      <c r="T54" s="95">
        <v>2.5763132393054946E-4</v>
      </c>
      <c r="U54" s="95">
        <f>R54/'סכום נכסי הקרן'!$C$42</f>
        <v>3.7609224012816935E-5</v>
      </c>
    </row>
    <row r="55" spans="2:21" s="137" customFormat="1">
      <c r="B55" s="87" t="s">
        <v>412</v>
      </c>
      <c r="C55" s="84" t="s">
        <v>413</v>
      </c>
      <c r="D55" s="97" t="s">
        <v>118</v>
      </c>
      <c r="E55" s="97" t="s">
        <v>299</v>
      </c>
      <c r="F55" s="84" t="s">
        <v>410</v>
      </c>
      <c r="G55" s="97" t="s">
        <v>330</v>
      </c>
      <c r="H55" s="84" t="s">
        <v>411</v>
      </c>
      <c r="I55" s="84" t="s">
        <v>158</v>
      </c>
      <c r="J55" s="84"/>
      <c r="K55" s="94">
        <v>6.0900000000000007</v>
      </c>
      <c r="L55" s="97" t="s">
        <v>162</v>
      </c>
      <c r="M55" s="98">
        <v>1.34E-2</v>
      </c>
      <c r="N55" s="98">
        <v>1.15E-2</v>
      </c>
      <c r="O55" s="94">
        <v>116423.05</v>
      </c>
      <c r="P55" s="96">
        <v>101.56</v>
      </c>
      <c r="Q55" s="84"/>
      <c r="R55" s="94">
        <v>118.23924000000001</v>
      </c>
      <c r="S55" s="95">
        <v>3.2215817075845069E-4</v>
      </c>
      <c r="T55" s="95">
        <v>1.2424597816157365E-2</v>
      </c>
      <c r="U55" s="95">
        <f>R55/'סכום נכסי הקרן'!$C$42</f>
        <v>1.8137525957945414E-3</v>
      </c>
    </row>
    <row r="56" spans="2:21" s="137" customFormat="1">
      <c r="B56" s="87" t="s">
        <v>414</v>
      </c>
      <c r="C56" s="84" t="s">
        <v>415</v>
      </c>
      <c r="D56" s="97" t="s">
        <v>118</v>
      </c>
      <c r="E56" s="97" t="s">
        <v>299</v>
      </c>
      <c r="F56" s="84" t="s">
        <v>416</v>
      </c>
      <c r="G56" s="97" t="s">
        <v>307</v>
      </c>
      <c r="H56" s="84" t="s">
        <v>411</v>
      </c>
      <c r="I56" s="84" t="s">
        <v>158</v>
      </c>
      <c r="J56" s="84"/>
      <c r="K56" s="94">
        <v>3.33</v>
      </c>
      <c r="L56" s="97" t="s">
        <v>162</v>
      </c>
      <c r="M56" s="98">
        <v>2.7999999999999997E-2</v>
      </c>
      <c r="N56" s="98">
        <v>9.1999999999999998E-3</v>
      </c>
      <c r="O56" s="94">
        <f>50000/50000</f>
        <v>1</v>
      </c>
      <c r="P56" s="96">
        <v>5414869</v>
      </c>
      <c r="Q56" s="84"/>
      <c r="R56" s="94">
        <v>54.148679999999999</v>
      </c>
      <c r="S56" s="95">
        <f>282.693503703285%/50000</f>
        <v>5.6538700740656995E-5</v>
      </c>
      <c r="T56" s="95">
        <v>5.6899517560820246E-3</v>
      </c>
      <c r="U56" s="95">
        <f>R56/'סכום נכסי הקרן'!$C$42</f>
        <v>8.3062364836621039E-4</v>
      </c>
    </row>
    <row r="57" spans="2:21" s="137" customFormat="1">
      <c r="B57" s="87" t="s">
        <v>417</v>
      </c>
      <c r="C57" s="84" t="s">
        <v>418</v>
      </c>
      <c r="D57" s="97" t="s">
        <v>118</v>
      </c>
      <c r="E57" s="97" t="s">
        <v>299</v>
      </c>
      <c r="F57" s="84" t="s">
        <v>419</v>
      </c>
      <c r="G57" s="97" t="s">
        <v>330</v>
      </c>
      <c r="H57" s="84" t="s">
        <v>411</v>
      </c>
      <c r="I57" s="84" t="s">
        <v>158</v>
      </c>
      <c r="J57" s="84"/>
      <c r="K57" s="94">
        <v>6.6199999999999992</v>
      </c>
      <c r="L57" s="97" t="s">
        <v>162</v>
      </c>
      <c r="M57" s="98">
        <v>1.5800000000000002E-2</v>
      </c>
      <c r="N57" s="98">
        <v>1.1299999999999999E-2</v>
      </c>
      <c r="O57" s="94">
        <v>14583.45</v>
      </c>
      <c r="P57" s="96">
        <v>103.3</v>
      </c>
      <c r="Q57" s="84"/>
      <c r="R57" s="94">
        <v>15.0647</v>
      </c>
      <c r="S57" s="95">
        <v>3.4177130643868555E-5</v>
      </c>
      <c r="T57" s="95">
        <v>1.5830010301238898E-3</v>
      </c>
      <c r="U57" s="95">
        <f>R57/'סכום נכסי הקרן'!$C$42</f>
        <v>2.3108773982195778E-4</v>
      </c>
    </row>
    <row r="58" spans="2:21" s="137" customFormat="1">
      <c r="B58" s="87" t="s">
        <v>420</v>
      </c>
      <c r="C58" s="84" t="s">
        <v>421</v>
      </c>
      <c r="D58" s="97" t="s">
        <v>118</v>
      </c>
      <c r="E58" s="97" t="s">
        <v>299</v>
      </c>
      <c r="F58" s="84" t="s">
        <v>422</v>
      </c>
      <c r="G58" s="97" t="s">
        <v>330</v>
      </c>
      <c r="H58" s="84" t="s">
        <v>411</v>
      </c>
      <c r="I58" s="84" t="s">
        <v>158</v>
      </c>
      <c r="J58" s="84"/>
      <c r="K58" s="94">
        <v>1.47</v>
      </c>
      <c r="L58" s="97" t="s">
        <v>162</v>
      </c>
      <c r="M58" s="98">
        <v>4.4999999999999998E-2</v>
      </c>
      <c r="N58" s="98">
        <v>7.3000000000000001E-3</v>
      </c>
      <c r="O58" s="94">
        <v>50000</v>
      </c>
      <c r="P58" s="96">
        <v>112.94</v>
      </c>
      <c r="Q58" s="84"/>
      <c r="R58" s="94">
        <v>56.47</v>
      </c>
      <c r="S58" s="95">
        <v>9.5923261390887284E-5</v>
      </c>
      <c r="T58" s="95">
        <v>5.9338764244290338E-3</v>
      </c>
      <c r="U58" s="95">
        <f>R58/'סכום נכסי הקרן'!$C$42</f>
        <v>8.6623196397843676E-4</v>
      </c>
    </row>
    <row r="59" spans="2:21" s="137" customFormat="1">
      <c r="B59" s="87" t="s">
        <v>423</v>
      </c>
      <c r="C59" s="84" t="s">
        <v>424</v>
      </c>
      <c r="D59" s="97" t="s">
        <v>118</v>
      </c>
      <c r="E59" s="97" t="s">
        <v>299</v>
      </c>
      <c r="F59" s="84" t="s">
        <v>422</v>
      </c>
      <c r="G59" s="97" t="s">
        <v>330</v>
      </c>
      <c r="H59" s="84" t="s">
        <v>411</v>
      </c>
      <c r="I59" s="84" t="s">
        <v>158</v>
      </c>
      <c r="J59" s="84"/>
      <c r="K59" s="94">
        <v>6.1099999999999994</v>
      </c>
      <c r="L59" s="97" t="s">
        <v>162</v>
      </c>
      <c r="M59" s="98">
        <v>1.6E-2</v>
      </c>
      <c r="N59" s="98">
        <v>1.4499999999999999E-2</v>
      </c>
      <c r="O59" s="94">
        <v>6895</v>
      </c>
      <c r="P59" s="96">
        <v>101.57</v>
      </c>
      <c r="Q59" s="84"/>
      <c r="R59" s="94">
        <v>7.0032500000000004</v>
      </c>
      <c r="S59" s="95">
        <v>5.0848073221225441E-5</v>
      </c>
      <c r="T59" s="95">
        <v>7.3590260438077977E-4</v>
      </c>
      <c r="U59" s="95">
        <f>R59/'סכום נכסי הקרן'!$C$42</f>
        <v>1.0742764302695215E-4</v>
      </c>
    </row>
    <row r="60" spans="2:21" s="137" customFormat="1">
      <c r="B60" s="87" t="s">
        <v>425</v>
      </c>
      <c r="C60" s="84" t="s">
        <v>426</v>
      </c>
      <c r="D60" s="97" t="s">
        <v>118</v>
      </c>
      <c r="E60" s="97" t="s">
        <v>299</v>
      </c>
      <c r="F60" s="84" t="s">
        <v>427</v>
      </c>
      <c r="G60" s="97" t="s">
        <v>330</v>
      </c>
      <c r="H60" s="84" t="s">
        <v>428</v>
      </c>
      <c r="I60" s="84" t="s">
        <v>303</v>
      </c>
      <c r="J60" s="84"/>
      <c r="K60" s="94">
        <v>2.56</v>
      </c>
      <c r="L60" s="97" t="s">
        <v>162</v>
      </c>
      <c r="M60" s="98">
        <v>4.5999999999999999E-2</v>
      </c>
      <c r="N60" s="98">
        <v>7.4999999999999997E-3</v>
      </c>
      <c r="O60" s="94">
        <v>9428.33</v>
      </c>
      <c r="P60" s="96">
        <v>110.98</v>
      </c>
      <c r="Q60" s="84"/>
      <c r="R60" s="94">
        <v>10.463559999999999</v>
      </c>
      <c r="S60" s="95">
        <v>2.4032990829318437E-5</v>
      </c>
      <c r="T60" s="95">
        <v>1.0995125199149752E-3</v>
      </c>
      <c r="U60" s="95">
        <f>R60/'סכום נכסי הקרן'!$C$42</f>
        <v>1.6050770548975052E-4</v>
      </c>
    </row>
    <row r="61" spans="2:21" s="137" customFormat="1">
      <c r="B61" s="87" t="s">
        <v>429</v>
      </c>
      <c r="C61" s="84" t="s">
        <v>430</v>
      </c>
      <c r="D61" s="97" t="s">
        <v>118</v>
      </c>
      <c r="E61" s="97" t="s">
        <v>299</v>
      </c>
      <c r="F61" s="84" t="s">
        <v>431</v>
      </c>
      <c r="G61" s="97" t="s">
        <v>330</v>
      </c>
      <c r="H61" s="84" t="s">
        <v>428</v>
      </c>
      <c r="I61" s="84" t="s">
        <v>158</v>
      </c>
      <c r="J61" s="84"/>
      <c r="K61" s="94">
        <v>7.9399999999999995</v>
      </c>
      <c r="L61" s="97" t="s">
        <v>162</v>
      </c>
      <c r="M61" s="98">
        <v>1.9E-2</v>
      </c>
      <c r="N61" s="98">
        <v>2.0099999999999996E-2</v>
      </c>
      <c r="O61" s="94">
        <v>34000</v>
      </c>
      <c r="P61" s="96">
        <v>98.95</v>
      </c>
      <c r="Q61" s="84"/>
      <c r="R61" s="94">
        <v>33.643000000000001</v>
      </c>
      <c r="S61" s="95">
        <v>1.2900288359386856E-4</v>
      </c>
      <c r="T61" s="95">
        <v>3.5352116973094735E-3</v>
      </c>
      <c r="U61" s="95">
        <f>R61/'סכום נכסי הקרן'!$C$42</f>
        <v>5.1607299387509378E-4</v>
      </c>
    </row>
    <row r="62" spans="2:21" s="137" customFormat="1">
      <c r="B62" s="87" t="s">
        <v>432</v>
      </c>
      <c r="C62" s="84" t="s">
        <v>433</v>
      </c>
      <c r="D62" s="97" t="s">
        <v>118</v>
      </c>
      <c r="E62" s="97" t="s">
        <v>299</v>
      </c>
      <c r="F62" s="84" t="s">
        <v>434</v>
      </c>
      <c r="G62" s="97" t="s">
        <v>330</v>
      </c>
      <c r="H62" s="84" t="s">
        <v>428</v>
      </c>
      <c r="I62" s="84" t="s">
        <v>303</v>
      </c>
      <c r="J62" s="84"/>
      <c r="K62" s="94">
        <v>7.7399999999999993</v>
      </c>
      <c r="L62" s="97" t="s">
        <v>162</v>
      </c>
      <c r="M62" s="98">
        <v>2.81E-2</v>
      </c>
      <c r="N62" s="98">
        <v>2.2199999999999998E-2</v>
      </c>
      <c r="O62" s="94">
        <v>865</v>
      </c>
      <c r="P62" s="96">
        <v>105.01</v>
      </c>
      <c r="Q62" s="84"/>
      <c r="R62" s="94">
        <v>0.90833000000000008</v>
      </c>
      <c r="S62" s="95">
        <v>1.6522737387802972E-6</v>
      </c>
      <c r="T62" s="95">
        <v>9.5447458342511496E-5</v>
      </c>
      <c r="U62" s="95">
        <f>R62/'סכום נכסי הקרן'!$C$42</f>
        <v>1.393349530441887E-5</v>
      </c>
    </row>
    <row r="63" spans="2:21" s="137" customFormat="1">
      <c r="B63" s="87" t="s">
        <v>435</v>
      </c>
      <c r="C63" s="84" t="s">
        <v>436</v>
      </c>
      <c r="D63" s="97" t="s">
        <v>118</v>
      </c>
      <c r="E63" s="97" t="s">
        <v>299</v>
      </c>
      <c r="F63" s="84" t="s">
        <v>434</v>
      </c>
      <c r="G63" s="97" t="s">
        <v>330</v>
      </c>
      <c r="H63" s="84" t="s">
        <v>428</v>
      </c>
      <c r="I63" s="84" t="s">
        <v>303</v>
      </c>
      <c r="J63" s="84"/>
      <c r="K63" s="94">
        <v>5.62</v>
      </c>
      <c r="L63" s="97" t="s">
        <v>162</v>
      </c>
      <c r="M63" s="98">
        <v>3.7000000000000005E-2</v>
      </c>
      <c r="N63" s="98">
        <v>1.37E-2</v>
      </c>
      <c r="O63" s="94">
        <v>33582.65</v>
      </c>
      <c r="P63" s="96">
        <v>112.64</v>
      </c>
      <c r="Q63" s="84"/>
      <c r="R63" s="94">
        <v>37.827500000000001</v>
      </c>
      <c r="S63" s="95">
        <v>4.7016823358377129E-5</v>
      </c>
      <c r="T63" s="95">
        <v>3.9749196112110726E-3</v>
      </c>
      <c r="U63" s="95">
        <f>R63/'סכום נכסי הקרן'!$C$42</f>
        <v>5.8026190220283901E-4</v>
      </c>
    </row>
    <row r="64" spans="2:21" s="137" customFormat="1">
      <c r="B64" s="87" t="s">
        <v>437</v>
      </c>
      <c r="C64" s="84" t="s">
        <v>438</v>
      </c>
      <c r="D64" s="97" t="s">
        <v>118</v>
      </c>
      <c r="E64" s="97" t="s">
        <v>299</v>
      </c>
      <c r="F64" s="84" t="s">
        <v>434</v>
      </c>
      <c r="G64" s="97" t="s">
        <v>330</v>
      </c>
      <c r="H64" s="84" t="s">
        <v>428</v>
      </c>
      <c r="I64" s="84" t="s">
        <v>303</v>
      </c>
      <c r="J64" s="84"/>
      <c r="K64" s="94">
        <v>5.5699999999999994</v>
      </c>
      <c r="L64" s="97" t="s">
        <v>162</v>
      </c>
      <c r="M64" s="98">
        <v>2.8500000000000001E-2</v>
      </c>
      <c r="N64" s="98">
        <v>9.7999999999999997E-3</v>
      </c>
      <c r="O64" s="94">
        <v>170000</v>
      </c>
      <c r="P64" s="96">
        <v>112.62</v>
      </c>
      <c r="Q64" s="84"/>
      <c r="R64" s="94">
        <v>191.45399</v>
      </c>
      <c r="S64" s="95">
        <v>2.4890190336749636E-4</v>
      </c>
      <c r="T64" s="95">
        <v>2.0118015187247599E-2</v>
      </c>
      <c r="U64" s="95">
        <f>R64/'סכום נכסי הקרן'!$C$42</f>
        <v>2.9368437359519745E-3</v>
      </c>
    </row>
    <row r="65" spans="2:21" s="137" customFormat="1">
      <c r="B65" s="87" t="s">
        <v>439</v>
      </c>
      <c r="C65" s="84" t="s">
        <v>440</v>
      </c>
      <c r="D65" s="97" t="s">
        <v>118</v>
      </c>
      <c r="E65" s="97" t="s">
        <v>299</v>
      </c>
      <c r="F65" s="84" t="s">
        <v>441</v>
      </c>
      <c r="G65" s="97" t="s">
        <v>330</v>
      </c>
      <c r="H65" s="84" t="s">
        <v>428</v>
      </c>
      <c r="I65" s="84" t="s">
        <v>303</v>
      </c>
      <c r="J65" s="84"/>
      <c r="K65" s="94">
        <v>1.94</v>
      </c>
      <c r="L65" s="97" t="s">
        <v>162</v>
      </c>
      <c r="M65" s="98">
        <v>4.7500000000000001E-2</v>
      </c>
      <c r="N65" s="98">
        <v>5.5000000000000005E-3</v>
      </c>
      <c r="O65" s="94">
        <v>1061.6199999999999</v>
      </c>
      <c r="P65" s="96">
        <v>108.8</v>
      </c>
      <c r="Q65" s="84"/>
      <c r="R65" s="94">
        <v>1.1550400000000001</v>
      </c>
      <c r="S65" s="95">
        <v>6.2047336503438953E-6</v>
      </c>
      <c r="T65" s="95">
        <v>1.2137178369528089E-4</v>
      </c>
      <c r="U65" s="95">
        <f>R65/'סכום נכסי הקרן'!$C$42</f>
        <v>1.7717948781187421E-5</v>
      </c>
    </row>
    <row r="66" spans="2:21" s="137" customFormat="1">
      <c r="B66" s="87" t="s">
        <v>442</v>
      </c>
      <c r="C66" s="84" t="s">
        <v>443</v>
      </c>
      <c r="D66" s="97" t="s">
        <v>118</v>
      </c>
      <c r="E66" s="97" t="s">
        <v>299</v>
      </c>
      <c r="F66" s="84" t="s">
        <v>444</v>
      </c>
      <c r="G66" s="97" t="s">
        <v>330</v>
      </c>
      <c r="H66" s="84" t="s">
        <v>445</v>
      </c>
      <c r="I66" s="84" t="s">
        <v>158</v>
      </c>
      <c r="J66" s="84"/>
      <c r="K66" s="94">
        <v>1.4599999999999997</v>
      </c>
      <c r="L66" s="97" t="s">
        <v>162</v>
      </c>
      <c r="M66" s="98">
        <v>5.5999999999999994E-2</v>
      </c>
      <c r="N66" s="98">
        <v>1.0800000000000001E-2</v>
      </c>
      <c r="O66" s="94">
        <v>3670.67</v>
      </c>
      <c r="P66" s="96">
        <v>112</v>
      </c>
      <c r="Q66" s="94">
        <v>2.0881399999999997</v>
      </c>
      <c r="R66" s="94">
        <v>6.3285200000000001</v>
      </c>
      <c r="S66" s="95">
        <v>2.8990569912175397E-5</v>
      </c>
      <c r="T66" s="95">
        <v>6.6500187054236988E-4</v>
      </c>
      <c r="U66" s="95">
        <f>R66/'סכום נכסי הקרן'!$C$42</f>
        <v>9.7077497940088839E-5</v>
      </c>
    </row>
    <row r="67" spans="2:21" s="137" customFormat="1">
      <c r="B67" s="87" t="s">
        <v>446</v>
      </c>
      <c r="C67" s="84" t="s">
        <v>447</v>
      </c>
      <c r="D67" s="97" t="s">
        <v>118</v>
      </c>
      <c r="E67" s="97" t="s">
        <v>299</v>
      </c>
      <c r="F67" s="84" t="s">
        <v>448</v>
      </c>
      <c r="G67" s="97" t="s">
        <v>330</v>
      </c>
      <c r="H67" s="84" t="s">
        <v>445</v>
      </c>
      <c r="I67" s="84" t="s">
        <v>158</v>
      </c>
      <c r="J67" s="84"/>
      <c r="K67" s="94">
        <v>7.7100000000000009</v>
      </c>
      <c r="L67" s="97" t="s">
        <v>162</v>
      </c>
      <c r="M67" s="98">
        <v>2.6000000000000002E-2</v>
      </c>
      <c r="N67" s="98">
        <v>2.1200000000000007E-2</v>
      </c>
      <c r="O67" s="94">
        <v>29000</v>
      </c>
      <c r="P67" s="96">
        <v>103.42</v>
      </c>
      <c r="Q67" s="84"/>
      <c r="R67" s="94">
        <v>29.991799999999998</v>
      </c>
      <c r="S67" s="95">
        <v>4.7322987549158794E-5</v>
      </c>
      <c r="T67" s="95">
        <v>3.1515430307453634E-3</v>
      </c>
      <c r="U67" s="95">
        <f>R67/'סכום נכסי הקרן'!$C$42</f>
        <v>4.6006473910480746E-4</v>
      </c>
    </row>
    <row r="68" spans="2:21" s="137" customFormat="1"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94"/>
      <c r="P68" s="96"/>
      <c r="Q68" s="84"/>
      <c r="R68" s="84"/>
      <c r="S68" s="84"/>
      <c r="T68" s="95"/>
      <c r="U68" s="84"/>
    </row>
    <row r="69" spans="2:21" s="137" customFormat="1">
      <c r="B69" s="102" t="s">
        <v>43</v>
      </c>
      <c r="C69" s="82"/>
      <c r="D69" s="82"/>
      <c r="E69" s="82"/>
      <c r="F69" s="82"/>
      <c r="G69" s="82"/>
      <c r="H69" s="82"/>
      <c r="I69" s="82"/>
      <c r="J69" s="82"/>
      <c r="K69" s="91">
        <v>4.4014323774678017</v>
      </c>
      <c r="L69" s="82"/>
      <c r="M69" s="82"/>
      <c r="N69" s="104">
        <v>1.2752878792207514E-2</v>
      </c>
      <c r="O69" s="91"/>
      <c r="P69" s="93"/>
      <c r="Q69" s="91">
        <v>2.2012799999999997</v>
      </c>
      <c r="R69" s="91">
        <v>1451.1936599999999</v>
      </c>
      <c r="S69" s="82"/>
      <c r="T69" s="92">
        <v>0.15249165656729027</v>
      </c>
      <c r="U69" s="92">
        <f>R69/'סכום נכסי הקרן'!$C$42</f>
        <v>2.2260852385600421E-2</v>
      </c>
    </row>
    <row r="70" spans="2:21" s="137" customFormat="1">
      <c r="B70" s="87" t="s">
        <v>449</v>
      </c>
      <c r="C70" s="84" t="s">
        <v>450</v>
      </c>
      <c r="D70" s="97" t="s">
        <v>118</v>
      </c>
      <c r="E70" s="97" t="s">
        <v>299</v>
      </c>
      <c r="F70" s="84" t="s">
        <v>306</v>
      </c>
      <c r="G70" s="97" t="s">
        <v>307</v>
      </c>
      <c r="H70" s="84" t="s">
        <v>302</v>
      </c>
      <c r="I70" s="84" t="s">
        <v>158</v>
      </c>
      <c r="J70" s="84"/>
      <c r="K70" s="94">
        <v>5.7299999999999995</v>
      </c>
      <c r="L70" s="97" t="s">
        <v>162</v>
      </c>
      <c r="M70" s="98">
        <v>3.0099999999999998E-2</v>
      </c>
      <c r="N70" s="98">
        <v>1.52E-2</v>
      </c>
      <c r="O70" s="94">
        <v>3311</v>
      </c>
      <c r="P70" s="96">
        <v>109.63</v>
      </c>
      <c r="Q70" s="84"/>
      <c r="R70" s="94">
        <v>3.6298499999999998</v>
      </c>
      <c r="S70" s="95">
        <v>2.8791304347826086E-6</v>
      </c>
      <c r="T70" s="95">
        <v>3.8142520522779755E-4</v>
      </c>
      <c r="U70" s="95">
        <f>R70/'סכום נכסי הקרן'!$C$42</f>
        <v>5.568075251367325E-5</v>
      </c>
    </row>
    <row r="71" spans="2:21" s="137" customFormat="1">
      <c r="B71" s="87" t="s">
        <v>451</v>
      </c>
      <c r="C71" s="84" t="s">
        <v>452</v>
      </c>
      <c r="D71" s="97" t="s">
        <v>118</v>
      </c>
      <c r="E71" s="97" t="s">
        <v>299</v>
      </c>
      <c r="F71" s="84" t="s">
        <v>310</v>
      </c>
      <c r="G71" s="97" t="s">
        <v>307</v>
      </c>
      <c r="H71" s="84" t="s">
        <v>302</v>
      </c>
      <c r="I71" s="84" t="s">
        <v>158</v>
      </c>
      <c r="J71" s="84"/>
      <c r="K71" s="94">
        <v>6.71</v>
      </c>
      <c r="L71" s="97" t="s">
        <v>162</v>
      </c>
      <c r="M71" s="98">
        <v>2.98E-2</v>
      </c>
      <c r="N71" s="98">
        <v>1.9200000000000002E-2</v>
      </c>
      <c r="O71" s="94">
        <v>35000</v>
      </c>
      <c r="P71" s="96">
        <v>108.92</v>
      </c>
      <c r="Q71" s="84"/>
      <c r="R71" s="94">
        <v>38.122</v>
      </c>
      <c r="S71" s="95">
        <v>1.3768084871195632E-5</v>
      </c>
      <c r="T71" s="95">
        <v>4.0058657172318685E-3</v>
      </c>
      <c r="U71" s="95">
        <f>R71/'סכום נכסי הקרן'!$C$42</f>
        <v>5.8477943918515971E-4</v>
      </c>
    </row>
    <row r="72" spans="2:21" s="137" customFormat="1">
      <c r="B72" s="87" t="s">
        <v>453</v>
      </c>
      <c r="C72" s="84" t="s">
        <v>454</v>
      </c>
      <c r="D72" s="97" t="s">
        <v>118</v>
      </c>
      <c r="E72" s="97" t="s">
        <v>299</v>
      </c>
      <c r="F72" s="84" t="s">
        <v>310</v>
      </c>
      <c r="G72" s="97" t="s">
        <v>307</v>
      </c>
      <c r="H72" s="84" t="s">
        <v>302</v>
      </c>
      <c r="I72" s="84" t="s">
        <v>158</v>
      </c>
      <c r="J72" s="84"/>
      <c r="K72" s="94">
        <v>4.21</v>
      </c>
      <c r="L72" s="97" t="s">
        <v>162</v>
      </c>
      <c r="M72" s="98">
        <v>2.4700000000000003E-2</v>
      </c>
      <c r="N72" s="98">
        <v>1.2199999999999999E-2</v>
      </c>
      <c r="O72" s="94">
        <v>250000</v>
      </c>
      <c r="P72" s="96">
        <v>106.75</v>
      </c>
      <c r="Q72" s="84"/>
      <c r="R72" s="94">
        <v>266.875</v>
      </c>
      <c r="S72" s="95">
        <v>7.5047354880929861E-5</v>
      </c>
      <c r="T72" s="95">
        <v>2.8043266703904699E-2</v>
      </c>
      <c r="U72" s="95">
        <f>R72/'סכום נכסי הקרן'!$C$42</f>
        <v>4.0937782076632782E-3</v>
      </c>
    </row>
    <row r="73" spans="2:21" s="137" customFormat="1">
      <c r="B73" s="87" t="s">
        <v>455</v>
      </c>
      <c r="C73" s="84" t="s">
        <v>456</v>
      </c>
      <c r="D73" s="97" t="s">
        <v>118</v>
      </c>
      <c r="E73" s="97" t="s">
        <v>299</v>
      </c>
      <c r="F73" s="84" t="s">
        <v>416</v>
      </c>
      <c r="G73" s="97" t="s">
        <v>307</v>
      </c>
      <c r="H73" s="84" t="s">
        <v>326</v>
      </c>
      <c r="I73" s="84" t="s">
        <v>158</v>
      </c>
      <c r="J73" s="84"/>
      <c r="K73" s="94">
        <v>1.98</v>
      </c>
      <c r="L73" s="97" t="s">
        <v>162</v>
      </c>
      <c r="M73" s="98">
        <v>1.95E-2</v>
      </c>
      <c r="N73" s="98">
        <v>7.4000000000000003E-3</v>
      </c>
      <c r="O73" s="94">
        <v>270000</v>
      </c>
      <c r="P73" s="96">
        <v>104.32</v>
      </c>
      <c r="Q73" s="84"/>
      <c r="R73" s="94">
        <v>281.66399999999999</v>
      </c>
      <c r="S73" s="95">
        <v>3.9416058394160585E-4</v>
      </c>
      <c r="T73" s="95">
        <v>2.9597297134945622E-2</v>
      </c>
      <c r="U73" s="95">
        <f>R73/'סכום נכסי הקרן'!$C$42</f>
        <v>4.3206367965649443E-3</v>
      </c>
    </row>
    <row r="74" spans="2:21" s="137" customFormat="1">
      <c r="B74" s="87" t="s">
        <v>457</v>
      </c>
      <c r="C74" s="84" t="s">
        <v>458</v>
      </c>
      <c r="D74" s="97" t="s">
        <v>118</v>
      </c>
      <c r="E74" s="97" t="s">
        <v>299</v>
      </c>
      <c r="F74" s="84" t="s">
        <v>345</v>
      </c>
      <c r="G74" s="97" t="s">
        <v>330</v>
      </c>
      <c r="H74" s="84" t="s">
        <v>342</v>
      </c>
      <c r="I74" s="84" t="s">
        <v>158</v>
      </c>
      <c r="J74" s="84"/>
      <c r="K74" s="94">
        <v>5.47</v>
      </c>
      <c r="L74" s="97" t="s">
        <v>162</v>
      </c>
      <c r="M74" s="98">
        <v>3.39E-2</v>
      </c>
      <c r="N74" s="98">
        <v>1.9799999999999995E-2</v>
      </c>
      <c r="O74" s="94">
        <v>39795</v>
      </c>
      <c r="P74" s="96">
        <v>107.75</v>
      </c>
      <c r="Q74" s="94">
        <v>1.3528</v>
      </c>
      <c r="R74" s="94">
        <v>44.231910000000006</v>
      </c>
      <c r="S74" s="95">
        <v>4.5210653013606143E-5</v>
      </c>
      <c r="T74" s="95">
        <v>4.6478960148125881E-3</v>
      </c>
      <c r="U74" s="95">
        <f>R74/'סכום נכסי הקרן'!$C$42</f>
        <v>6.7850352877310896E-4</v>
      </c>
    </row>
    <row r="75" spans="2:21" s="137" customFormat="1">
      <c r="B75" s="87" t="s">
        <v>459</v>
      </c>
      <c r="C75" s="84" t="s">
        <v>460</v>
      </c>
      <c r="D75" s="97" t="s">
        <v>118</v>
      </c>
      <c r="E75" s="97" t="s">
        <v>299</v>
      </c>
      <c r="F75" s="84" t="s">
        <v>306</v>
      </c>
      <c r="G75" s="97" t="s">
        <v>307</v>
      </c>
      <c r="H75" s="84" t="s">
        <v>342</v>
      </c>
      <c r="I75" s="84" t="s">
        <v>158</v>
      </c>
      <c r="J75" s="84"/>
      <c r="K75" s="94">
        <v>3.02</v>
      </c>
      <c r="L75" s="97" t="s">
        <v>162</v>
      </c>
      <c r="M75" s="98">
        <v>1.49E-2</v>
      </c>
      <c r="N75" s="98">
        <v>9.1999999999999998E-3</v>
      </c>
      <c r="O75" s="94">
        <v>140000</v>
      </c>
      <c r="P75" s="96">
        <v>102.07</v>
      </c>
      <c r="Q75" s="84"/>
      <c r="R75" s="94">
        <v>142.898</v>
      </c>
      <c r="S75" s="95">
        <v>1.4736842105263158E-4</v>
      </c>
      <c r="T75" s="95">
        <v>1.5015744170321588E-2</v>
      </c>
      <c r="U75" s="95">
        <f>R75/'סכום נכסי הקרן'!$C$42</f>
        <v>2.1920101857373941E-3</v>
      </c>
    </row>
    <row r="76" spans="2:21" s="137" customFormat="1">
      <c r="B76" s="87" t="s">
        <v>461</v>
      </c>
      <c r="C76" s="84" t="s">
        <v>462</v>
      </c>
      <c r="D76" s="97" t="s">
        <v>118</v>
      </c>
      <c r="E76" s="97" t="s">
        <v>299</v>
      </c>
      <c r="F76" s="84" t="s">
        <v>385</v>
      </c>
      <c r="G76" s="97" t="s">
        <v>330</v>
      </c>
      <c r="H76" s="84" t="s">
        <v>342</v>
      </c>
      <c r="I76" s="84" t="s">
        <v>303</v>
      </c>
      <c r="J76" s="84"/>
      <c r="K76" s="94">
        <v>6.84</v>
      </c>
      <c r="L76" s="97" t="s">
        <v>162</v>
      </c>
      <c r="M76" s="98">
        <v>2.5499999999999998E-2</v>
      </c>
      <c r="N76" s="98">
        <v>2.3099999999999999E-2</v>
      </c>
      <c r="O76" s="94">
        <v>50000</v>
      </c>
      <c r="P76" s="96">
        <v>101.73</v>
      </c>
      <c r="Q76" s="84"/>
      <c r="R76" s="94">
        <v>50.865000000000002</v>
      </c>
      <c r="S76" s="95">
        <v>1.1797683878700933E-4</v>
      </c>
      <c r="T76" s="95">
        <v>5.3449021485493676E-3</v>
      </c>
      <c r="U76" s="95">
        <f>R76/'סכום נכסי הקרן'!$C$42</f>
        <v>7.8025303431491393E-4</v>
      </c>
    </row>
    <row r="77" spans="2:21" s="137" customFormat="1">
      <c r="B77" s="87" t="s">
        <v>463</v>
      </c>
      <c r="C77" s="84" t="s">
        <v>464</v>
      </c>
      <c r="D77" s="97" t="s">
        <v>118</v>
      </c>
      <c r="E77" s="97" t="s">
        <v>299</v>
      </c>
      <c r="F77" s="84" t="s">
        <v>365</v>
      </c>
      <c r="G77" s="97" t="s">
        <v>366</v>
      </c>
      <c r="H77" s="84" t="s">
        <v>342</v>
      </c>
      <c r="I77" s="84" t="s">
        <v>158</v>
      </c>
      <c r="J77" s="84"/>
      <c r="K77" s="94">
        <v>4.1500000000000004</v>
      </c>
      <c r="L77" s="97" t="s">
        <v>162</v>
      </c>
      <c r="M77" s="98">
        <v>4.8000000000000001E-2</v>
      </c>
      <c r="N77" s="98">
        <v>1.3899999999999999E-2</v>
      </c>
      <c r="O77" s="94">
        <v>20044.29</v>
      </c>
      <c r="P77" s="96">
        <v>116.02</v>
      </c>
      <c r="Q77" s="84"/>
      <c r="R77" s="94">
        <v>23.255380000000002</v>
      </c>
      <c r="S77" s="95">
        <v>9.4377850940637494E-6</v>
      </c>
      <c r="T77" s="95">
        <v>2.4436789644614568E-3</v>
      </c>
      <c r="U77" s="95">
        <f>R77/'סכום נכסי הקרן'!$C$42</f>
        <v>3.5673018399973194E-4</v>
      </c>
    </row>
    <row r="78" spans="2:21" s="137" customFormat="1">
      <c r="B78" s="87" t="s">
        <v>465</v>
      </c>
      <c r="C78" s="84" t="s">
        <v>466</v>
      </c>
      <c r="D78" s="97" t="s">
        <v>118</v>
      </c>
      <c r="E78" s="97" t="s">
        <v>299</v>
      </c>
      <c r="F78" s="84" t="s">
        <v>467</v>
      </c>
      <c r="G78" s="97" t="s">
        <v>468</v>
      </c>
      <c r="H78" s="84" t="s">
        <v>342</v>
      </c>
      <c r="I78" s="84" t="s">
        <v>158</v>
      </c>
      <c r="J78" s="84"/>
      <c r="K78" s="94">
        <v>6.6100000000000012</v>
      </c>
      <c r="L78" s="97" t="s">
        <v>162</v>
      </c>
      <c r="M78" s="98">
        <v>2.6099999999999998E-2</v>
      </c>
      <c r="N78" s="98">
        <v>1.8700000000000001E-2</v>
      </c>
      <c r="O78" s="94">
        <v>22000</v>
      </c>
      <c r="P78" s="96">
        <v>104.99</v>
      </c>
      <c r="Q78" s="84"/>
      <c r="R78" s="94">
        <v>23.097799999999999</v>
      </c>
      <c r="S78" s="95">
        <v>5.4575403361844846E-5</v>
      </c>
      <c r="T78" s="95">
        <v>2.4271204334368147E-3</v>
      </c>
      <c r="U78" s="95">
        <f>R78/'סכום נכסי הקרן'!$C$42</f>
        <v>3.5431295657129691E-4</v>
      </c>
    </row>
    <row r="79" spans="2:21" s="137" customFormat="1">
      <c r="B79" s="87" t="s">
        <v>469</v>
      </c>
      <c r="C79" s="84" t="s">
        <v>470</v>
      </c>
      <c r="D79" s="97" t="s">
        <v>118</v>
      </c>
      <c r="E79" s="97" t="s">
        <v>299</v>
      </c>
      <c r="F79" s="84" t="s">
        <v>471</v>
      </c>
      <c r="G79" s="97" t="s">
        <v>472</v>
      </c>
      <c r="H79" s="84" t="s">
        <v>342</v>
      </c>
      <c r="I79" s="84" t="s">
        <v>303</v>
      </c>
      <c r="J79" s="84"/>
      <c r="K79" s="94">
        <v>4.7999999999999989</v>
      </c>
      <c r="L79" s="97" t="s">
        <v>162</v>
      </c>
      <c r="M79" s="98">
        <v>1.0500000000000001E-2</v>
      </c>
      <c r="N79" s="98">
        <v>9.5999999999999992E-3</v>
      </c>
      <c r="O79" s="94">
        <v>18510</v>
      </c>
      <c r="P79" s="96">
        <v>100.55</v>
      </c>
      <c r="Q79" s="84"/>
      <c r="R79" s="94">
        <v>18.611810000000002</v>
      </c>
      <c r="S79" s="95">
        <v>3.9948893042288419E-5</v>
      </c>
      <c r="T79" s="95">
        <v>1.95573190322211E-3</v>
      </c>
      <c r="U79" s="95">
        <f>R79/'סכום נכסי הקרן'!$C$42</f>
        <v>2.8549928686901914E-4</v>
      </c>
    </row>
    <row r="80" spans="2:21" s="137" customFormat="1">
      <c r="B80" s="87" t="s">
        <v>473</v>
      </c>
      <c r="C80" s="84" t="s">
        <v>474</v>
      </c>
      <c r="D80" s="97" t="s">
        <v>118</v>
      </c>
      <c r="E80" s="97" t="s">
        <v>299</v>
      </c>
      <c r="F80" s="84" t="s">
        <v>475</v>
      </c>
      <c r="G80" s="97" t="s">
        <v>330</v>
      </c>
      <c r="H80" s="84" t="s">
        <v>382</v>
      </c>
      <c r="I80" s="84" t="s">
        <v>158</v>
      </c>
      <c r="J80" s="84"/>
      <c r="K80" s="94">
        <v>5.01</v>
      </c>
      <c r="L80" s="97" t="s">
        <v>162</v>
      </c>
      <c r="M80" s="98">
        <v>4.3499999999999997E-2</v>
      </c>
      <c r="N80" s="98">
        <v>2.81E-2</v>
      </c>
      <c r="O80" s="94">
        <v>5000</v>
      </c>
      <c r="P80" s="96">
        <v>108.46</v>
      </c>
      <c r="Q80" s="84"/>
      <c r="R80" s="94">
        <v>5.423</v>
      </c>
      <c r="S80" s="95">
        <v>2.6650008634602796E-6</v>
      </c>
      <c r="T80" s="95">
        <v>5.6984968743897021E-4</v>
      </c>
      <c r="U80" s="95">
        <f>R80/'סכום נכסי הקרן'!$C$42</f>
        <v>8.3187107148132857E-5</v>
      </c>
    </row>
    <row r="81" spans="2:21" s="137" customFormat="1">
      <c r="B81" s="87" t="s">
        <v>476</v>
      </c>
      <c r="C81" s="84" t="s">
        <v>477</v>
      </c>
      <c r="D81" s="97" t="s">
        <v>118</v>
      </c>
      <c r="E81" s="97" t="s">
        <v>299</v>
      </c>
      <c r="F81" s="84" t="s">
        <v>404</v>
      </c>
      <c r="G81" s="97" t="s">
        <v>405</v>
      </c>
      <c r="H81" s="84" t="s">
        <v>382</v>
      </c>
      <c r="I81" s="84" t="s">
        <v>158</v>
      </c>
      <c r="J81" s="84"/>
      <c r="K81" s="94">
        <v>6.66</v>
      </c>
      <c r="L81" s="97" t="s">
        <v>162</v>
      </c>
      <c r="M81" s="98">
        <v>3.61E-2</v>
      </c>
      <c r="N81" s="98">
        <v>2.2499999999999999E-2</v>
      </c>
      <c r="O81" s="94">
        <v>47007</v>
      </c>
      <c r="P81" s="96">
        <v>111</v>
      </c>
      <c r="Q81" s="94">
        <v>0.84848000000000001</v>
      </c>
      <c r="R81" s="94">
        <v>52.177769999999995</v>
      </c>
      <c r="S81" s="95">
        <v>6.1246905537459283E-5</v>
      </c>
      <c r="T81" s="95">
        <v>5.48284822529273E-3</v>
      </c>
      <c r="U81" s="95">
        <f>R81/'סכום נכסי הקרן'!$C$42</f>
        <v>8.003905114771588E-4</v>
      </c>
    </row>
    <row r="82" spans="2:21" s="137" customFormat="1">
      <c r="B82" s="87" t="s">
        <v>478</v>
      </c>
      <c r="C82" s="84" t="s">
        <v>479</v>
      </c>
      <c r="D82" s="97" t="s">
        <v>118</v>
      </c>
      <c r="E82" s="97" t="s">
        <v>299</v>
      </c>
      <c r="F82" s="84" t="s">
        <v>480</v>
      </c>
      <c r="G82" s="97" t="s">
        <v>330</v>
      </c>
      <c r="H82" s="84" t="s">
        <v>382</v>
      </c>
      <c r="I82" s="84" t="s">
        <v>158</v>
      </c>
      <c r="J82" s="84"/>
      <c r="K82" s="94">
        <v>3.82</v>
      </c>
      <c r="L82" s="97" t="s">
        <v>162</v>
      </c>
      <c r="M82" s="98">
        <v>3.9E-2</v>
      </c>
      <c r="N82" s="98">
        <v>3.1199999999999995E-2</v>
      </c>
      <c r="O82" s="94">
        <v>20000</v>
      </c>
      <c r="P82" s="96">
        <v>103.48</v>
      </c>
      <c r="Q82" s="84"/>
      <c r="R82" s="94">
        <v>20.696000000000002</v>
      </c>
      <c r="S82" s="95">
        <v>2.2268119290315037E-5</v>
      </c>
      <c r="T82" s="95">
        <v>2.1747389141133929E-3</v>
      </c>
      <c r="U82" s="95">
        <f>R82/'סכום נכסי הקרן'!$C$42</f>
        <v>3.1747010317863874E-4</v>
      </c>
    </row>
    <row r="83" spans="2:21" s="137" customFormat="1">
      <c r="B83" s="87" t="s">
        <v>481</v>
      </c>
      <c r="C83" s="84" t="s">
        <v>482</v>
      </c>
      <c r="D83" s="97" t="s">
        <v>118</v>
      </c>
      <c r="E83" s="97" t="s">
        <v>299</v>
      </c>
      <c r="F83" s="84" t="s">
        <v>400</v>
      </c>
      <c r="G83" s="97" t="s">
        <v>401</v>
      </c>
      <c r="H83" s="84" t="s">
        <v>382</v>
      </c>
      <c r="I83" s="84" t="s">
        <v>303</v>
      </c>
      <c r="J83" s="84"/>
      <c r="K83" s="94">
        <v>1.3800000000000001</v>
      </c>
      <c r="L83" s="97" t="s">
        <v>162</v>
      </c>
      <c r="M83" s="98">
        <v>2.3E-2</v>
      </c>
      <c r="N83" s="98">
        <v>7.7000000000000002E-3</v>
      </c>
      <c r="O83" s="94">
        <v>20000</v>
      </c>
      <c r="P83" s="96">
        <v>102.13</v>
      </c>
      <c r="Q83" s="84"/>
      <c r="R83" s="94">
        <v>20.425999999999998</v>
      </c>
      <c r="S83" s="95">
        <v>6.720662918878237E-6</v>
      </c>
      <c r="T83" s="95">
        <v>2.1463672719211515E-3</v>
      </c>
      <c r="U83" s="95">
        <f>R83/'סכום נכסי הקרן'!$C$42</f>
        <v>3.1332838845800511E-4</v>
      </c>
    </row>
    <row r="84" spans="2:21" s="137" customFormat="1">
      <c r="B84" s="87" t="s">
        <v>483</v>
      </c>
      <c r="C84" s="84" t="s">
        <v>484</v>
      </c>
      <c r="D84" s="97" t="s">
        <v>118</v>
      </c>
      <c r="E84" s="97" t="s">
        <v>299</v>
      </c>
      <c r="F84" s="84" t="s">
        <v>400</v>
      </c>
      <c r="G84" s="97" t="s">
        <v>401</v>
      </c>
      <c r="H84" s="84" t="s">
        <v>382</v>
      </c>
      <c r="I84" s="84" t="s">
        <v>303</v>
      </c>
      <c r="J84" s="84"/>
      <c r="K84" s="94">
        <v>6.08</v>
      </c>
      <c r="L84" s="97" t="s">
        <v>162</v>
      </c>
      <c r="M84" s="98">
        <v>1.7500000000000002E-2</v>
      </c>
      <c r="N84" s="98">
        <v>1.26E-2</v>
      </c>
      <c r="O84" s="94">
        <v>359500</v>
      </c>
      <c r="P84" s="96">
        <v>103.19</v>
      </c>
      <c r="Q84" s="84"/>
      <c r="R84" s="94">
        <v>370.96805999999998</v>
      </c>
      <c r="S84" s="95">
        <v>2.4885815984793E-4</v>
      </c>
      <c r="T84" s="95">
        <v>3.8981381715073052E-2</v>
      </c>
      <c r="U84" s="95">
        <f>R84/'סכום נכסי הקרן'!$C$42</f>
        <v>5.6905328703217737E-3</v>
      </c>
    </row>
    <row r="85" spans="2:21" s="137" customFormat="1">
      <c r="B85" s="87" t="s">
        <v>485</v>
      </c>
      <c r="C85" s="84" t="s">
        <v>486</v>
      </c>
      <c r="D85" s="97" t="s">
        <v>118</v>
      </c>
      <c r="E85" s="97" t="s">
        <v>299</v>
      </c>
      <c r="F85" s="84" t="s">
        <v>400</v>
      </c>
      <c r="G85" s="97" t="s">
        <v>401</v>
      </c>
      <c r="H85" s="84" t="s">
        <v>382</v>
      </c>
      <c r="I85" s="84" t="s">
        <v>303</v>
      </c>
      <c r="J85" s="84"/>
      <c r="K85" s="94">
        <v>4.6100000000000003</v>
      </c>
      <c r="L85" s="97" t="s">
        <v>162</v>
      </c>
      <c r="M85" s="98">
        <v>2.9600000000000001E-2</v>
      </c>
      <c r="N85" s="98">
        <v>1.6200000000000003E-2</v>
      </c>
      <c r="O85" s="94">
        <v>14000</v>
      </c>
      <c r="P85" s="96">
        <v>106.61</v>
      </c>
      <c r="Q85" s="84"/>
      <c r="R85" s="94">
        <v>14.9254</v>
      </c>
      <c r="S85" s="95">
        <v>3.4280621164855504E-5</v>
      </c>
      <c r="T85" s="95">
        <v>1.5683633643558189E-3</v>
      </c>
      <c r="U85" s="95">
        <f>R85/'סכום נכסי הקרן'!$C$42</f>
        <v>2.2895092181979387E-4</v>
      </c>
    </row>
    <row r="86" spans="2:21" s="137" customFormat="1">
      <c r="B86" s="87" t="s">
        <v>487</v>
      </c>
      <c r="C86" s="84" t="s">
        <v>488</v>
      </c>
      <c r="D86" s="97" t="s">
        <v>118</v>
      </c>
      <c r="E86" s="97" t="s">
        <v>299</v>
      </c>
      <c r="F86" s="84" t="s">
        <v>489</v>
      </c>
      <c r="G86" s="97" t="s">
        <v>490</v>
      </c>
      <c r="H86" s="84" t="s">
        <v>411</v>
      </c>
      <c r="I86" s="84" t="s">
        <v>158</v>
      </c>
      <c r="J86" s="84"/>
      <c r="K86" s="94">
        <v>2.7500000000000004</v>
      </c>
      <c r="L86" s="97" t="s">
        <v>162</v>
      </c>
      <c r="M86" s="98">
        <v>4.4500000000000005E-2</v>
      </c>
      <c r="N86" s="98">
        <v>2.7200000000000002E-2</v>
      </c>
      <c r="O86" s="94">
        <v>377</v>
      </c>
      <c r="P86" s="96">
        <v>104.83</v>
      </c>
      <c r="Q86" s="84"/>
      <c r="R86" s="94">
        <v>0.39521000000000001</v>
      </c>
      <c r="S86" s="95">
        <v>2.6928571428571429E-7</v>
      </c>
      <c r="T86" s="95">
        <v>4.152872855850183E-5</v>
      </c>
      <c r="U86" s="95">
        <f>R86/'סכום נכסי הקרן'!$C$42</f>
        <v>6.0623965731170175E-6</v>
      </c>
    </row>
    <row r="87" spans="2:21" s="137" customFormat="1">
      <c r="B87" s="87" t="s">
        <v>491</v>
      </c>
      <c r="C87" s="84" t="s">
        <v>492</v>
      </c>
      <c r="D87" s="97" t="s">
        <v>118</v>
      </c>
      <c r="E87" s="97" t="s">
        <v>299</v>
      </c>
      <c r="F87" s="84" t="s">
        <v>493</v>
      </c>
      <c r="G87" s="97" t="s">
        <v>366</v>
      </c>
      <c r="H87" s="84" t="s">
        <v>411</v>
      </c>
      <c r="I87" s="84" t="s">
        <v>303</v>
      </c>
      <c r="J87" s="84"/>
      <c r="K87" s="94">
        <v>3.5799999999999996</v>
      </c>
      <c r="L87" s="97" t="s">
        <v>162</v>
      </c>
      <c r="M87" s="98">
        <v>2.9500000000000002E-2</v>
      </c>
      <c r="N87" s="98">
        <v>1.52E-2</v>
      </c>
      <c r="O87" s="94">
        <v>9058.82</v>
      </c>
      <c r="P87" s="96">
        <v>105.16</v>
      </c>
      <c r="Q87" s="84"/>
      <c r="R87" s="94">
        <v>9.5262600000000006</v>
      </c>
      <c r="S87" s="95">
        <v>3.6189120198161322E-5</v>
      </c>
      <c r="T87" s="95">
        <v>1.0010208894453928E-3</v>
      </c>
      <c r="U87" s="95">
        <f>R87/'סכום נכסי הקרן'!$C$42</f>
        <v>1.4612981953549182E-4</v>
      </c>
    </row>
    <row r="88" spans="2:21" s="137" customFormat="1">
      <c r="B88" s="87" t="s">
        <v>494</v>
      </c>
      <c r="C88" s="84" t="s">
        <v>495</v>
      </c>
      <c r="D88" s="97" t="s">
        <v>118</v>
      </c>
      <c r="E88" s="97" t="s">
        <v>299</v>
      </c>
      <c r="F88" s="84" t="s">
        <v>496</v>
      </c>
      <c r="G88" s="97" t="s">
        <v>353</v>
      </c>
      <c r="H88" s="84" t="s">
        <v>411</v>
      </c>
      <c r="I88" s="84" t="s">
        <v>303</v>
      </c>
      <c r="J88" s="84"/>
      <c r="K88" s="94">
        <v>2.46</v>
      </c>
      <c r="L88" s="97" t="s">
        <v>162</v>
      </c>
      <c r="M88" s="98">
        <v>1.32E-2</v>
      </c>
      <c r="N88" s="98">
        <v>7.7999999999999988E-3</v>
      </c>
      <c r="O88" s="94">
        <v>38979.199999999997</v>
      </c>
      <c r="P88" s="96">
        <v>101.33</v>
      </c>
      <c r="Q88" s="84"/>
      <c r="R88" s="94">
        <v>39.497620000000005</v>
      </c>
      <c r="S88" s="95">
        <v>8.9214892830069835E-5</v>
      </c>
      <c r="T88" s="95">
        <v>4.1504160817966481E-3</v>
      </c>
      <c r="U88" s="95">
        <f>R88/'סכום נכסי הקרן'!$C$42</f>
        <v>6.058810154962633E-4</v>
      </c>
    </row>
    <row r="89" spans="2:21" s="137" customFormat="1">
      <c r="B89" s="87" t="s">
        <v>497</v>
      </c>
      <c r="C89" s="84" t="s">
        <v>498</v>
      </c>
      <c r="D89" s="97" t="s">
        <v>118</v>
      </c>
      <c r="E89" s="97" t="s">
        <v>299</v>
      </c>
      <c r="F89" s="84" t="s">
        <v>499</v>
      </c>
      <c r="G89" s="97" t="s">
        <v>149</v>
      </c>
      <c r="H89" s="84" t="s">
        <v>411</v>
      </c>
      <c r="I89" s="84" t="s">
        <v>158</v>
      </c>
      <c r="J89" s="84"/>
      <c r="K89" s="94">
        <v>3.17</v>
      </c>
      <c r="L89" s="97" t="s">
        <v>162</v>
      </c>
      <c r="M89" s="98">
        <v>2.4E-2</v>
      </c>
      <c r="N89" s="98">
        <v>1.3500000000000002E-2</v>
      </c>
      <c r="O89" s="94">
        <v>4334</v>
      </c>
      <c r="P89" s="96">
        <v>103.58</v>
      </c>
      <c r="Q89" s="84"/>
      <c r="R89" s="94">
        <v>4.48916</v>
      </c>
      <c r="S89" s="95">
        <v>1.0714710869831403E-5</v>
      </c>
      <c r="T89" s="95">
        <v>4.717216343100733E-4</v>
      </c>
      <c r="U89" s="95">
        <f>R89/'סכום נכסי הקרן'!$C$42</f>
        <v>6.8862296501034871E-5</v>
      </c>
    </row>
    <row r="90" spans="2:21" s="137" customFormat="1">
      <c r="B90" s="87" t="s">
        <v>500</v>
      </c>
      <c r="C90" s="84" t="s">
        <v>501</v>
      </c>
      <c r="D90" s="97" t="s">
        <v>118</v>
      </c>
      <c r="E90" s="97" t="s">
        <v>299</v>
      </c>
      <c r="F90" s="84" t="s">
        <v>502</v>
      </c>
      <c r="G90" s="97" t="s">
        <v>503</v>
      </c>
      <c r="H90" s="84" t="s">
        <v>445</v>
      </c>
      <c r="I90" s="84" t="s">
        <v>158</v>
      </c>
      <c r="J90" s="84"/>
      <c r="K90" s="94">
        <v>6.1999999999999993</v>
      </c>
      <c r="L90" s="97" t="s">
        <v>162</v>
      </c>
      <c r="M90" s="98">
        <v>4.4500000000000005E-2</v>
      </c>
      <c r="N90" s="98">
        <v>2.6899999999999993E-2</v>
      </c>
      <c r="O90" s="94">
        <v>16000</v>
      </c>
      <c r="P90" s="96">
        <v>114.29</v>
      </c>
      <c r="Q90" s="84"/>
      <c r="R90" s="94">
        <v>18.2864</v>
      </c>
      <c r="S90" s="95">
        <v>5.0000000000000002E-5</v>
      </c>
      <c r="T90" s="95">
        <v>1.9215377695710834E-3</v>
      </c>
      <c r="U90" s="95">
        <f>R90/'סכום נכסי הקרן'!$C$42</f>
        <v>2.8050760024960663E-4</v>
      </c>
    </row>
    <row r="91" spans="2:21" s="137" customFormat="1">
      <c r="B91" s="87" t="s">
        <v>504</v>
      </c>
      <c r="C91" s="84" t="s">
        <v>505</v>
      </c>
      <c r="D91" s="97" t="s">
        <v>118</v>
      </c>
      <c r="E91" s="97" t="s">
        <v>299</v>
      </c>
      <c r="F91" s="84" t="s">
        <v>506</v>
      </c>
      <c r="G91" s="97" t="s">
        <v>381</v>
      </c>
      <c r="H91" s="84" t="s">
        <v>445</v>
      </c>
      <c r="I91" s="84" t="s">
        <v>303</v>
      </c>
      <c r="J91" s="84"/>
      <c r="K91" s="94">
        <v>2.3800000000000003</v>
      </c>
      <c r="L91" s="97" t="s">
        <v>162</v>
      </c>
      <c r="M91" s="98">
        <v>0.06</v>
      </c>
      <c r="N91" s="98">
        <v>1.3600000000000001E-2</v>
      </c>
      <c r="O91" s="94">
        <v>695.2</v>
      </c>
      <c r="P91" s="96">
        <v>111.34</v>
      </c>
      <c r="Q91" s="84"/>
      <c r="R91" s="94">
        <v>0.77403999999999995</v>
      </c>
      <c r="S91" s="95">
        <v>1.270704514261867E-6</v>
      </c>
      <c r="T91" s="95">
        <v>8.1336244157341041E-5</v>
      </c>
      <c r="U91" s="95">
        <f>R91/'סכום נכסי הקרן'!$C$42</f>
        <v>1.1873529119848931E-5</v>
      </c>
    </row>
    <row r="92" spans="2:21" s="137" customFormat="1">
      <c r="B92" s="87" t="s">
        <v>507</v>
      </c>
      <c r="C92" s="84" t="s">
        <v>508</v>
      </c>
      <c r="D92" s="97" t="s">
        <v>118</v>
      </c>
      <c r="E92" s="97" t="s">
        <v>299</v>
      </c>
      <c r="F92" s="84" t="s">
        <v>506</v>
      </c>
      <c r="G92" s="97" t="s">
        <v>381</v>
      </c>
      <c r="H92" s="84" t="s">
        <v>445</v>
      </c>
      <c r="I92" s="84" t="s">
        <v>303</v>
      </c>
      <c r="J92" s="84"/>
      <c r="K92" s="94">
        <v>4.3000000000000007</v>
      </c>
      <c r="L92" s="97" t="s">
        <v>162</v>
      </c>
      <c r="M92" s="98">
        <v>5.9000000000000004E-2</v>
      </c>
      <c r="N92" s="98">
        <v>2.3099999999999999E-2</v>
      </c>
      <c r="O92" s="94">
        <v>308</v>
      </c>
      <c r="P92" s="96">
        <v>116.23</v>
      </c>
      <c r="Q92" s="84"/>
      <c r="R92" s="94">
        <v>0.35799000000000003</v>
      </c>
      <c r="S92" s="95">
        <v>4.3177287625221143E-7</v>
      </c>
      <c r="T92" s="95">
        <v>3.7617645142223303E-5</v>
      </c>
      <c r="U92" s="95">
        <f>R92/'סכום נכסי הקרן'!$C$42</f>
        <v>5.4914535290356052E-6</v>
      </c>
    </row>
    <row r="93" spans="2:21" s="137" customFormat="1">
      <c r="B93" s="83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94"/>
      <c r="P93" s="96"/>
      <c r="Q93" s="84"/>
      <c r="R93" s="84"/>
      <c r="S93" s="84"/>
      <c r="T93" s="95"/>
      <c r="U93" s="84"/>
    </row>
    <row r="94" spans="2:21" s="137" customFormat="1">
      <c r="B94" s="102" t="s">
        <v>44</v>
      </c>
      <c r="C94" s="82"/>
      <c r="D94" s="82"/>
      <c r="E94" s="82"/>
      <c r="F94" s="82"/>
      <c r="G94" s="82"/>
      <c r="H94" s="82"/>
      <c r="I94" s="82"/>
      <c r="J94" s="82"/>
      <c r="K94" s="91">
        <v>4.0493417247782126</v>
      </c>
      <c r="L94" s="82"/>
      <c r="M94" s="82"/>
      <c r="N94" s="104">
        <v>3.775019088668824E-2</v>
      </c>
      <c r="O94" s="91"/>
      <c r="P94" s="93"/>
      <c r="Q94" s="82"/>
      <c r="R94" s="91">
        <v>103.83909</v>
      </c>
      <c r="S94" s="82"/>
      <c r="T94" s="92">
        <v>1.0911427803881081E-2</v>
      </c>
      <c r="U94" s="92">
        <f>R94/'סכום נכסי הקרן'!$C$42</f>
        <v>1.5928588430747946E-3</v>
      </c>
    </row>
    <row r="95" spans="2:21" s="137" customFormat="1">
      <c r="B95" s="87" t="s">
        <v>509</v>
      </c>
      <c r="C95" s="84" t="s">
        <v>510</v>
      </c>
      <c r="D95" s="97" t="s">
        <v>118</v>
      </c>
      <c r="E95" s="97" t="s">
        <v>299</v>
      </c>
      <c r="F95" s="84" t="s">
        <v>511</v>
      </c>
      <c r="G95" s="97" t="s">
        <v>512</v>
      </c>
      <c r="H95" s="84" t="s">
        <v>342</v>
      </c>
      <c r="I95" s="84" t="s">
        <v>303</v>
      </c>
      <c r="J95" s="84"/>
      <c r="K95" s="94">
        <v>4.2200000000000006</v>
      </c>
      <c r="L95" s="97" t="s">
        <v>162</v>
      </c>
      <c r="M95" s="98">
        <v>3.49E-2</v>
      </c>
      <c r="N95" s="98">
        <v>3.4099999999999998E-2</v>
      </c>
      <c r="O95" s="94">
        <v>56170</v>
      </c>
      <c r="P95" s="96">
        <v>97.23</v>
      </c>
      <c r="Q95" s="84"/>
      <c r="R95" s="94">
        <v>54.614089999999997</v>
      </c>
      <c r="S95" s="95">
        <v>3.5644775727284782E-5</v>
      </c>
      <c r="T95" s="95">
        <v>5.738857111610509E-3</v>
      </c>
      <c r="U95" s="95">
        <f>R95/'סכום נכסי הקרן'!$C$42</f>
        <v>8.377628907666921E-4</v>
      </c>
    </row>
    <row r="96" spans="2:21" s="137" customFormat="1">
      <c r="B96" s="87" t="s">
        <v>513</v>
      </c>
      <c r="C96" s="84" t="s">
        <v>514</v>
      </c>
      <c r="D96" s="97" t="s">
        <v>118</v>
      </c>
      <c r="E96" s="97" t="s">
        <v>299</v>
      </c>
      <c r="F96" s="84" t="s">
        <v>506</v>
      </c>
      <c r="G96" s="97" t="s">
        <v>381</v>
      </c>
      <c r="H96" s="84" t="s">
        <v>445</v>
      </c>
      <c r="I96" s="84" t="s">
        <v>303</v>
      </c>
      <c r="J96" s="84"/>
      <c r="K96" s="94">
        <v>3.86</v>
      </c>
      <c r="L96" s="97" t="s">
        <v>162</v>
      </c>
      <c r="M96" s="98">
        <v>6.7000000000000004E-2</v>
      </c>
      <c r="N96" s="98">
        <v>4.1799999999999997E-2</v>
      </c>
      <c r="O96" s="94">
        <v>50000</v>
      </c>
      <c r="P96" s="96">
        <v>98.45</v>
      </c>
      <c r="Q96" s="84"/>
      <c r="R96" s="94">
        <v>49.225000000000001</v>
      </c>
      <c r="S96" s="95">
        <v>4.1517997636795571E-5</v>
      </c>
      <c r="T96" s="95">
        <v>5.1725706922705721E-3</v>
      </c>
      <c r="U96" s="95">
        <f>R96/'סכום נכסי הקרן'!$C$42</f>
        <v>7.5509595230810261E-4</v>
      </c>
    </row>
    <row r="97" spans="2:11" s="137" customFormat="1">
      <c r="B97" s="140"/>
    </row>
    <row r="98" spans="2:11" s="137" customFormat="1">
      <c r="B98" s="140"/>
    </row>
    <row r="99" spans="2:11" s="137" customFormat="1">
      <c r="B99" s="140"/>
    </row>
    <row r="100" spans="2:11" s="137" customFormat="1">
      <c r="B100" s="141" t="s">
        <v>246</v>
      </c>
      <c r="C100" s="139"/>
      <c r="D100" s="139"/>
      <c r="E100" s="139"/>
      <c r="F100" s="139"/>
      <c r="G100" s="139"/>
      <c r="H100" s="139"/>
      <c r="I100" s="139"/>
      <c r="J100" s="139"/>
      <c r="K100" s="139"/>
    </row>
    <row r="101" spans="2:11">
      <c r="B101" s="99" t="s">
        <v>110</v>
      </c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99" t="s">
        <v>229</v>
      </c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99" t="s">
        <v>237</v>
      </c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70" t="s">
        <v>242</v>
      </c>
      <c r="C104" s="170"/>
      <c r="D104" s="170"/>
      <c r="E104" s="170"/>
      <c r="F104" s="170"/>
      <c r="G104" s="170"/>
      <c r="H104" s="170"/>
      <c r="I104" s="170"/>
      <c r="J104" s="170"/>
      <c r="K104" s="170"/>
    </row>
    <row r="105" spans="2:11">
      <c r="C105" s="1"/>
      <c r="D105" s="1"/>
      <c r="E105" s="1"/>
      <c r="F105" s="1"/>
    </row>
    <row r="106" spans="2:11">
      <c r="C106" s="1"/>
      <c r="D106" s="1"/>
      <c r="E106" s="1"/>
      <c r="F106" s="1"/>
    </row>
    <row r="107" spans="2:11">
      <c r="C107" s="1"/>
      <c r="D107" s="1"/>
      <c r="E107" s="1"/>
      <c r="F107" s="1"/>
    </row>
    <row r="108" spans="2:11">
      <c r="C108" s="1"/>
      <c r="D108" s="1"/>
      <c r="E108" s="1"/>
      <c r="F108" s="1"/>
    </row>
    <row r="109" spans="2:11">
      <c r="C109" s="1"/>
      <c r="D109" s="1"/>
      <c r="E109" s="1"/>
      <c r="F109" s="1"/>
    </row>
    <row r="110" spans="2:11">
      <c r="C110" s="1"/>
      <c r="D110" s="1"/>
      <c r="E110" s="1"/>
      <c r="F110" s="1"/>
    </row>
    <row r="111" spans="2:11">
      <c r="C111" s="1"/>
      <c r="D111" s="1"/>
      <c r="E111" s="1"/>
      <c r="F111" s="1"/>
    </row>
    <row r="112" spans="2:1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04:K104"/>
  </mergeCells>
  <phoneticPr fontId="4" type="noConversion"/>
  <conditionalFormatting sqref="B12:B96">
    <cfRule type="cellIs" dxfId="13" priority="2" operator="equal">
      <formula>"NR3"</formula>
    </cfRule>
  </conditionalFormatting>
  <conditionalFormatting sqref="B12:B96">
    <cfRule type="containsText" dxfId="1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$BG$7:$BG$24</formula1>
    </dataValidation>
    <dataValidation allowBlank="1" showInputMessage="1" showErrorMessage="1" sqref="H2 B34 Q9 B36 B102 B104"/>
    <dataValidation type="list" allowBlank="1" showInputMessage="1" showErrorMessage="1" sqref="I12:I35 I105:I828 I37:I103">
      <formula1>$BI$7:$BI$10</formula1>
    </dataValidation>
    <dataValidation type="list" allowBlank="1" showInputMessage="1" showErrorMessage="1" sqref="E12:E35 E105:E822 E37:E103">
      <formula1>$BE$7:$BE$24</formula1>
    </dataValidation>
    <dataValidation type="list" allowBlank="1" showInputMessage="1" showErrorMessage="1" sqref="L12:L828">
      <formula1>$BJ$7:$BJ$20</formula1>
    </dataValidation>
    <dataValidation type="list" allowBlank="1" showInputMessage="1" showErrorMessage="1" sqref="G12:G35 G105:G555 G37:G103">
      <formula1>$BG$7:$BG$29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G363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9">
      <c r="B1" s="57" t="s">
        <v>177</v>
      </c>
      <c r="C1" s="78" t="s" vm="1">
        <v>247</v>
      </c>
    </row>
    <row r="2" spans="2:59">
      <c r="B2" s="57" t="s">
        <v>176</v>
      </c>
      <c r="C2" s="78" t="s">
        <v>248</v>
      </c>
    </row>
    <row r="3" spans="2:59">
      <c r="B3" s="57" t="s">
        <v>178</v>
      </c>
      <c r="C3" s="78" t="s">
        <v>249</v>
      </c>
    </row>
    <row r="4" spans="2:59">
      <c r="B4" s="57" t="s">
        <v>179</v>
      </c>
      <c r="C4" s="78">
        <v>9453</v>
      </c>
    </row>
    <row r="6" spans="2:59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  <c r="BG6" s="3"/>
    </row>
    <row r="7" spans="2:59" ht="26.25" customHeight="1">
      <c r="B7" s="173" t="s">
        <v>87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5"/>
      <c r="BC7" s="3"/>
      <c r="BG7" s="3"/>
    </row>
    <row r="8" spans="2:59" s="3" customFormat="1" ht="78.75">
      <c r="B8" s="23" t="s">
        <v>113</v>
      </c>
      <c r="C8" s="31" t="s">
        <v>42</v>
      </c>
      <c r="D8" s="31" t="s">
        <v>117</v>
      </c>
      <c r="E8" s="31" t="s">
        <v>223</v>
      </c>
      <c r="F8" s="31" t="s">
        <v>115</v>
      </c>
      <c r="G8" s="31" t="s">
        <v>59</v>
      </c>
      <c r="H8" s="31" t="s">
        <v>99</v>
      </c>
      <c r="I8" s="14" t="s">
        <v>231</v>
      </c>
      <c r="J8" s="14" t="s">
        <v>230</v>
      </c>
      <c r="K8" s="31" t="s">
        <v>245</v>
      </c>
      <c r="L8" s="14" t="s">
        <v>57</v>
      </c>
      <c r="M8" s="14" t="s">
        <v>54</v>
      </c>
      <c r="N8" s="14" t="s">
        <v>180</v>
      </c>
      <c r="O8" s="15" t="s">
        <v>182</v>
      </c>
      <c r="BC8" s="1"/>
      <c r="BD8" s="1"/>
      <c r="BE8" s="1"/>
      <c r="BG8" s="4"/>
    </row>
    <row r="9" spans="2:59" s="3" customFormat="1" ht="24" customHeight="1">
      <c r="B9" s="16"/>
      <c r="C9" s="17"/>
      <c r="D9" s="17"/>
      <c r="E9" s="17"/>
      <c r="F9" s="17"/>
      <c r="G9" s="17"/>
      <c r="H9" s="17"/>
      <c r="I9" s="17" t="s">
        <v>238</v>
      </c>
      <c r="J9" s="17"/>
      <c r="K9" s="17" t="s">
        <v>234</v>
      </c>
      <c r="L9" s="17" t="s">
        <v>234</v>
      </c>
      <c r="M9" s="17" t="s">
        <v>20</v>
      </c>
      <c r="N9" s="17" t="s">
        <v>20</v>
      </c>
      <c r="O9" s="18" t="s">
        <v>20</v>
      </c>
      <c r="BC9" s="1"/>
      <c r="BE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C10" s="1"/>
      <c r="BD10" s="3"/>
      <c r="BE10" s="1"/>
      <c r="BG10" s="1"/>
    </row>
    <row r="11" spans="2:59" s="136" customFormat="1" ht="18" customHeight="1">
      <c r="B11" s="79" t="s">
        <v>29</v>
      </c>
      <c r="C11" s="80"/>
      <c r="D11" s="80"/>
      <c r="E11" s="80"/>
      <c r="F11" s="80"/>
      <c r="G11" s="80"/>
      <c r="H11" s="80"/>
      <c r="I11" s="88"/>
      <c r="J11" s="90"/>
      <c r="K11" s="88">
        <v>44.495019999999997</v>
      </c>
      <c r="L11" s="88">
        <v>10751.202159999999</v>
      </c>
      <c r="M11" s="80"/>
      <c r="N11" s="89">
        <v>1</v>
      </c>
      <c r="O11" s="89">
        <f>L11/'סכום נכסי הקרן'!$C$42</f>
        <v>0.16492004537251656</v>
      </c>
      <c r="BC11" s="137"/>
      <c r="BD11" s="138"/>
      <c r="BE11" s="137"/>
      <c r="BG11" s="137"/>
    </row>
    <row r="12" spans="2:59" s="137" customFormat="1" ht="20.25">
      <c r="B12" s="81" t="s">
        <v>228</v>
      </c>
      <c r="C12" s="82"/>
      <c r="D12" s="82"/>
      <c r="E12" s="82"/>
      <c r="F12" s="82"/>
      <c r="G12" s="82"/>
      <c r="H12" s="82"/>
      <c r="I12" s="91"/>
      <c r="J12" s="93"/>
      <c r="K12" s="91">
        <v>44.11788</v>
      </c>
      <c r="L12" s="91">
        <v>10246.110659999998</v>
      </c>
      <c r="M12" s="82"/>
      <c r="N12" s="92">
        <v>0.95301999790505287</v>
      </c>
      <c r="O12" s="92">
        <f>L12/'סכום נכסי הקרן'!$C$42</f>
        <v>0.15717210129541695</v>
      </c>
      <c r="BD12" s="136"/>
    </row>
    <row r="13" spans="2:59" s="137" customFormat="1">
      <c r="B13" s="102" t="s">
        <v>515</v>
      </c>
      <c r="C13" s="82"/>
      <c r="D13" s="82"/>
      <c r="E13" s="82"/>
      <c r="F13" s="82"/>
      <c r="G13" s="82"/>
      <c r="H13" s="82"/>
      <c r="I13" s="91"/>
      <c r="J13" s="93"/>
      <c r="K13" s="91">
        <v>44.11788</v>
      </c>
      <c r="L13" s="91">
        <v>8017.164929999999</v>
      </c>
      <c r="M13" s="82"/>
      <c r="N13" s="92">
        <v>0.74569939348996483</v>
      </c>
      <c r="O13" s="92">
        <f>L13/'סכום נכסי הקרן'!$C$42</f>
        <v>0.12298077780862308</v>
      </c>
    </row>
    <row r="14" spans="2:59" s="137" customFormat="1">
      <c r="B14" s="87" t="s">
        <v>516</v>
      </c>
      <c r="C14" s="84" t="s">
        <v>517</v>
      </c>
      <c r="D14" s="97" t="s">
        <v>118</v>
      </c>
      <c r="E14" s="97" t="s">
        <v>299</v>
      </c>
      <c r="F14" s="84" t="s">
        <v>518</v>
      </c>
      <c r="G14" s="97" t="s">
        <v>519</v>
      </c>
      <c r="H14" s="97" t="s">
        <v>162</v>
      </c>
      <c r="I14" s="94">
        <v>1777</v>
      </c>
      <c r="J14" s="96">
        <v>22180</v>
      </c>
      <c r="K14" s="84"/>
      <c r="L14" s="94">
        <v>394.1386</v>
      </c>
      <c r="M14" s="95">
        <v>3.5120573256298126E-5</v>
      </c>
      <c r="N14" s="95">
        <v>3.6659956173682444E-2</v>
      </c>
      <c r="O14" s="95">
        <f>L14/'סכום נכסי הקרן'!$C$42</f>
        <v>6.0459616355181779E-3</v>
      </c>
    </row>
    <row r="15" spans="2:59" s="137" customFormat="1">
      <c r="B15" s="87" t="s">
        <v>520</v>
      </c>
      <c r="C15" s="84" t="s">
        <v>521</v>
      </c>
      <c r="D15" s="97" t="s">
        <v>118</v>
      </c>
      <c r="E15" s="97" t="s">
        <v>299</v>
      </c>
      <c r="F15" s="84" t="s">
        <v>341</v>
      </c>
      <c r="G15" s="97" t="s">
        <v>330</v>
      </c>
      <c r="H15" s="97" t="s">
        <v>162</v>
      </c>
      <c r="I15" s="94">
        <v>918</v>
      </c>
      <c r="J15" s="96">
        <v>4328</v>
      </c>
      <c r="K15" s="84"/>
      <c r="L15" s="94">
        <v>39.73104</v>
      </c>
      <c r="M15" s="95">
        <v>6.9815518955559838E-6</v>
      </c>
      <c r="N15" s="95">
        <v>3.6954974344934098E-3</v>
      </c>
      <c r="O15" s="95">
        <f>L15/'סכום נכסי הקרן'!$C$42</f>
        <v>6.0946160457067168E-4</v>
      </c>
    </row>
    <row r="16" spans="2:59" s="137" customFormat="1" ht="20.25">
      <c r="B16" s="87" t="s">
        <v>522</v>
      </c>
      <c r="C16" s="84" t="s">
        <v>523</v>
      </c>
      <c r="D16" s="97" t="s">
        <v>118</v>
      </c>
      <c r="E16" s="97" t="s">
        <v>299</v>
      </c>
      <c r="F16" s="84" t="s">
        <v>524</v>
      </c>
      <c r="G16" s="97" t="s">
        <v>472</v>
      </c>
      <c r="H16" s="97" t="s">
        <v>162</v>
      </c>
      <c r="I16" s="94">
        <v>601</v>
      </c>
      <c r="J16" s="96">
        <v>46320</v>
      </c>
      <c r="K16" s="84"/>
      <c r="L16" s="94">
        <v>278.38319999999999</v>
      </c>
      <c r="M16" s="95">
        <v>1.4058140821402431E-5</v>
      </c>
      <c r="N16" s="95">
        <v>2.5893216019667889E-2</v>
      </c>
      <c r="O16" s="95">
        <f>L16/'סכום נכסי הקרן'!$C$42</f>
        <v>4.2703103608040015E-3</v>
      </c>
      <c r="BC16" s="136"/>
    </row>
    <row r="17" spans="2:15" s="137" customFormat="1">
      <c r="B17" s="87" t="s">
        <v>525</v>
      </c>
      <c r="C17" s="84" t="s">
        <v>526</v>
      </c>
      <c r="D17" s="97" t="s">
        <v>118</v>
      </c>
      <c r="E17" s="97" t="s">
        <v>299</v>
      </c>
      <c r="F17" s="84" t="s">
        <v>527</v>
      </c>
      <c r="G17" s="97" t="s">
        <v>330</v>
      </c>
      <c r="H17" s="97" t="s">
        <v>162</v>
      </c>
      <c r="I17" s="94">
        <v>3487</v>
      </c>
      <c r="J17" s="96">
        <v>3755</v>
      </c>
      <c r="K17" s="84"/>
      <c r="L17" s="94">
        <v>130.93684999999999</v>
      </c>
      <c r="M17" s="95">
        <v>2.044139496323442E-5</v>
      </c>
      <c r="N17" s="95">
        <v>1.2178810150845494E-2</v>
      </c>
      <c r="O17" s="95">
        <f>L17/'סכום נכסי הקרן'!$C$42</f>
        <v>2.0085299226607041E-3</v>
      </c>
    </row>
    <row r="18" spans="2:15" s="137" customFormat="1">
      <c r="B18" s="87" t="s">
        <v>528</v>
      </c>
      <c r="C18" s="84" t="s">
        <v>529</v>
      </c>
      <c r="D18" s="97" t="s">
        <v>118</v>
      </c>
      <c r="E18" s="97" t="s">
        <v>299</v>
      </c>
      <c r="F18" s="84" t="s">
        <v>345</v>
      </c>
      <c r="G18" s="97" t="s">
        <v>330</v>
      </c>
      <c r="H18" s="97" t="s">
        <v>162</v>
      </c>
      <c r="I18" s="94">
        <v>1602</v>
      </c>
      <c r="J18" s="96">
        <v>2089</v>
      </c>
      <c r="K18" s="84"/>
      <c r="L18" s="94">
        <v>33.465780000000002</v>
      </c>
      <c r="M18" s="95">
        <v>4.9309227584800791E-6</v>
      </c>
      <c r="N18" s="95">
        <v>3.1127477189955479E-3</v>
      </c>
      <c r="O18" s="95">
        <f>L18/'סכום נכסי הקרן'!$C$42</f>
        <v>5.1335449504994314E-4</v>
      </c>
    </row>
    <row r="19" spans="2:15" s="137" customFormat="1">
      <c r="B19" s="87" t="s">
        <v>530</v>
      </c>
      <c r="C19" s="84" t="s">
        <v>531</v>
      </c>
      <c r="D19" s="97" t="s">
        <v>118</v>
      </c>
      <c r="E19" s="97" t="s">
        <v>299</v>
      </c>
      <c r="F19" s="84" t="s">
        <v>352</v>
      </c>
      <c r="G19" s="97" t="s">
        <v>353</v>
      </c>
      <c r="H19" s="97" t="s">
        <v>162</v>
      </c>
      <c r="I19" s="94">
        <v>58836</v>
      </c>
      <c r="J19" s="96">
        <v>523</v>
      </c>
      <c r="K19" s="84"/>
      <c r="L19" s="94">
        <v>307.71228000000002</v>
      </c>
      <c r="M19" s="95">
        <v>2.1275105082777839E-5</v>
      </c>
      <c r="N19" s="95">
        <v>2.8621197464302917E-2</v>
      </c>
      <c r="O19" s="95">
        <f>L19/'סכום נכסי הקרן'!$C$42</f>
        <v>4.7202091844285934E-3</v>
      </c>
    </row>
    <row r="20" spans="2:15" s="137" customFormat="1">
      <c r="B20" s="87" t="s">
        <v>532</v>
      </c>
      <c r="C20" s="84" t="s">
        <v>533</v>
      </c>
      <c r="D20" s="97" t="s">
        <v>118</v>
      </c>
      <c r="E20" s="97" t="s">
        <v>299</v>
      </c>
      <c r="F20" s="84" t="s">
        <v>416</v>
      </c>
      <c r="G20" s="97" t="s">
        <v>307</v>
      </c>
      <c r="H20" s="97" t="s">
        <v>162</v>
      </c>
      <c r="I20" s="94">
        <v>2149</v>
      </c>
      <c r="J20" s="96">
        <v>7202</v>
      </c>
      <c r="K20" s="84"/>
      <c r="L20" s="94">
        <v>154.77098000000001</v>
      </c>
      <c r="M20" s="95">
        <v>2.1419307716811436E-5</v>
      </c>
      <c r="N20" s="95">
        <v>1.4395690611774342E-2</v>
      </c>
      <c r="O20" s="95">
        <f>L20/'סכום נכסי הקרן'!$C$42</f>
        <v>2.3741379488625351E-3</v>
      </c>
    </row>
    <row r="21" spans="2:15" s="137" customFormat="1">
      <c r="B21" s="87" t="s">
        <v>534</v>
      </c>
      <c r="C21" s="84" t="s">
        <v>535</v>
      </c>
      <c r="D21" s="97" t="s">
        <v>118</v>
      </c>
      <c r="E21" s="97" t="s">
        <v>299</v>
      </c>
      <c r="F21" s="84" t="s">
        <v>506</v>
      </c>
      <c r="G21" s="97" t="s">
        <v>381</v>
      </c>
      <c r="H21" s="97" t="s">
        <v>162</v>
      </c>
      <c r="I21" s="94">
        <v>54597</v>
      </c>
      <c r="J21" s="96">
        <v>165.5</v>
      </c>
      <c r="K21" s="84"/>
      <c r="L21" s="94">
        <v>90.358039999999988</v>
      </c>
      <c r="M21" s="95">
        <v>1.7066971471267246E-5</v>
      </c>
      <c r="N21" s="95">
        <v>8.4044592088667412E-3</v>
      </c>
      <c r="O21" s="95">
        <f>L21/'סכום נכסי הקרן'!$C$42</f>
        <v>1.3860637940577676E-3</v>
      </c>
    </row>
    <row r="22" spans="2:15" s="137" customFormat="1">
      <c r="B22" s="87" t="s">
        <v>536</v>
      </c>
      <c r="C22" s="84" t="s">
        <v>537</v>
      </c>
      <c r="D22" s="97" t="s">
        <v>118</v>
      </c>
      <c r="E22" s="97" t="s">
        <v>299</v>
      </c>
      <c r="F22" s="84" t="s">
        <v>538</v>
      </c>
      <c r="G22" s="97" t="s">
        <v>307</v>
      </c>
      <c r="H22" s="97" t="s">
        <v>162</v>
      </c>
      <c r="I22" s="94">
        <v>25337</v>
      </c>
      <c r="J22" s="96">
        <v>1010</v>
      </c>
      <c r="K22" s="84"/>
      <c r="L22" s="94">
        <v>255.90370000000001</v>
      </c>
      <c r="M22" s="95">
        <v>2.1766864360544607E-5</v>
      </c>
      <c r="N22" s="95">
        <v>2.3802333561552157E-2</v>
      </c>
      <c r="O22" s="95">
        <f>L22/'סכום נכסי הקרן'!$C$42</f>
        <v>3.9254819309429553E-3</v>
      </c>
    </row>
    <row r="23" spans="2:15" s="137" customFormat="1">
      <c r="B23" s="87" t="s">
        <v>539</v>
      </c>
      <c r="C23" s="84" t="s">
        <v>540</v>
      </c>
      <c r="D23" s="97" t="s">
        <v>118</v>
      </c>
      <c r="E23" s="97" t="s">
        <v>299</v>
      </c>
      <c r="F23" s="84" t="s">
        <v>541</v>
      </c>
      <c r="G23" s="97" t="s">
        <v>512</v>
      </c>
      <c r="H23" s="97" t="s">
        <v>162</v>
      </c>
      <c r="I23" s="94">
        <v>23065.9</v>
      </c>
      <c r="J23" s="96">
        <v>954</v>
      </c>
      <c r="K23" s="94">
        <v>4.1136200000000001</v>
      </c>
      <c r="L23" s="94">
        <v>224.16231999999999</v>
      </c>
      <c r="M23" s="95">
        <v>1.9650375972334805E-5</v>
      </c>
      <c r="N23" s="95">
        <v>2.0849977208502235E-2</v>
      </c>
      <c r="O23" s="95">
        <f>L23/'סכום נכסי הקרן'!$C$42</f>
        <v>3.4385791872421252E-3</v>
      </c>
    </row>
    <row r="24" spans="2:15" s="137" customFormat="1">
      <c r="B24" s="87" t="s">
        <v>542</v>
      </c>
      <c r="C24" s="84" t="s">
        <v>543</v>
      </c>
      <c r="D24" s="97" t="s">
        <v>118</v>
      </c>
      <c r="E24" s="97" t="s">
        <v>299</v>
      </c>
      <c r="F24" s="84" t="s">
        <v>544</v>
      </c>
      <c r="G24" s="97" t="s">
        <v>405</v>
      </c>
      <c r="H24" s="97" t="s">
        <v>162</v>
      </c>
      <c r="I24" s="94">
        <v>3851</v>
      </c>
      <c r="J24" s="96">
        <v>2569</v>
      </c>
      <c r="K24" s="84"/>
      <c r="L24" s="94">
        <v>98.932190000000006</v>
      </c>
      <c r="M24" s="95">
        <v>1.7964650112222153E-5</v>
      </c>
      <c r="N24" s="95">
        <v>9.2019653735168922E-3</v>
      </c>
      <c r="O24" s="95">
        <f>L24/'סכום נכסי הקרן'!$C$42</f>
        <v>1.5175885469167322E-3</v>
      </c>
    </row>
    <row r="25" spans="2:15" s="137" customFormat="1">
      <c r="B25" s="87" t="s">
        <v>545</v>
      </c>
      <c r="C25" s="84" t="s">
        <v>546</v>
      </c>
      <c r="D25" s="97" t="s">
        <v>118</v>
      </c>
      <c r="E25" s="97" t="s">
        <v>299</v>
      </c>
      <c r="F25" s="84" t="s">
        <v>547</v>
      </c>
      <c r="G25" s="97" t="s">
        <v>548</v>
      </c>
      <c r="H25" s="97" t="s">
        <v>162</v>
      </c>
      <c r="I25" s="94">
        <v>1673</v>
      </c>
      <c r="J25" s="96">
        <v>11830</v>
      </c>
      <c r="K25" s="84"/>
      <c r="L25" s="94">
        <v>197.91589999999999</v>
      </c>
      <c r="M25" s="95">
        <v>1.7042281227405672E-5</v>
      </c>
      <c r="N25" s="95">
        <v>1.8408722769287039E-2</v>
      </c>
      <c r="O25" s="95">
        <f>L25/'סכום נכסי הקרן'!$C$42</f>
        <v>3.0359673943608978E-3</v>
      </c>
    </row>
    <row r="26" spans="2:15" s="137" customFormat="1">
      <c r="B26" s="87" t="s">
        <v>549</v>
      </c>
      <c r="C26" s="84" t="s">
        <v>550</v>
      </c>
      <c r="D26" s="97" t="s">
        <v>118</v>
      </c>
      <c r="E26" s="97" t="s">
        <v>299</v>
      </c>
      <c r="F26" s="84" t="s">
        <v>551</v>
      </c>
      <c r="G26" s="97" t="s">
        <v>381</v>
      </c>
      <c r="H26" s="97" t="s">
        <v>162</v>
      </c>
      <c r="I26" s="94">
        <v>2786</v>
      </c>
      <c r="J26" s="96">
        <v>6507</v>
      </c>
      <c r="K26" s="84"/>
      <c r="L26" s="94">
        <v>181.28502</v>
      </c>
      <c r="M26" s="95">
        <v>2.7442574214405856E-6</v>
      </c>
      <c r="N26" s="95">
        <v>1.686183715105586E-2</v>
      </c>
      <c r="O26" s="95">
        <f>L26/'סכום נכסי הקרן'!$C$42</f>
        <v>2.780854948016118E-3</v>
      </c>
    </row>
    <row r="27" spans="2:15" s="137" customFormat="1">
      <c r="B27" s="87" t="s">
        <v>552</v>
      </c>
      <c r="C27" s="84" t="s">
        <v>553</v>
      </c>
      <c r="D27" s="97" t="s">
        <v>118</v>
      </c>
      <c r="E27" s="97" t="s">
        <v>299</v>
      </c>
      <c r="F27" s="84" t="s">
        <v>511</v>
      </c>
      <c r="G27" s="97" t="s">
        <v>512</v>
      </c>
      <c r="H27" s="97" t="s">
        <v>162</v>
      </c>
      <c r="I27" s="94">
        <v>1057978</v>
      </c>
      <c r="J27" s="96">
        <v>42.6</v>
      </c>
      <c r="K27" s="94">
        <v>40.004260000000002</v>
      </c>
      <c r="L27" s="94">
        <v>490.70289000000002</v>
      </c>
      <c r="M27" s="95">
        <v>8.1682730018275466E-5</v>
      </c>
      <c r="N27" s="95">
        <v>4.5641676409515129E-2</v>
      </c>
      <c r="O27" s="95">
        <f>L27/'סכום נכסי הקרן'!$C$42</f>
        <v>7.5272273443349538E-3</v>
      </c>
    </row>
    <row r="28" spans="2:15" s="137" customFormat="1">
      <c r="B28" s="87" t="s">
        <v>554</v>
      </c>
      <c r="C28" s="84" t="s">
        <v>555</v>
      </c>
      <c r="D28" s="97" t="s">
        <v>118</v>
      </c>
      <c r="E28" s="97" t="s">
        <v>299</v>
      </c>
      <c r="F28" s="84" t="s">
        <v>556</v>
      </c>
      <c r="G28" s="97" t="s">
        <v>381</v>
      </c>
      <c r="H28" s="97" t="s">
        <v>162</v>
      </c>
      <c r="I28" s="94">
        <v>21103</v>
      </c>
      <c r="J28" s="96">
        <v>1395</v>
      </c>
      <c r="K28" s="84"/>
      <c r="L28" s="94">
        <v>294.38684999999998</v>
      </c>
      <c r="M28" s="95">
        <v>1.6507605797822852E-5</v>
      </c>
      <c r="N28" s="95">
        <v>2.738176118529986E-2</v>
      </c>
      <c r="O28" s="95">
        <f>L28/'סכום נכסי הקרן'!$C$42</f>
        <v>4.5158012970590656E-3</v>
      </c>
    </row>
    <row r="29" spans="2:15" s="137" customFormat="1">
      <c r="B29" s="87" t="s">
        <v>557</v>
      </c>
      <c r="C29" s="84" t="s">
        <v>558</v>
      </c>
      <c r="D29" s="97" t="s">
        <v>118</v>
      </c>
      <c r="E29" s="97" t="s">
        <v>299</v>
      </c>
      <c r="F29" s="84" t="s">
        <v>306</v>
      </c>
      <c r="G29" s="97" t="s">
        <v>307</v>
      </c>
      <c r="H29" s="97" t="s">
        <v>162</v>
      </c>
      <c r="I29" s="94">
        <v>33849</v>
      </c>
      <c r="J29" s="96">
        <v>2100</v>
      </c>
      <c r="K29" s="84"/>
      <c r="L29" s="94">
        <v>710.82899999999995</v>
      </c>
      <c r="M29" s="95">
        <v>2.2217692800425665E-5</v>
      </c>
      <c r="N29" s="95">
        <v>6.6116234205384899E-2</v>
      </c>
      <c r="O29" s="95">
        <f>L29/'סכום נכסי הקרן'!$C$42</f>
        <v>1.090389234501201E-2</v>
      </c>
    </row>
    <row r="30" spans="2:15" s="137" customFormat="1">
      <c r="B30" s="87" t="s">
        <v>559</v>
      </c>
      <c r="C30" s="84" t="s">
        <v>560</v>
      </c>
      <c r="D30" s="97" t="s">
        <v>118</v>
      </c>
      <c r="E30" s="97" t="s">
        <v>299</v>
      </c>
      <c r="F30" s="84" t="s">
        <v>310</v>
      </c>
      <c r="G30" s="97" t="s">
        <v>307</v>
      </c>
      <c r="H30" s="97" t="s">
        <v>162</v>
      </c>
      <c r="I30" s="94">
        <v>5344</v>
      </c>
      <c r="J30" s="96">
        <v>6419</v>
      </c>
      <c r="K30" s="84"/>
      <c r="L30" s="94">
        <v>343.03136000000001</v>
      </c>
      <c r="M30" s="95">
        <v>2.2973858607739718E-5</v>
      </c>
      <c r="N30" s="95">
        <v>3.1906325906162672E-2</v>
      </c>
      <c r="O30" s="95">
        <f>L30/'סכום נכסי הקרן'!$C$42</f>
        <v>5.2619927161146485E-3</v>
      </c>
    </row>
    <row r="31" spans="2:15" s="137" customFormat="1">
      <c r="B31" s="87" t="s">
        <v>561</v>
      </c>
      <c r="C31" s="84" t="s">
        <v>562</v>
      </c>
      <c r="D31" s="97" t="s">
        <v>118</v>
      </c>
      <c r="E31" s="97" t="s">
        <v>299</v>
      </c>
      <c r="F31" s="84" t="s">
        <v>563</v>
      </c>
      <c r="G31" s="97" t="s">
        <v>564</v>
      </c>
      <c r="H31" s="97" t="s">
        <v>162</v>
      </c>
      <c r="I31" s="94">
        <v>2210</v>
      </c>
      <c r="J31" s="96">
        <v>14630</v>
      </c>
      <c r="K31" s="84"/>
      <c r="L31" s="94">
        <v>323.32299999999998</v>
      </c>
      <c r="M31" s="95">
        <v>4.494254769415518E-6</v>
      </c>
      <c r="N31" s="95">
        <v>3.0073195089096904E-2</v>
      </c>
      <c r="O31" s="95">
        <f>L31/'סכום נכסי הקרן'!$C$42</f>
        <v>4.9596726985904034E-3</v>
      </c>
    </row>
    <row r="32" spans="2:15" s="137" customFormat="1">
      <c r="B32" s="87" t="s">
        <v>565</v>
      </c>
      <c r="C32" s="84" t="s">
        <v>566</v>
      </c>
      <c r="D32" s="97" t="s">
        <v>118</v>
      </c>
      <c r="E32" s="97" t="s">
        <v>299</v>
      </c>
      <c r="F32" s="84" t="s">
        <v>393</v>
      </c>
      <c r="G32" s="97" t="s">
        <v>330</v>
      </c>
      <c r="H32" s="97" t="s">
        <v>162</v>
      </c>
      <c r="I32" s="94">
        <v>1422</v>
      </c>
      <c r="J32" s="96">
        <v>16350</v>
      </c>
      <c r="K32" s="84"/>
      <c r="L32" s="94">
        <v>232.49700000000001</v>
      </c>
      <c r="M32" s="95">
        <v>3.1982528093344722E-5</v>
      </c>
      <c r="N32" s="95">
        <v>2.1625209584934458E-2</v>
      </c>
      <c r="O32" s="95">
        <f>L32/'סכום נכסי הקרן'!$C$42</f>
        <v>3.566430545937571E-3</v>
      </c>
    </row>
    <row r="33" spans="2:15" s="137" customFormat="1">
      <c r="B33" s="87" t="s">
        <v>567</v>
      </c>
      <c r="C33" s="84" t="s">
        <v>568</v>
      </c>
      <c r="D33" s="97" t="s">
        <v>118</v>
      </c>
      <c r="E33" s="97" t="s">
        <v>299</v>
      </c>
      <c r="F33" s="84" t="s">
        <v>569</v>
      </c>
      <c r="G33" s="97" t="s">
        <v>190</v>
      </c>
      <c r="H33" s="97" t="s">
        <v>162</v>
      </c>
      <c r="I33" s="94">
        <v>1271</v>
      </c>
      <c r="J33" s="96">
        <v>32020</v>
      </c>
      <c r="K33" s="84"/>
      <c r="L33" s="94">
        <v>406.9742</v>
      </c>
      <c r="M33" s="95">
        <v>2.0879195145302937E-5</v>
      </c>
      <c r="N33" s="95">
        <v>3.785383196626637E-2</v>
      </c>
      <c r="O33" s="95">
        <f>L33/'סכום נכסי הקרן'!$C$42</f>
        <v>6.2428556854002681E-3</v>
      </c>
    </row>
    <row r="34" spans="2:15" s="137" customFormat="1">
      <c r="B34" s="87" t="s">
        <v>570</v>
      </c>
      <c r="C34" s="84" t="s">
        <v>571</v>
      </c>
      <c r="D34" s="97" t="s">
        <v>118</v>
      </c>
      <c r="E34" s="97" t="s">
        <v>299</v>
      </c>
      <c r="F34" s="84" t="s">
        <v>572</v>
      </c>
      <c r="G34" s="97" t="s">
        <v>353</v>
      </c>
      <c r="H34" s="97" t="s">
        <v>162</v>
      </c>
      <c r="I34" s="94">
        <v>1797</v>
      </c>
      <c r="J34" s="96">
        <v>3580</v>
      </c>
      <c r="K34" s="84"/>
      <c r="L34" s="94">
        <v>64.332599999999999</v>
      </c>
      <c r="M34" s="95">
        <v>1.7855437371174062E-5</v>
      </c>
      <c r="N34" s="95">
        <v>5.9837587501935692E-3</v>
      </c>
      <c r="O34" s="95">
        <f>L34/'סכום נכסי הקרן'!$C$42</f>
        <v>9.8684176458011647E-4</v>
      </c>
    </row>
    <row r="35" spans="2:15" s="137" customFormat="1">
      <c r="B35" s="87" t="s">
        <v>573</v>
      </c>
      <c r="C35" s="84" t="s">
        <v>574</v>
      </c>
      <c r="D35" s="97" t="s">
        <v>118</v>
      </c>
      <c r="E35" s="97" t="s">
        <v>299</v>
      </c>
      <c r="F35" s="84" t="s">
        <v>323</v>
      </c>
      <c r="G35" s="97" t="s">
        <v>307</v>
      </c>
      <c r="H35" s="97" t="s">
        <v>162</v>
      </c>
      <c r="I35" s="94">
        <v>30853</v>
      </c>
      <c r="J35" s="96">
        <v>2560</v>
      </c>
      <c r="K35" s="84"/>
      <c r="L35" s="94">
        <v>789.83680000000004</v>
      </c>
      <c r="M35" s="95">
        <v>2.3144405051546321E-5</v>
      </c>
      <c r="N35" s="95">
        <v>7.3464975194922774E-2</v>
      </c>
      <c r="O35" s="95">
        <f>L35/'סכום נכסי הקרן'!$C$42</f>
        <v>1.2115847042437468E-2</v>
      </c>
    </row>
    <row r="36" spans="2:15" s="137" customFormat="1">
      <c r="B36" s="87" t="s">
        <v>575</v>
      </c>
      <c r="C36" s="84" t="s">
        <v>576</v>
      </c>
      <c r="D36" s="97" t="s">
        <v>118</v>
      </c>
      <c r="E36" s="97" t="s">
        <v>299</v>
      </c>
      <c r="F36" s="84" t="s">
        <v>400</v>
      </c>
      <c r="G36" s="97" t="s">
        <v>401</v>
      </c>
      <c r="H36" s="97" t="s">
        <v>162</v>
      </c>
      <c r="I36" s="94">
        <v>411</v>
      </c>
      <c r="J36" s="96">
        <v>60150</v>
      </c>
      <c r="K36" s="84"/>
      <c r="L36" s="94">
        <v>247.2165</v>
      </c>
      <c r="M36" s="95">
        <v>4.0460298406021751E-5</v>
      </c>
      <c r="N36" s="95">
        <v>2.2994312293723999E-2</v>
      </c>
      <c r="O36" s="95">
        <f>L36/'סכום נכסי הקרן'!$C$42</f>
        <v>3.7922230267907774E-3</v>
      </c>
    </row>
    <row r="37" spans="2:15" s="137" customFormat="1">
      <c r="B37" s="87" t="s">
        <v>577</v>
      </c>
      <c r="C37" s="84" t="s">
        <v>578</v>
      </c>
      <c r="D37" s="97" t="s">
        <v>118</v>
      </c>
      <c r="E37" s="97" t="s">
        <v>299</v>
      </c>
      <c r="F37" s="84" t="s">
        <v>579</v>
      </c>
      <c r="G37" s="97" t="s">
        <v>468</v>
      </c>
      <c r="H37" s="97" t="s">
        <v>162</v>
      </c>
      <c r="I37" s="94">
        <v>1131</v>
      </c>
      <c r="J37" s="96">
        <v>32490</v>
      </c>
      <c r="K37" s="84"/>
      <c r="L37" s="94">
        <v>367.46190000000001</v>
      </c>
      <c r="M37" s="95">
        <v>1.9005078909894215E-5</v>
      </c>
      <c r="N37" s="95">
        <v>3.4178680163521366E-2</v>
      </c>
      <c r="O37" s="95">
        <f>L37/'סכום נכסי הקרן'!$C$42</f>
        <v>5.6367494833406756E-3</v>
      </c>
    </row>
    <row r="38" spans="2:15" s="137" customFormat="1">
      <c r="B38" s="87" t="s">
        <v>580</v>
      </c>
      <c r="C38" s="84" t="s">
        <v>581</v>
      </c>
      <c r="D38" s="97" t="s">
        <v>118</v>
      </c>
      <c r="E38" s="97" t="s">
        <v>299</v>
      </c>
      <c r="F38" s="84" t="s">
        <v>496</v>
      </c>
      <c r="G38" s="97" t="s">
        <v>353</v>
      </c>
      <c r="H38" s="97" t="s">
        <v>162</v>
      </c>
      <c r="I38" s="94">
        <v>3405</v>
      </c>
      <c r="J38" s="96">
        <v>2197</v>
      </c>
      <c r="K38" s="84"/>
      <c r="L38" s="94">
        <v>74.807850000000002</v>
      </c>
      <c r="M38" s="95">
        <v>2.0060046287393268E-5</v>
      </c>
      <c r="N38" s="95">
        <v>6.9580916521432062E-3</v>
      </c>
      <c r="O38" s="95">
        <f>L38/'סכום נכסי הקרן'!$C$42</f>
        <v>1.1475287909775865E-3</v>
      </c>
    </row>
    <row r="39" spans="2:15" s="137" customFormat="1">
      <c r="B39" s="87" t="s">
        <v>582</v>
      </c>
      <c r="C39" s="84" t="s">
        <v>583</v>
      </c>
      <c r="D39" s="97" t="s">
        <v>118</v>
      </c>
      <c r="E39" s="97" t="s">
        <v>299</v>
      </c>
      <c r="F39" s="84" t="s">
        <v>584</v>
      </c>
      <c r="G39" s="97" t="s">
        <v>381</v>
      </c>
      <c r="H39" s="97" t="s">
        <v>162</v>
      </c>
      <c r="I39" s="94">
        <v>1255</v>
      </c>
      <c r="J39" s="96">
        <v>30200</v>
      </c>
      <c r="K39" s="84"/>
      <c r="L39" s="94">
        <v>379.01</v>
      </c>
      <c r="M39" s="95">
        <v>8.9282491324978786E-6</v>
      </c>
      <c r="N39" s="95">
        <v>3.5252801906200976E-2</v>
      </c>
      <c r="O39" s="95">
        <f>L39/'סכום נכסי הקרן'!$C$42</f>
        <v>5.8138936898790034E-3</v>
      </c>
    </row>
    <row r="40" spans="2:15" s="137" customFormat="1">
      <c r="B40" s="87" t="s">
        <v>585</v>
      </c>
      <c r="C40" s="84" t="s">
        <v>586</v>
      </c>
      <c r="D40" s="97" t="s">
        <v>118</v>
      </c>
      <c r="E40" s="97" t="s">
        <v>299</v>
      </c>
      <c r="F40" s="84" t="s">
        <v>329</v>
      </c>
      <c r="G40" s="97" t="s">
        <v>330</v>
      </c>
      <c r="H40" s="97" t="s">
        <v>162</v>
      </c>
      <c r="I40" s="94">
        <v>2830</v>
      </c>
      <c r="J40" s="96">
        <v>19440</v>
      </c>
      <c r="K40" s="84"/>
      <c r="L40" s="94">
        <v>550.15200000000004</v>
      </c>
      <c r="M40" s="95">
        <v>2.3335825786433821E-5</v>
      </c>
      <c r="N40" s="95">
        <v>5.1171207815889505E-2</v>
      </c>
      <c r="O40" s="95">
        <f>L40/'סכום נכסי הקרן'!$C$42</f>
        <v>8.4391579147629712E-3</v>
      </c>
    </row>
    <row r="41" spans="2:15" s="137" customFormat="1">
      <c r="B41" s="87" t="s">
        <v>587</v>
      </c>
      <c r="C41" s="84" t="s">
        <v>588</v>
      </c>
      <c r="D41" s="97" t="s">
        <v>118</v>
      </c>
      <c r="E41" s="97" t="s">
        <v>299</v>
      </c>
      <c r="F41" s="84" t="s">
        <v>589</v>
      </c>
      <c r="G41" s="97" t="s">
        <v>149</v>
      </c>
      <c r="H41" s="97" t="s">
        <v>162</v>
      </c>
      <c r="I41" s="94">
        <v>3475</v>
      </c>
      <c r="J41" s="96">
        <v>2301</v>
      </c>
      <c r="K41" s="84"/>
      <c r="L41" s="94">
        <v>79.95975</v>
      </c>
      <c r="M41" s="95">
        <v>1.4711708886956812E-5</v>
      </c>
      <c r="N41" s="95">
        <v>7.4372845761836188E-3</v>
      </c>
      <c r="O41" s="95">
        <f>L41/'סכום נכסי הקרן'!$C$42</f>
        <v>1.2265573097525202E-3</v>
      </c>
    </row>
    <row r="42" spans="2:15" s="137" customFormat="1">
      <c r="B42" s="87" t="s">
        <v>590</v>
      </c>
      <c r="C42" s="84" t="s">
        <v>591</v>
      </c>
      <c r="D42" s="97" t="s">
        <v>118</v>
      </c>
      <c r="E42" s="97" t="s">
        <v>299</v>
      </c>
      <c r="F42" s="84" t="s">
        <v>467</v>
      </c>
      <c r="G42" s="97" t="s">
        <v>468</v>
      </c>
      <c r="H42" s="97" t="s">
        <v>162</v>
      </c>
      <c r="I42" s="94">
        <v>3647</v>
      </c>
      <c r="J42" s="96">
        <v>7539</v>
      </c>
      <c r="K42" s="84"/>
      <c r="L42" s="94">
        <v>274.94733000000002</v>
      </c>
      <c r="M42" s="95">
        <v>3.1789936423613846E-5</v>
      </c>
      <c r="N42" s="95">
        <v>2.5573635943982664E-2</v>
      </c>
      <c r="O42" s="95">
        <f>L42/'סכום נכסי הקרן'!$C$42</f>
        <v>4.2176052002218418E-3</v>
      </c>
    </row>
    <row r="43" spans="2:15" s="137" customFormat="1">
      <c r="B43" s="83"/>
      <c r="C43" s="84"/>
      <c r="D43" s="84"/>
      <c r="E43" s="84"/>
      <c r="F43" s="84"/>
      <c r="G43" s="84"/>
      <c r="H43" s="84"/>
      <c r="I43" s="94"/>
      <c r="J43" s="96"/>
      <c r="K43" s="84"/>
      <c r="L43" s="84"/>
      <c r="M43" s="84"/>
      <c r="N43" s="95"/>
      <c r="O43" s="84"/>
    </row>
    <row r="44" spans="2:15" s="137" customFormat="1">
      <c r="B44" s="102" t="s">
        <v>592</v>
      </c>
      <c r="C44" s="82"/>
      <c r="D44" s="82"/>
      <c r="E44" s="82"/>
      <c r="F44" s="82"/>
      <c r="G44" s="82"/>
      <c r="H44" s="82"/>
      <c r="I44" s="91"/>
      <c r="J44" s="93"/>
      <c r="K44" s="82"/>
      <c r="L44" s="91">
        <v>2150.8380100000008</v>
      </c>
      <c r="M44" s="82"/>
      <c r="N44" s="92">
        <v>0.20005558243544377</v>
      </c>
      <c r="O44" s="92">
        <f>L44/'סכום נכסי הקרן'!$C$42</f>
        <v>3.2993175732278612E-2</v>
      </c>
    </row>
    <row r="45" spans="2:15" s="137" customFormat="1">
      <c r="B45" s="87" t="s">
        <v>593</v>
      </c>
      <c r="C45" s="84" t="s">
        <v>594</v>
      </c>
      <c r="D45" s="97" t="s">
        <v>118</v>
      </c>
      <c r="E45" s="97" t="s">
        <v>299</v>
      </c>
      <c r="F45" s="84" t="s">
        <v>595</v>
      </c>
      <c r="G45" s="97" t="s">
        <v>596</v>
      </c>
      <c r="H45" s="97" t="s">
        <v>162</v>
      </c>
      <c r="I45" s="94">
        <v>11817</v>
      </c>
      <c r="J45" s="96">
        <v>429.7</v>
      </c>
      <c r="K45" s="84"/>
      <c r="L45" s="94">
        <v>50.777650000000001</v>
      </c>
      <c r="M45" s="95">
        <v>4.0117910739193298E-5</v>
      </c>
      <c r="N45" s="95">
        <v>4.7229741608728164E-3</v>
      </c>
      <c r="O45" s="95">
        <f>L45/'סכום נכסי הקרן'!$C$42</f>
        <v>7.7891311290436815E-4</v>
      </c>
    </row>
    <row r="46" spans="2:15" s="137" customFormat="1">
      <c r="B46" s="87" t="s">
        <v>597</v>
      </c>
      <c r="C46" s="84" t="s">
        <v>598</v>
      </c>
      <c r="D46" s="97" t="s">
        <v>118</v>
      </c>
      <c r="E46" s="97" t="s">
        <v>299</v>
      </c>
      <c r="F46" s="84" t="s">
        <v>502</v>
      </c>
      <c r="G46" s="97" t="s">
        <v>503</v>
      </c>
      <c r="H46" s="97" t="s">
        <v>162</v>
      </c>
      <c r="I46" s="94">
        <v>4700</v>
      </c>
      <c r="J46" s="96">
        <v>1775</v>
      </c>
      <c r="K46" s="84"/>
      <c r="L46" s="94">
        <v>83.424999999999997</v>
      </c>
      <c r="M46" s="95">
        <v>3.5636643055217063E-5</v>
      </c>
      <c r="N46" s="95">
        <v>7.7595973695280237E-3</v>
      </c>
      <c r="O46" s="95">
        <f>L46/'סכום נכסי הקרן'!$C$42</f>
        <v>1.2797131502550218E-3</v>
      </c>
    </row>
    <row r="47" spans="2:15" s="137" customFormat="1">
      <c r="B47" s="87" t="s">
        <v>599</v>
      </c>
      <c r="C47" s="84" t="s">
        <v>600</v>
      </c>
      <c r="D47" s="97" t="s">
        <v>118</v>
      </c>
      <c r="E47" s="97" t="s">
        <v>299</v>
      </c>
      <c r="F47" s="84" t="s">
        <v>601</v>
      </c>
      <c r="G47" s="97" t="s">
        <v>405</v>
      </c>
      <c r="H47" s="97" t="s">
        <v>162</v>
      </c>
      <c r="I47" s="94">
        <v>328</v>
      </c>
      <c r="J47" s="96">
        <v>23900</v>
      </c>
      <c r="K47" s="84"/>
      <c r="L47" s="94">
        <v>78.391999999999996</v>
      </c>
      <c r="M47" s="95">
        <v>2.2351069474824145E-5</v>
      </c>
      <c r="N47" s="95">
        <v>7.2914636738632401E-3</v>
      </c>
      <c r="O47" s="95">
        <f>L47/'סכום נכסי הקרן'!$C$42</f>
        <v>1.2025085199255819E-3</v>
      </c>
    </row>
    <row r="48" spans="2:15" s="137" customFormat="1">
      <c r="B48" s="87" t="s">
        <v>602</v>
      </c>
      <c r="C48" s="84" t="s">
        <v>603</v>
      </c>
      <c r="D48" s="97" t="s">
        <v>118</v>
      </c>
      <c r="E48" s="97" t="s">
        <v>299</v>
      </c>
      <c r="F48" s="84" t="s">
        <v>604</v>
      </c>
      <c r="G48" s="97" t="s">
        <v>605</v>
      </c>
      <c r="H48" s="97" t="s">
        <v>162</v>
      </c>
      <c r="I48" s="94">
        <v>3600</v>
      </c>
      <c r="J48" s="96">
        <v>1666</v>
      </c>
      <c r="K48" s="84"/>
      <c r="L48" s="94">
        <v>59.975999999999999</v>
      </c>
      <c r="M48" s="95">
        <v>3.3083716690900489E-5</v>
      </c>
      <c r="N48" s="95">
        <v>5.5785389491736616E-3</v>
      </c>
      <c r="O48" s="95">
        <f>L48/'סכום נכסי הקרן'!$C$42</f>
        <v>9.2001289661007124E-4</v>
      </c>
    </row>
    <row r="49" spans="2:15" s="137" customFormat="1">
      <c r="B49" s="87" t="s">
        <v>606</v>
      </c>
      <c r="C49" s="84" t="s">
        <v>607</v>
      </c>
      <c r="D49" s="97" t="s">
        <v>118</v>
      </c>
      <c r="E49" s="97" t="s">
        <v>299</v>
      </c>
      <c r="F49" s="84" t="s">
        <v>608</v>
      </c>
      <c r="G49" s="97" t="s">
        <v>472</v>
      </c>
      <c r="H49" s="97" t="s">
        <v>162</v>
      </c>
      <c r="I49" s="94">
        <v>993</v>
      </c>
      <c r="J49" s="96">
        <v>1078</v>
      </c>
      <c r="K49" s="84"/>
      <c r="L49" s="94">
        <v>10.704540000000001</v>
      </c>
      <c r="M49" s="95">
        <v>1.8267920747468127E-5</v>
      </c>
      <c r="N49" s="95">
        <v>9.9565981931084842E-4</v>
      </c>
      <c r="O49" s="95">
        <f>L49/'סכום נכסי הקרן'!$C$42</f>
        <v>1.6420426257633677E-4</v>
      </c>
    </row>
    <row r="50" spans="2:15" s="137" customFormat="1">
      <c r="B50" s="87" t="s">
        <v>609</v>
      </c>
      <c r="C50" s="84" t="s">
        <v>610</v>
      </c>
      <c r="D50" s="97" t="s">
        <v>118</v>
      </c>
      <c r="E50" s="97" t="s">
        <v>299</v>
      </c>
      <c r="F50" s="84" t="s">
        <v>611</v>
      </c>
      <c r="G50" s="97" t="s">
        <v>149</v>
      </c>
      <c r="H50" s="97" t="s">
        <v>162</v>
      </c>
      <c r="I50" s="94">
        <v>327</v>
      </c>
      <c r="J50" s="96">
        <v>6258</v>
      </c>
      <c r="K50" s="84"/>
      <c r="L50" s="94">
        <v>20.463660000000001</v>
      </c>
      <c r="M50" s="95">
        <v>1.4931045964060652E-5</v>
      </c>
      <c r="N50" s="95">
        <v>1.9033834259144843E-3</v>
      </c>
      <c r="O50" s="95">
        <f>L50/'סכום נכסי הקרן'!$C$42</f>
        <v>3.1390608096311276E-4</v>
      </c>
    </row>
    <row r="51" spans="2:15" s="137" customFormat="1">
      <c r="B51" s="87" t="s">
        <v>612</v>
      </c>
      <c r="C51" s="84" t="s">
        <v>613</v>
      </c>
      <c r="D51" s="97" t="s">
        <v>118</v>
      </c>
      <c r="E51" s="97" t="s">
        <v>299</v>
      </c>
      <c r="F51" s="84" t="s">
        <v>614</v>
      </c>
      <c r="G51" s="97" t="s">
        <v>401</v>
      </c>
      <c r="H51" s="97" t="s">
        <v>162</v>
      </c>
      <c r="I51" s="94">
        <v>157</v>
      </c>
      <c r="J51" s="96">
        <v>84600</v>
      </c>
      <c r="K51" s="84"/>
      <c r="L51" s="94">
        <v>132.822</v>
      </c>
      <c r="M51" s="95">
        <v>4.3446641436251875E-5</v>
      </c>
      <c r="N51" s="95">
        <v>1.2354153333118983E-2</v>
      </c>
      <c r="O51" s="95">
        <f>L51/'סכום נכסי הקרן'!$C$42</f>
        <v>2.0374475282370096E-3</v>
      </c>
    </row>
    <row r="52" spans="2:15" s="137" customFormat="1">
      <c r="B52" s="87" t="s">
        <v>615</v>
      </c>
      <c r="C52" s="84" t="s">
        <v>616</v>
      </c>
      <c r="D52" s="97" t="s">
        <v>118</v>
      </c>
      <c r="E52" s="97" t="s">
        <v>299</v>
      </c>
      <c r="F52" s="84" t="s">
        <v>617</v>
      </c>
      <c r="G52" s="97" t="s">
        <v>188</v>
      </c>
      <c r="H52" s="97" t="s">
        <v>162</v>
      </c>
      <c r="I52" s="94">
        <v>5842</v>
      </c>
      <c r="J52" s="96">
        <v>339.5</v>
      </c>
      <c r="K52" s="84"/>
      <c r="L52" s="94">
        <v>19.833590000000001</v>
      </c>
      <c r="M52" s="95">
        <v>1.5619915406046091E-5</v>
      </c>
      <c r="N52" s="95">
        <v>1.8447788168090779E-3</v>
      </c>
      <c r="O52" s="95">
        <f>L52/'סכום נכסי הקרן'!$C$42</f>
        <v>3.0424100617041055E-4</v>
      </c>
    </row>
    <row r="53" spans="2:15" s="137" customFormat="1">
      <c r="B53" s="87" t="s">
        <v>618</v>
      </c>
      <c r="C53" s="84" t="s">
        <v>619</v>
      </c>
      <c r="D53" s="97" t="s">
        <v>118</v>
      </c>
      <c r="E53" s="97" t="s">
        <v>299</v>
      </c>
      <c r="F53" s="84" t="s">
        <v>620</v>
      </c>
      <c r="G53" s="97" t="s">
        <v>621</v>
      </c>
      <c r="H53" s="97" t="s">
        <v>162</v>
      </c>
      <c r="I53" s="94">
        <v>133</v>
      </c>
      <c r="J53" s="96">
        <v>15100</v>
      </c>
      <c r="K53" s="84"/>
      <c r="L53" s="94">
        <v>20.082999999999998</v>
      </c>
      <c r="M53" s="95">
        <v>2.9039066714963219E-5</v>
      </c>
      <c r="N53" s="95">
        <v>1.8679771527986969E-3</v>
      </c>
      <c r="O53" s="95">
        <f>L53/'סכום נכסי הקרן'!$C$42</f>
        <v>3.0806687679438543E-4</v>
      </c>
    </row>
    <row r="54" spans="2:15" s="137" customFormat="1">
      <c r="B54" s="87" t="s">
        <v>622</v>
      </c>
      <c r="C54" s="84" t="s">
        <v>623</v>
      </c>
      <c r="D54" s="97" t="s">
        <v>118</v>
      </c>
      <c r="E54" s="97" t="s">
        <v>299</v>
      </c>
      <c r="F54" s="84" t="s">
        <v>624</v>
      </c>
      <c r="G54" s="97" t="s">
        <v>625</v>
      </c>
      <c r="H54" s="97" t="s">
        <v>162</v>
      </c>
      <c r="I54" s="94">
        <v>923</v>
      </c>
      <c r="J54" s="96">
        <v>3641</v>
      </c>
      <c r="K54" s="84"/>
      <c r="L54" s="94">
        <v>33.606430000000003</v>
      </c>
      <c r="M54" s="95">
        <v>3.7321990683007794E-5</v>
      </c>
      <c r="N54" s="95">
        <v>3.1258299769520849E-3</v>
      </c>
      <c r="O54" s="95">
        <f>L54/'סכום נכסי הקרן'!$C$42</f>
        <v>5.1551202162571032E-4</v>
      </c>
    </row>
    <row r="55" spans="2:15" s="137" customFormat="1">
      <c r="B55" s="87" t="s">
        <v>626</v>
      </c>
      <c r="C55" s="84" t="s">
        <v>627</v>
      </c>
      <c r="D55" s="97" t="s">
        <v>118</v>
      </c>
      <c r="E55" s="97" t="s">
        <v>299</v>
      </c>
      <c r="F55" s="84" t="s">
        <v>628</v>
      </c>
      <c r="G55" s="97" t="s">
        <v>353</v>
      </c>
      <c r="H55" s="97" t="s">
        <v>162</v>
      </c>
      <c r="I55" s="94">
        <v>210</v>
      </c>
      <c r="J55" s="96">
        <v>6329</v>
      </c>
      <c r="K55" s="84"/>
      <c r="L55" s="94">
        <v>13.290899999999999</v>
      </c>
      <c r="M55" s="95">
        <v>7.0259856077703385E-6</v>
      </c>
      <c r="N55" s="95">
        <v>1.2362245451442613E-3</v>
      </c>
      <c r="O55" s="95">
        <f>L55/'סכום נכסי הקרן'!$C$42</f>
        <v>2.0387820807581025E-4</v>
      </c>
    </row>
    <row r="56" spans="2:15" s="137" customFormat="1">
      <c r="B56" s="87" t="s">
        <v>629</v>
      </c>
      <c r="C56" s="84" t="s">
        <v>630</v>
      </c>
      <c r="D56" s="97" t="s">
        <v>118</v>
      </c>
      <c r="E56" s="97" t="s">
        <v>299</v>
      </c>
      <c r="F56" s="84" t="s">
        <v>385</v>
      </c>
      <c r="G56" s="97" t="s">
        <v>330</v>
      </c>
      <c r="H56" s="97" t="s">
        <v>162</v>
      </c>
      <c r="I56" s="94">
        <v>99</v>
      </c>
      <c r="J56" s="96">
        <v>175800</v>
      </c>
      <c r="K56" s="84"/>
      <c r="L56" s="94">
        <v>174.042</v>
      </c>
      <c r="M56" s="95">
        <v>4.6331937915203193E-5</v>
      </c>
      <c r="N56" s="95">
        <v>1.61881431871429E-2</v>
      </c>
      <c r="O56" s="95">
        <f>L56/'סכום נכסי הקרן'!$C$42</f>
        <v>2.6697493089204018E-3</v>
      </c>
    </row>
    <row r="57" spans="2:15" s="137" customFormat="1">
      <c r="B57" s="87" t="s">
        <v>631</v>
      </c>
      <c r="C57" s="84" t="s">
        <v>632</v>
      </c>
      <c r="D57" s="97" t="s">
        <v>118</v>
      </c>
      <c r="E57" s="97" t="s">
        <v>299</v>
      </c>
      <c r="F57" s="84" t="s">
        <v>633</v>
      </c>
      <c r="G57" s="97" t="s">
        <v>185</v>
      </c>
      <c r="H57" s="97" t="s">
        <v>162</v>
      </c>
      <c r="I57" s="94">
        <v>368</v>
      </c>
      <c r="J57" s="96">
        <v>11930</v>
      </c>
      <c r="K57" s="84"/>
      <c r="L57" s="94">
        <v>43.9024</v>
      </c>
      <c r="M57" s="95">
        <v>1.4479074000265188E-5</v>
      </c>
      <c r="N57" s="95">
        <v>4.0834875343837831E-3</v>
      </c>
      <c r="O57" s="95">
        <f>L57/'סכום נכסי הקרן'!$C$42</f>
        <v>6.7344894944867939E-4</v>
      </c>
    </row>
    <row r="58" spans="2:15" s="137" customFormat="1">
      <c r="B58" s="87" t="s">
        <v>634</v>
      </c>
      <c r="C58" s="84" t="s">
        <v>635</v>
      </c>
      <c r="D58" s="97" t="s">
        <v>118</v>
      </c>
      <c r="E58" s="97" t="s">
        <v>299</v>
      </c>
      <c r="F58" s="84" t="s">
        <v>636</v>
      </c>
      <c r="G58" s="97" t="s">
        <v>330</v>
      </c>
      <c r="H58" s="97" t="s">
        <v>162</v>
      </c>
      <c r="I58" s="94">
        <v>353</v>
      </c>
      <c r="J58" s="96">
        <v>5775</v>
      </c>
      <c r="K58" s="84"/>
      <c r="L58" s="94">
        <v>20.385750000000002</v>
      </c>
      <c r="M58" s="95">
        <v>1.9681960702428549E-5</v>
      </c>
      <c r="N58" s="95">
        <v>1.8961367944363911E-3</v>
      </c>
      <c r="O58" s="95">
        <f>L58/'סכום נכסי הקרן'!$C$42</f>
        <v>3.1271096617094772E-4</v>
      </c>
    </row>
    <row r="59" spans="2:15" s="137" customFormat="1">
      <c r="B59" s="87" t="s">
        <v>637</v>
      </c>
      <c r="C59" s="84" t="s">
        <v>638</v>
      </c>
      <c r="D59" s="97" t="s">
        <v>118</v>
      </c>
      <c r="E59" s="97" t="s">
        <v>299</v>
      </c>
      <c r="F59" s="84" t="s">
        <v>639</v>
      </c>
      <c r="G59" s="97" t="s">
        <v>366</v>
      </c>
      <c r="H59" s="97" t="s">
        <v>162</v>
      </c>
      <c r="I59" s="94">
        <v>166</v>
      </c>
      <c r="J59" s="96">
        <v>19590</v>
      </c>
      <c r="K59" s="84"/>
      <c r="L59" s="94">
        <v>32.519400000000005</v>
      </c>
      <c r="M59" s="95">
        <v>3.4218930242030904E-5</v>
      </c>
      <c r="N59" s="95">
        <v>3.024722213948213E-3</v>
      </c>
      <c r="O59" s="95">
        <f>L59/'סכום נכסי הקרן'!$C$42</f>
        <v>4.9883732476359798E-4</v>
      </c>
    </row>
    <row r="60" spans="2:15" s="137" customFormat="1">
      <c r="B60" s="87" t="s">
        <v>640</v>
      </c>
      <c r="C60" s="84" t="s">
        <v>641</v>
      </c>
      <c r="D60" s="97" t="s">
        <v>118</v>
      </c>
      <c r="E60" s="97" t="s">
        <v>299</v>
      </c>
      <c r="F60" s="84" t="s">
        <v>642</v>
      </c>
      <c r="G60" s="97" t="s">
        <v>605</v>
      </c>
      <c r="H60" s="97" t="s">
        <v>162</v>
      </c>
      <c r="I60" s="94">
        <v>381</v>
      </c>
      <c r="J60" s="96">
        <v>7710</v>
      </c>
      <c r="K60" s="84"/>
      <c r="L60" s="94">
        <v>29.3751</v>
      </c>
      <c r="M60" s="95">
        <v>2.7258668668020536E-5</v>
      </c>
      <c r="N60" s="95">
        <v>2.732261896189663E-3</v>
      </c>
      <c r="O60" s="95">
        <f>L60/'סכום נכסי הקרן'!$C$42</f>
        <v>4.5060475588919744E-4</v>
      </c>
    </row>
    <row r="61" spans="2:15" s="137" customFormat="1">
      <c r="B61" s="87" t="s">
        <v>643</v>
      </c>
      <c r="C61" s="84" t="s">
        <v>644</v>
      </c>
      <c r="D61" s="97" t="s">
        <v>118</v>
      </c>
      <c r="E61" s="97" t="s">
        <v>299</v>
      </c>
      <c r="F61" s="84" t="s">
        <v>404</v>
      </c>
      <c r="G61" s="97" t="s">
        <v>405</v>
      </c>
      <c r="H61" s="97" t="s">
        <v>162</v>
      </c>
      <c r="I61" s="94">
        <v>4120</v>
      </c>
      <c r="J61" s="96">
        <v>1917</v>
      </c>
      <c r="K61" s="84"/>
      <c r="L61" s="94">
        <v>78.980399999999989</v>
      </c>
      <c r="M61" s="95">
        <v>1.6428927393412101E-5</v>
      </c>
      <c r="N61" s="95">
        <v>7.3461924373301891E-3</v>
      </c>
      <c r="O61" s="95">
        <f>L61/'סכום נכסי הקרן'!$C$42</f>
        <v>1.2115343900797328E-3</v>
      </c>
    </row>
    <row r="62" spans="2:15" s="137" customFormat="1">
      <c r="B62" s="87" t="s">
        <v>645</v>
      </c>
      <c r="C62" s="84" t="s">
        <v>646</v>
      </c>
      <c r="D62" s="97" t="s">
        <v>118</v>
      </c>
      <c r="E62" s="97" t="s">
        <v>299</v>
      </c>
      <c r="F62" s="84" t="s">
        <v>647</v>
      </c>
      <c r="G62" s="97" t="s">
        <v>648</v>
      </c>
      <c r="H62" s="97" t="s">
        <v>162</v>
      </c>
      <c r="I62" s="94">
        <v>1048</v>
      </c>
      <c r="J62" s="96">
        <v>7786</v>
      </c>
      <c r="K62" s="84"/>
      <c r="L62" s="94">
        <v>81.597279999999998</v>
      </c>
      <c r="M62" s="95">
        <v>4.6613666157281893E-5</v>
      </c>
      <c r="N62" s="95">
        <v>7.5895959154766747E-3</v>
      </c>
      <c r="O62" s="95">
        <f>L62/'סכום נכסי הקרן'!$C$42</f>
        <v>1.2516765027394798E-3</v>
      </c>
    </row>
    <row r="63" spans="2:15" s="137" customFormat="1">
      <c r="B63" s="87" t="s">
        <v>649</v>
      </c>
      <c r="C63" s="84" t="s">
        <v>650</v>
      </c>
      <c r="D63" s="97" t="s">
        <v>118</v>
      </c>
      <c r="E63" s="97" t="s">
        <v>299</v>
      </c>
      <c r="F63" s="84" t="s">
        <v>651</v>
      </c>
      <c r="G63" s="97" t="s">
        <v>401</v>
      </c>
      <c r="H63" s="97" t="s">
        <v>162</v>
      </c>
      <c r="I63" s="94">
        <v>244</v>
      </c>
      <c r="J63" s="96">
        <v>21070</v>
      </c>
      <c r="K63" s="84"/>
      <c r="L63" s="94">
        <v>51.410800000000002</v>
      </c>
      <c r="M63" s="95">
        <v>1.4126616165943739E-5</v>
      </c>
      <c r="N63" s="95">
        <v>4.7818652495694499E-3</v>
      </c>
      <c r="O63" s="95">
        <f>L63/'סכום נכסי הקרן'!$C$42</f>
        <v>7.8862543392425389E-4</v>
      </c>
    </row>
    <row r="64" spans="2:15" s="137" customFormat="1">
      <c r="B64" s="87" t="s">
        <v>652</v>
      </c>
      <c r="C64" s="84" t="s">
        <v>653</v>
      </c>
      <c r="D64" s="97" t="s">
        <v>118</v>
      </c>
      <c r="E64" s="97" t="s">
        <v>299</v>
      </c>
      <c r="F64" s="84" t="s">
        <v>419</v>
      </c>
      <c r="G64" s="97" t="s">
        <v>330</v>
      </c>
      <c r="H64" s="97" t="s">
        <v>162</v>
      </c>
      <c r="I64" s="94">
        <v>81</v>
      </c>
      <c r="J64" s="96">
        <v>42670</v>
      </c>
      <c r="K64" s="84"/>
      <c r="L64" s="94">
        <v>34.5627</v>
      </c>
      <c r="M64" s="95">
        <v>1.498918558018141E-5</v>
      </c>
      <c r="N64" s="95">
        <v>3.2147753791283936E-3</v>
      </c>
      <c r="O64" s="95">
        <f>L64/'סכום נכסי הקרן'!$C$42</f>
        <v>5.3018090138830384E-4</v>
      </c>
    </row>
    <row r="65" spans="2:15" s="137" customFormat="1">
      <c r="B65" s="87" t="s">
        <v>654</v>
      </c>
      <c r="C65" s="84" t="s">
        <v>655</v>
      </c>
      <c r="D65" s="97" t="s">
        <v>118</v>
      </c>
      <c r="E65" s="97" t="s">
        <v>299</v>
      </c>
      <c r="F65" s="84" t="s">
        <v>656</v>
      </c>
      <c r="G65" s="97" t="s">
        <v>405</v>
      </c>
      <c r="H65" s="97" t="s">
        <v>162</v>
      </c>
      <c r="I65" s="94">
        <v>1220</v>
      </c>
      <c r="J65" s="96">
        <v>6154</v>
      </c>
      <c r="K65" s="84"/>
      <c r="L65" s="94">
        <v>75.078800000000001</v>
      </c>
      <c r="M65" s="95">
        <v>2.195686135449682E-5</v>
      </c>
      <c r="N65" s="95">
        <v>6.9832934850143314E-3</v>
      </c>
      <c r="O65" s="95">
        <f>L65/'סכום נכסי הקרן'!$C$42</f>
        <v>1.1516850783981629E-3</v>
      </c>
    </row>
    <row r="66" spans="2:15" s="137" customFormat="1">
      <c r="B66" s="87" t="s">
        <v>657</v>
      </c>
      <c r="C66" s="84" t="s">
        <v>658</v>
      </c>
      <c r="D66" s="97" t="s">
        <v>118</v>
      </c>
      <c r="E66" s="97" t="s">
        <v>299</v>
      </c>
      <c r="F66" s="84" t="s">
        <v>659</v>
      </c>
      <c r="G66" s="97" t="s">
        <v>660</v>
      </c>
      <c r="H66" s="97" t="s">
        <v>162</v>
      </c>
      <c r="I66" s="94">
        <v>1127</v>
      </c>
      <c r="J66" s="96">
        <v>8945</v>
      </c>
      <c r="K66" s="84"/>
      <c r="L66" s="94">
        <v>100.81014999999999</v>
      </c>
      <c r="M66" s="95">
        <v>2.1638648584794943E-5</v>
      </c>
      <c r="N66" s="95">
        <v>9.3766397933680006E-3</v>
      </c>
      <c r="O66" s="95">
        <f>L66/'סכום נכסי הקרן'!$C$42</f>
        <v>1.546395860163995E-3</v>
      </c>
    </row>
    <row r="67" spans="2:15" s="137" customFormat="1">
      <c r="B67" s="87" t="s">
        <v>661</v>
      </c>
      <c r="C67" s="84" t="s">
        <v>662</v>
      </c>
      <c r="D67" s="97" t="s">
        <v>118</v>
      </c>
      <c r="E67" s="97" t="s">
        <v>299</v>
      </c>
      <c r="F67" s="84" t="s">
        <v>663</v>
      </c>
      <c r="G67" s="97" t="s">
        <v>648</v>
      </c>
      <c r="H67" s="97" t="s">
        <v>162</v>
      </c>
      <c r="I67" s="94">
        <v>2560</v>
      </c>
      <c r="J67" s="96">
        <v>4386</v>
      </c>
      <c r="K67" s="84"/>
      <c r="L67" s="94">
        <v>112.28160000000001</v>
      </c>
      <c r="M67" s="95">
        <v>4.1775136515761056E-5</v>
      </c>
      <c r="N67" s="95">
        <v>1.0443632100765932E-2</v>
      </c>
      <c r="O67" s="95">
        <f>L67/'סכום נכסי הקרן'!$C$42</f>
        <v>1.7223642799121879E-3</v>
      </c>
    </row>
    <row r="68" spans="2:15" s="137" customFormat="1">
      <c r="B68" s="87" t="s">
        <v>664</v>
      </c>
      <c r="C68" s="84" t="s">
        <v>665</v>
      </c>
      <c r="D68" s="97" t="s">
        <v>118</v>
      </c>
      <c r="E68" s="97" t="s">
        <v>299</v>
      </c>
      <c r="F68" s="84" t="s">
        <v>666</v>
      </c>
      <c r="G68" s="97" t="s">
        <v>625</v>
      </c>
      <c r="H68" s="97" t="s">
        <v>162</v>
      </c>
      <c r="I68" s="94">
        <v>4804</v>
      </c>
      <c r="J68" s="96">
        <v>1713</v>
      </c>
      <c r="K68" s="84"/>
      <c r="L68" s="94">
        <v>82.29252000000001</v>
      </c>
      <c r="M68" s="95">
        <v>4.462036857594753E-5</v>
      </c>
      <c r="N68" s="95">
        <v>7.654262172296462E-3</v>
      </c>
      <c r="O68" s="95">
        <f>L68/'סכום נכסי הקרן'!$C$42</f>
        <v>1.2623412647482699E-3</v>
      </c>
    </row>
    <row r="69" spans="2:15" s="137" customFormat="1">
      <c r="B69" s="87" t="s">
        <v>667</v>
      </c>
      <c r="C69" s="84" t="s">
        <v>668</v>
      </c>
      <c r="D69" s="97" t="s">
        <v>118</v>
      </c>
      <c r="E69" s="97" t="s">
        <v>299</v>
      </c>
      <c r="F69" s="84" t="s">
        <v>669</v>
      </c>
      <c r="G69" s="97" t="s">
        <v>405</v>
      </c>
      <c r="H69" s="97" t="s">
        <v>162</v>
      </c>
      <c r="I69" s="94">
        <v>1124</v>
      </c>
      <c r="J69" s="96">
        <v>4388</v>
      </c>
      <c r="K69" s="84"/>
      <c r="L69" s="94">
        <v>49.321120000000001</v>
      </c>
      <c r="M69" s="95">
        <v>1.7764591379390649E-5</v>
      </c>
      <c r="N69" s="95">
        <v>4.5874981482070844E-3</v>
      </c>
      <c r="O69" s="95">
        <f>L69/'סכום נכסי הקרן'!$C$42</f>
        <v>7.5657040274864805E-4</v>
      </c>
    </row>
    <row r="70" spans="2:15" s="137" customFormat="1">
      <c r="B70" s="87" t="s">
        <v>670</v>
      </c>
      <c r="C70" s="84" t="s">
        <v>671</v>
      </c>
      <c r="D70" s="97" t="s">
        <v>118</v>
      </c>
      <c r="E70" s="97" t="s">
        <v>299</v>
      </c>
      <c r="F70" s="84" t="s">
        <v>672</v>
      </c>
      <c r="G70" s="97" t="s">
        <v>548</v>
      </c>
      <c r="H70" s="97" t="s">
        <v>162</v>
      </c>
      <c r="I70" s="94">
        <v>554</v>
      </c>
      <c r="J70" s="96">
        <v>9023</v>
      </c>
      <c r="K70" s="84"/>
      <c r="L70" s="94">
        <v>49.98742</v>
      </c>
      <c r="M70" s="95">
        <v>1.9905085796129597E-5</v>
      </c>
      <c r="N70" s="95">
        <v>4.6494726130235841E-3</v>
      </c>
      <c r="O70" s="95">
        <f>L70/'סכום נכסי הקרן'!$C$42</f>
        <v>7.6679123429812274E-4</v>
      </c>
    </row>
    <row r="71" spans="2:15" s="137" customFormat="1">
      <c r="B71" s="87" t="s">
        <v>673</v>
      </c>
      <c r="C71" s="84" t="s">
        <v>674</v>
      </c>
      <c r="D71" s="97" t="s">
        <v>118</v>
      </c>
      <c r="E71" s="97" t="s">
        <v>299</v>
      </c>
      <c r="F71" s="84" t="s">
        <v>675</v>
      </c>
      <c r="G71" s="97" t="s">
        <v>512</v>
      </c>
      <c r="H71" s="97" t="s">
        <v>162</v>
      </c>
      <c r="I71" s="94">
        <v>3158</v>
      </c>
      <c r="J71" s="96">
        <v>2463</v>
      </c>
      <c r="K71" s="84"/>
      <c r="L71" s="94">
        <v>77.781539999999993</v>
      </c>
      <c r="M71" s="95">
        <v>3.2257557083516429E-5</v>
      </c>
      <c r="N71" s="95">
        <v>7.2346830468305512E-3</v>
      </c>
      <c r="O71" s="95">
        <f>L71/'סכום נכסי הקרן'!$C$42</f>
        <v>1.1931442563390708E-3</v>
      </c>
    </row>
    <row r="72" spans="2:15" s="137" customFormat="1">
      <c r="B72" s="87" t="s">
        <v>676</v>
      </c>
      <c r="C72" s="84" t="s">
        <v>677</v>
      </c>
      <c r="D72" s="97" t="s">
        <v>118</v>
      </c>
      <c r="E72" s="97" t="s">
        <v>299</v>
      </c>
      <c r="F72" s="84" t="s">
        <v>678</v>
      </c>
      <c r="G72" s="97" t="s">
        <v>190</v>
      </c>
      <c r="H72" s="97" t="s">
        <v>162</v>
      </c>
      <c r="I72" s="94">
        <v>849</v>
      </c>
      <c r="J72" s="96">
        <v>4031</v>
      </c>
      <c r="K72" s="84"/>
      <c r="L72" s="94">
        <v>34.223190000000002</v>
      </c>
      <c r="M72" s="95">
        <v>1.7250682529654714E-5</v>
      </c>
      <c r="N72" s="95">
        <v>3.1831965849668299E-3</v>
      </c>
      <c r="O72" s="95">
        <f>L72/'סכום נכסי הקרן'!$C$42</f>
        <v>5.2497292522236938E-4</v>
      </c>
    </row>
    <row r="73" spans="2:15" s="137" customFormat="1">
      <c r="B73" s="87" t="s">
        <v>679</v>
      </c>
      <c r="C73" s="84" t="s">
        <v>680</v>
      </c>
      <c r="D73" s="97" t="s">
        <v>118</v>
      </c>
      <c r="E73" s="97" t="s">
        <v>299</v>
      </c>
      <c r="F73" s="84" t="s">
        <v>681</v>
      </c>
      <c r="G73" s="97" t="s">
        <v>596</v>
      </c>
      <c r="H73" s="97" t="s">
        <v>162</v>
      </c>
      <c r="I73" s="94">
        <v>1418</v>
      </c>
      <c r="J73" s="96">
        <v>1246</v>
      </c>
      <c r="K73" s="84"/>
      <c r="L73" s="94">
        <v>17.668279999999999</v>
      </c>
      <c r="M73" s="95">
        <v>2.1399838598734948E-5</v>
      </c>
      <c r="N73" s="95">
        <v>1.643377153276411E-3</v>
      </c>
      <c r="O73" s="95">
        <f>L73/'סכום נכסי הקרן'!$C$42</f>
        <v>2.7102583468250284E-4</v>
      </c>
    </row>
    <row r="74" spans="2:15" s="137" customFormat="1">
      <c r="B74" s="87" t="s">
        <v>682</v>
      </c>
      <c r="C74" s="84" t="s">
        <v>683</v>
      </c>
      <c r="D74" s="97" t="s">
        <v>118</v>
      </c>
      <c r="E74" s="97" t="s">
        <v>299</v>
      </c>
      <c r="F74" s="84" t="s">
        <v>684</v>
      </c>
      <c r="G74" s="97" t="s">
        <v>648</v>
      </c>
      <c r="H74" s="97" t="s">
        <v>162</v>
      </c>
      <c r="I74" s="94">
        <v>266</v>
      </c>
      <c r="J74" s="96">
        <v>14630</v>
      </c>
      <c r="K74" s="84"/>
      <c r="L74" s="94">
        <v>38.915800000000004</v>
      </c>
      <c r="M74" s="95">
        <v>1.8059877592050721E-5</v>
      </c>
      <c r="N74" s="95">
        <v>3.6196696351582704E-3</v>
      </c>
      <c r="O74" s="95">
        <f>L74/'סכום נכסי הקרן'!$C$42</f>
        <v>5.9695608046382239E-4</v>
      </c>
    </row>
    <row r="75" spans="2:15" s="137" customFormat="1">
      <c r="B75" s="87" t="s">
        <v>685</v>
      </c>
      <c r="C75" s="84" t="s">
        <v>686</v>
      </c>
      <c r="D75" s="97" t="s">
        <v>118</v>
      </c>
      <c r="E75" s="97" t="s">
        <v>299</v>
      </c>
      <c r="F75" s="84" t="s">
        <v>687</v>
      </c>
      <c r="G75" s="97" t="s">
        <v>381</v>
      </c>
      <c r="H75" s="97" t="s">
        <v>162</v>
      </c>
      <c r="I75" s="94">
        <v>208</v>
      </c>
      <c r="J75" s="96">
        <v>17500</v>
      </c>
      <c r="K75" s="84"/>
      <c r="L75" s="94">
        <v>36.4</v>
      </c>
      <c r="M75" s="95">
        <v>2.1784769618206201E-5</v>
      </c>
      <c r="N75" s="95">
        <v>3.3856678963238842E-3</v>
      </c>
      <c r="O75" s="95">
        <f>L75/'סכום נכסי הקרן'!$C$42</f>
        <v>5.5836450307800774E-4</v>
      </c>
    </row>
    <row r="76" spans="2:15" s="137" customFormat="1">
      <c r="B76" s="87" t="s">
        <v>688</v>
      </c>
      <c r="C76" s="84" t="s">
        <v>689</v>
      </c>
      <c r="D76" s="97" t="s">
        <v>118</v>
      </c>
      <c r="E76" s="97" t="s">
        <v>299</v>
      </c>
      <c r="F76" s="84" t="s">
        <v>690</v>
      </c>
      <c r="G76" s="97" t="s">
        <v>381</v>
      </c>
      <c r="H76" s="97" t="s">
        <v>162</v>
      </c>
      <c r="I76" s="94">
        <v>801</v>
      </c>
      <c r="J76" s="96">
        <v>2109</v>
      </c>
      <c r="K76" s="84"/>
      <c r="L76" s="94">
        <v>16.893090000000001</v>
      </c>
      <c r="M76" s="95">
        <v>3.1136436795151828E-5</v>
      </c>
      <c r="N76" s="95">
        <v>1.5712745187557707E-3</v>
      </c>
      <c r="O76" s="95">
        <f>L76/'סכום נכסי הקרן'!$C$42</f>
        <v>2.5913466492588085E-4</v>
      </c>
    </row>
    <row r="77" spans="2:15" s="137" customFormat="1">
      <c r="B77" s="87" t="s">
        <v>691</v>
      </c>
      <c r="C77" s="84" t="s">
        <v>692</v>
      </c>
      <c r="D77" s="97" t="s">
        <v>118</v>
      </c>
      <c r="E77" s="97" t="s">
        <v>299</v>
      </c>
      <c r="F77" s="84" t="s">
        <v>693</v>
      </c>
      <c r="G77" s="97" t="s">
        <v>605</v>
      </c>
      <c r="H77" s="97" t="s">
        <v>162</v>
      </c>
      <c r="I77" s="94">
        <v>66</v>
      </c>
      <c r="J77" s="96">
        <v>31170</v>
      </c>
      <c r="K77" s="84"/>
      <c r="L77" s="94">
        <v>20.572200000000002</v>
      </c>
      <c r="M77" s="95">
        <v>2.7632185467228858E-5</v>
      </c>
      <c r="N77" s="95">
        <v>1.9134790411196216E-3</v>
      </c>
      <c r="O77" s="95">
        <f>L77/'סכום נכסי הקרן'!$C$42</f>
        <v>3.1557105028080752E-4</v>
      </c>
    </row>
    <row r="78" spans="2:15" s="137" customFormat="1">
      <c r="B78" s="87" t="s">
        <v>694</v>
      </c>
      <c r="C78" s="84" t="s">
        <v>695</v>
      </c>
      <c r="D78" s="97" t="s">
        <v>118</v>
      </c>
      <c r="E78" s="97" t="s">
        <v>299</v>
      </c>
      <c r="F78" s="84" t="s">
        <v>696</v>
      </c>
      <c r="G78" s="97" t="s">
        <v>697</v>
      </c>
      <c r="H78" s="97" t="s">
        <v>162</v>
      </c>
      <c r="I78" s="94">
        <v>503</v>
      </c>
      <c r="J78" s="96">
        <v>1653</v>
      </c>
      <c r="K78" s="84"/>
      <c r="L78" s="94">
        <v>8.3145900000000008</v>
      </c>
      <c r="M78" s="95">
        <v>1.2492915610305378E-5</v>
      </c>
      <c r="N78" s="95">
        <v>7.7336374818943988E-4</v>
      </c>
      <c r="O78" s="95">
        <f>L78/'סכום נכסי הקרן'!$C$42</f>
        <v>1.275431844408619E-4</v>
      </c>
    </row>
    <row r="79" spans="2:15" s="137" customFormat="1">
      <c r="B79" s="87" t="s">
        <v>698</v>
      </c>
      <c r="C79" s="84" t="s">
        <v>699</v>
      </c>
      <c r="D79" s="97" t="s">
        <v>118</v>
      </c>
      <c r="E79" s="97" t="s">
        <v>299</v>
      </c>
      <c r="F79" s="84" t="s">
        <v>700</v>
      </c>
      <c r="G79" s="97" t="s">
        <v>468</v>
      </c>
      <c r="H79" s="97" t="s">
        <v>162</v>
      </c>
      <c r="I79" s="94">
        <v>378</v>
      </c>
      <c r="J79" s="96">
        <v>10690</v>
      </c>
      <c r="K79" s="84"/>
      <c r="L79" s="94">
        <v>40.408199999999994</v>
      </c>
      <c r="M79" s="95">
        <v>3.0053586020916342E-5</v>
      </c>
      <c r="N79" s="95">
        <v>3.7584820189075488E-3</v>
      </c>
      <c r="O79" s="95">
        <f>L79/'סכום נכסי הקרן'!$C$42</f>
        <v>6.1984902509002056E-4</v>
      </c>
    </row>
    <row r="80" spans="2:15" s="137" customFormat="1">
      <c r="B80" s="87" t="s">
        <v>701</v>
      </c>
      <c r="C80" s="84" t="s">
        <v>702</v>
      </c>
      <c r="D80" s="97" t="s">
        <v>118</v>
      </c>
      <c r="E80" s="97" t="s">
        <v>299</v>
      </c>
      <c r="F80" s="84" t="s">
        <v>375</v>
      </c>
      <c r="G80" s="97" t="s">
        <v>330</v>
      </c>
      <c r="H80" s="97" t="s">
        <v>162</v>
      </c>
      <c r="I80" s="94">
        <v>4665</v>
      </c>
      <c r="J80" s="96">
        <v>1510</v>
      </c>
      <c r="K80" s="84"/>
      <c r="L80" s="94">
        <v>70.441500000000005</v>
      </c>
      <c r="M80" s="95">
        <v>2.7099864516943143E-5</v>
      </c>
      <c r="N80" s="95">
        <v>6.551964975793927E-3</v>
      </c>
      <c r="O80" s="95">
        <f>L80/'סכום נכסי הקרן'!$C$42</f>
        <v>1.0805503610870739E-3</v>
      </c>
    </row>
    <row r="81" spans="2:15" s="137" customFormat="1">
      <c r="B81" s="87" t="s">
        <v>703</v>
      </c>
      <c r="C81" s="84" t="s">
        <v>704</v>
      </c>
      <c r="D81" s="97" t="s">
        <v>118</v>
      </c>
      <c r="E81" s="97" t="s">
        <v>299</v>
      </c>
      <c r="F81" s="84" t="s">
        <v>705</v>
      </c>
      <c r="G81" s="97" t="s">
        <v>149</v>
      </c>
      <c r="H81" s="97" t="s">
        <v>162</v>
      </c>
      <c r="I81" s="94">
        <v>147</v>
      </c>
      <c r="J81" s="96">
        <v>18500</v>
      </c>
      <c r="K81" s="84"/>
      <c r="L81" s="94">
        <v>27.195</v>
      </c>
      <c r="M81" s="95">
        <v>1.0906040455178065E-5</v>
      </c>
      <c r="N81" s="95">
        <v>2.5294845725419794E-3</v>
      </c>
      <c r="O81" s="95">
        <f>L81/'סכום נכסי הקרן'!$C$42</f>
        <v>4.1716271047270389E-4</v>
      </c>
    </row>
    <row r="82" spans="2:15" s="137" customFormat="1">
      <c r="B82" s="87" t="s">
        <v>706</v>
      </c>
      <c r="C82" s="84" t="s">
        <v>707</v>
      </c>
      <c r="D82" s="97" t="s">
        <v>118</v>
      </c>
      <c r="E82" s="97" t="s">
        <v>299</v>
      </c>
      <c r="F82" s="84" t="s">
        <v>708</v>
      </c>
      <c r="G82" s="97" t="s">
        <v>512</v>
      </c>
      <c r="H82" s="97" t="s">
        <v>162</v>
      </c>
      <c r="I82" s="94">
        <v>12981</v>
      </c>
      <c r="J82" s="96">
        <v>224.8</v>
      </c>
      <c r="K82" s="84"/>
      <c r="L82" s="94">
        <v>29.181290000000001</v>
      </c>
      <c r="M82" s="95">
        <v>1.2428129489555267E-5</v>
      </c>
      <c r="N82" s="95">
        <v>2.7142350748988243E-3</v>
      </c>
      <c r="O82" s="95">
        <f>L82/'סכום נכסי הקרן'!$C$42</f>
        <v>4.4763177170399003E-4</v>
      </c>
    </row>
    <row r="83" spans="2:15" s="137" customFormat="1">
      <c r="B83" s="87" t="s">
        <v>709</v>
      </c>
      <c r="C83" s="84" t="s">
        <v>710</v>
      </c>
      <c r="D83" s="97" t="s">
        <v>118</v>
      </c>
      <c r="E83" s="97" t="s">
        <v>299</v>
      </c>
      <c r="F83" s="84" t="s">
        <v>711</v>
      </c>
      <c r="G83" s="97" t="s">
        <v>330</v>
      </c>
      <c r="H83" s="97" t="s">
        <v>162</v>
      </c>
      <c r="I83" s="94">
        <v>14226</v>
      </c>
      <c r="J83" s="96">
        <v>782</v>
      </c>
      <c r="K83" s="84"/>
      <c r="L83" s="94">
        <v>111.24732</v>
      </c>
      <c r="M83" s="95">
        <v>3.5107142304528473E-5</v>
      </c>
      <c r="N83" s="95">
        <v>1.03474307658261E-2</v>
      </c>
      <c r="O83" s="95">
        <f>L83/'סכום נכסי הקרן'!$C$42</f>
        <v>1.7064987513890142E-3</v>
      </c>
    </row>
    <row r="84" spans="2:15" s="137" customFormat="1">
      <c r="B84" s="87" t="s">
        <v>712</v>
      </c>
      <c r="C84" s="84" t="s">
        <v>713</v>
      </c>
      <c r="D84" s="97" t="s">
        <v>118</v>
      </c>
      <c r="E84" s="97" t="s">
        <v>299</v>
      </c>
      <c r="F84" s="84" t="s">
        <v>714</v>
      </c>
      <c r="G84" s="97" t="s">
        <v>330</v>
      </c>
      <c r="H84" s="97" t="s">
        <v>162</v>
      </c>
      <c r="I84" s="94">
        <v>5772</v>
      </c>
      <c r="J84" s="96">
        <v>1415</v>
      </c>
      <c r="K84" s="84"/>
      <c r="L84" s="94">
        <v>81.6738</v>
      </c>
      <c r="M84" s="95">
        <v>1.6486718080548414E-5</v>
      </c>
      <c r="N84" s="95">
        <v>7.5967132590872991E-3</v>
      </c>
      <c r="O84" s="95">
        <f>L84/'סכום נכסי הקרן'!$C$42</f>
        <v>1.2528502953706756E-3</v>
      </c>
    </row>
    <row r="85" spans="2:15" s="137" customFormat="1">
      <c r="B85" s="83"/>
      <c r="C85" s="84"/>
      <c r="D85" s="84"/>
      <c r="E85" s="84"/>
      <c r="F85" s="84"/>
      <c r="G85" s="84"/>
      <c r="H85" s="84"/>
      <c r="I85" s="94"/>
      <c r="J85" s="96"/>
      <c r="K85" s="84"/>
      <c r="L85" s="84"/>
      <c r="M85" s="84"/>
      <c r="N85" s="95"/>
      <c r="O85" s="84"/>
    </row>
    <row r="86" spans="2:15" s="137" customFormat="1">
      <c r="B86" s="102" t="s">
        <v>28</v>
      </c>
      <c r="C86" s="82"/>
      <c r="D86" s="82"/>
      <c r="E86" s="82"/>
      <c r="F86" s="82"/>
      <c r="G86" s="82"/>
      <c r="H86" s="82"/>
      <c r="I86" s="91"/>
      <c r="J86" s="93"/>
      <c r="K86" s="82"/>
      <c r="L86" s="91">
        <v>78.10772</v>
      </c>
      <c r="M86" s="82"/>
      <c r="N86" s="92">
        <v>7.2650219796443682E-3</v>
      </c>
      <c r="O86" s="92">
        <f>L86/'סכום נכסי הקרן'!$C$42</f>
        <v>1.1981477545152793E-3</v>
      </c>
    </row>
    <row r="87" spans="2:15" s="137" customFormat="1">
      <c r="B87" s="87" t="s">
        <v>715</v>
      </c>
      <c r="C87" s="84" t="s">
        <v>716</v>
      </c>
      <c r="D87" s="97" t="s">
        <v>118</v>
      </c>
      <c r="E87" s="97" t="s">
        <v>299</v>
      </c>
      <c r="F87" s="84" t="s">
        <v>717</v>
      </c>
      <c r="G87" s="97" t="s">
        <v>149</v>
      </c>
      <c r="H87" s="97" t="s">
        <v>162</v>
      </c>
      <c r="I87" s="94">
        <v>1482</v>
      </c>
      <c r="J87" s="96">
        <v>620</v>
      </c>
      <c r="K87" s="84"/>
      <c r="L87" s="94">
        <v>9.1883999999999997</v>
      </c>
      <c r="M87" s="95">
        <v>2.6953859248838501E-5</v>
      </c>
      <c r="N87" s="95">
        <v>8.5463931040061485E-4</v>
      </c>
      <c r="O87" s="95">
        <f>L87/'סכום נכסי הקרן'!$C$42</f>
        <v>1.4094715384840566E-4</v>
      </c>
    </row>
    <row r="88" spans="2:15" s="137" customFormat="1">
      <c r="B88" s="87" t="s">
        <v>718</v>
      </c>
      <c r="C88" s="84" t="s">
        <v>719</v>
      </c>
      <c r="D88" s="97" t="s">
        <v>118</v>
      </c>
      <c r="E88" s="97" t="s">
        <v>299</v>
      </c>
      <c r="F88" s="84" t="s">
        <v>720</v>
      </c>
      <c r="G88" s="97" t="s">
        <v>366</v>
      </c>
      <c r="H88" s="97" t="s">
        <v>162</v>
      </c>
      <c r="I88" s="94">
        <v>96</v>
      </c>
      <c r="J88" s="96">
        <v>2699</v>
      </c>
      <c r="K88" s="84"/>
      <c r="L88" s="94">
        <v>2.59104</v>
      </c>
      <c r="M88" s="95">
        <v>7.2317756992449119E-6</v>
      </c>
      <c r="N88" s="95">
        <v>2.4100002599151203E-4</v>
      </c>
      <c r="O88" s="95">
        <f>L88/'סכום נכסי הקרן'!$C$42</f>
        <v>3.9745735221297837E-5</v>
      </c>
    </row>
    <row r="89" spans="2:15" s="137" customFormat="1">
      <c r="B89" s="87" t="s">
        <v>721</v>
      </c>
      <c r="C89" s="84" t="s">
        <v>722</v>
      </c>
      <c r="D89" s="97" t="s">
        <v>118</v>
      </c>
      <c r="E89" s="97" t="s">
        <v>299</v>
      </c>
      <c r="F89" s="84" t="s">
        <v>723</v>
      </c>
      <c r="G89" s="97" t="s">
        <v>697</v>
      </c>
      <c r="H89" s="97" t="s">
        <v>162</v>
      </c>
      <c r="I89" s="94">
        <v>52</v>
      </c>
      <c r="J89" s="96">
        <v>1790</v>
      </c>
      <c r="K89" s="84"/>
      <c r="L89" s="94">
        <v>0.93079999999999996</v>
      </c>
      <c r="M89" s="95">
        <v>1.9941884745877111E-6</v>
      </c>
      <c r="N89" s="95">
        <v>8.6576364777425042E-5</v>
      </c>
      <c r="O89" s="95">
        <f>L89/'סכום נכסי הקרן'!$C$42</f>
        <v>1.4278178007280483E-5</v>
      </c>
    </row>
    <row r="90" spans="2:15" s="137" customFormat="1">
      <c r="B90" s="87" t="s">
        <v>724</v>
      </c>
      <c r="C90" s="84" t="s">
        <v>725</v>
      </c>
      <c r="D90" s="97" t="s">
        <v>118</v>
      </c>
      <c r="E90" s="97" t="s">
        <v>299</v>
      </c>
      <c r="F90" s="84" t="s">
        <v>726</v>
      </c>
      <c r="G90" s="97" t="s">
        <v>190</v>
      </c>
      <c r="H90" s="97" t="s">
        <v>162</v>
      </c>
      <c r="I90" s="94">
        <v>2</v>
      </c>
      <c r="J90" s="96">
        <v>1827</v>
      </c>
      <c r="K90" s="84"/>
      <c r="L90" s="94">
        <v>3.6539999999999996E-2</v>
      </c>
      <c r="M90" s="95">
        <v>6.0143383028006427E-8</v>
      </c>
      <c r="N90" s="95">
        <v>3.39868969592513E-6</v>
      </c>
      <c r="O90" s="95">
        <f>L90/'סכום נכסי הקרן'!$C$42</f>
        <v>5.60512058859077E-7</v>
      </c>
    </row>
    <row r="91" spans="2:15" s="137" customFormat="1">
      <c r="B91" s="87" t="s">
        <v>727</v>
      </c>
      <c r="C91" s="84" t="s">
        <v>728</v>
      </c>
      <c r="D91" s="97" t="s">
        <v>118</v>
      </c>
      <c r="E91" s="97" t="s">
        <v>299</v>
      </c>
      <c r="F91" s="84" t="s">
        <v>729</v>
      </c>
      <c r="G91" s="97" t="s">
        <v>401</v>
      </c>
      <c r="H91" s="97" t="s">
        <v>162</v>
      </c>
      <c r="I91" s="94">
        <v>628</v>
      </c>
      <c r="J91" s="96">
        <v>2994</v>
      </c>
      <c r="K91" s="84"/>
      <c r="L91" s="94">
        <v>18.802319999999998</v>
      </c>
      <c r="M91" s="95">
        <v>2.2433559690808392E-5</v>
      </c>
      <c r="N91" s="95">
        <v>1.7488574505606729E-3</v>
      </c>
      <c r="O91" s="95">
        <f>L91/'סכום נכסי הקרן'!$C$42</f>
        <v>2.8842165009652985E-4</v>
      </c>
    </row>
    <row r="92" spans="2:15" s="137" customFormat="1">
      <c r="B92" s="87" t="s">
        <v>730</v>
      </c>
      <c r="C92" s="84" t="s">
        <v>731</v>
      </c>
      <c r="D92" s="97" t="s">
        <v>118</v>
      </c>
      <c r="E92" s="97" t="s">
        <v>299</v>
      </c>
      <c r="F92" s="84" t="s">
        <v>732</v>
      </c>
      <c r="G92" s="97" t="s">
        <v>503</v>
      </c>
      <c r="H92" s="97" t="s">
        <v>162</v>
      </c>
      <c r="I92" s="94">
        <v>465</v>
      </c>
      <c r="J92" s="96">
        <v>1699</v>
      </c>
      <c r="K92" s="84"/>
      <c r="L92" s="94">
        <v>7.9003500000000004</v>
      </c>
      <c r="M92" s="95">
        <v>3.9904568867176227E-5</v>
      </c>
      <c r="N92" s="95">
        <v>7.3483410342643969E-4</v>
      </c>
      <c r="O92" s="95">
        <f>L92/'סכום נכסי הקרן'!$C$42</f>
        <v>1.2118887367836096E-4</v>
      </c>
    </row>
    <row r="93" spans="2:15" s="137" customFormat="1">
      <c r="B93" s="87" t="s">
        <v>733</v>
      </c>
      <c r="C93" s="84" t="s">
        <v>734</v>
      </c>
      <c r="D93" s="97" t="s">
        <v>118</v>
      </c>
      <c r="E93" s="97" t="s">
        <v>299</v>
      </c>
      <c r="F93" s="84" t="s">
        <v>735</v>
      </c>
      <c r="G93" s="97" t="s">
        <v>149</v>
      </c>
      <c r="H93" s="97" t="s">
        <v>162</v>
      </c>
      <c r="I93" s="94">
        <v>4714</v>
      </c>
      <c r="J93" s="96">
        <v>162.80000000000001</v>
      </c>
      <c r="K93" s="84"/>
      <c r="L93" s="94">
        <v>7.6743900000000007</v>
      </c>
      <c r="M93" s="95">
        <v>1.3468571428571428E-5</v>
      </c>
      <c r="N93" s="95">
        <v>7.1381691887002904E-4</v>
      </c>
      <c r="O93" s="95">
        <f>L93/'סכום נכסי הקרן'!$C$42</f>
        <v>1.1772271864771517E-4</v>
      </c>
    </row>
    <row r="94" spans="2:15" s="137" customFormat="1">
      <c r="B94" s="87" t="s">
        <v>736</v>
      </c>
      <c r="C94" s="84" t="s">
        <v>737</v>
      </c>
      <c r="D94" s="97" t="s">
        <v>118</v>
      </c>
      <c r="E94" s="97" t="s">
        <v>299</v>
      </c>
      <c r="F94" s="84" t="s">
        <v>738</v>
      </c>
      <c r="G94" s="97" t="s">
        <v>185</v>
      </c>
      <c r="H94" s="97" t="s">
        <v>162</v>
      </c>
      <c r="I94" s="94">
        <v>138</v>
      </c>
      <c r="J94" s="96">
        <v>11430</v>
      </c>
      <c r="K94" s="84"/>
      <c r="L94" s="94">
        <v>15.773399999999999</v>
      </c>
      <c r="M94" s="95">
        <v>2.5888534849626072E-5</v>
      </c>
      <c r="N94" s="95">
        <v>1.4671289559306361E-3</v>
      </c>
      <c r="O94" s="95">
        <f>L94/'סכום נכסי הקרן'!$C$42</f>
        <v>2.4195897397941339E-4</v>
      </c>
    </row>
    <row r="95" spans="2:15" s="137" customFormat="1">
      <c r="B95" s="87" t="s">
        <v>739</v>
      </c>
      <c r="C95" s="84" t="s">
        <v>740</v>
      </c>
      <c r="D95" s="97" t="s">
        <v>118</v>
      </c>
      <c r="E95" s="97" t="s">
        <v>299</v>
      </c>
      <c r="F95" s="84" t="s">
        <v>741</v>
      </c>
      <c r="G95" s="97" t="s">
        <v>381</v>
      </c>
      <c r="H95" s="97" t="s">
        <v>162</v>
      </c>
      <c r="I95" s="94">
        <v>1759</v>
      </c>
      <c r="J95" s="96">
        <v>754.7</v>
      </c>
      <c r="K95" s="84"/>
      <c r="L95" s="94">
        <v>13.275169999999999</v>
      </c>
      <c r="M95" s="95">
        <v>2.2543536034496661E-5</v>
      </c>
      <c r="N95" s="95">
        <v>1.234761452946207E-3</v>
      </c>
      <c r="O95" s="95">
        <f>L95/'סכום נכסי הקרן'!$C$42</f>
        <v>2.0363691484412297E-4</v>
      </c>
    </row>
    <row r="96" spans="2:15" s="137" customFormat="1">
      <c r="B96" s="87" t="s">
        <v>742</v>
      </c>
      <c r="C96" s="84" t="s">
        <v>743</v>
      </c>
      <c r="D96" s="97" t="s">
        <v>118</v>
      </c>
      <c r="E96" s="97" t="s">
        <v>299</v>
      </c>
      <c r="F96" s="84" t="s">
        <v>744</v>
      </c>
      <c r="G96" s="97" t="s">
        <v>697</v>
      </c>
      <c r="H96" s="97" t="s">
        <v>162</v>
      </c>
      <c r="I96" s="94">
        <v>1104</v>
      </c>
      <c r="J96" s="96">
        <v>175.3</v>
      </c>
      <c r="K96" s="84"/>
      <c r="L96" s="94">
        <v>1.9353099999999999</v>
      </c>
      <c r="M96" s="95">
        <v>5.1896908633715443E-6</v>
      </c>
      <c r="N96" s="95">
        <v>1.8000870704490594E-4</v>
      </c>
      <c r="O96" s="95">
        <f>L96/'סכום נכסי הקרן'!$C$42</f>
        <v>2.9687044133293932E-5</v>
      </c>
    </row>
    <row r="97" spans="2:15" s="137" customFormat="1">
      <c r="B97" s="83"/>
      <c r="C97" s="84"/>
      <c r="D97" s="84"/>
      <c r="E97" s="84"/>
      <c r="F97" s="84"/>
      <c r="G97" s="84"/>
      <c r="H97" s="84"/>
      <c r="I97" s="94"/>
      <c r="J97" s="96"/>
      <c r="K97" s="84"/>
      <c r="L97" s="84"/>
      <c r="M97" s="84"/>
      <c r="N97" s="95"/>
      <c r="O97" s="84"/>
    </row>
    <row r="98" spans="2:15" s="137" customFormat="1">
      <c r="B98" s="81" t="s">
        <v>227</v>
      </c>
      <c r="C98" s="82"/>
      <c r="D98" s="82"/>
      <c r="E98" s="82"/>
      <c r="F98" s="82"/>
      <c r="G98" s="82"/>
      <c r="H98" s="82"/>
      <c r="I98" s="91"/>
      <c r="J98" s="93"/>
      <c r="K98" s="91">
        <v>0.37713999999999998</v>
      </c>
      <c r="L98" s="91">
        <v>505.09149999999983</v>
      </c>
      <c r="M98" s="82"/>
      <c r="N98" s="92">
        <v>4.6980002094947106E-2</v>
      </c>
      <c r="O98" s="92">
        <f>L98/'סכום נכסי הקרן'!$C$42</f>
        <v>7.7479440770996007E-3</v>
      </c>
    </row>
    <row r="99" spans="2:15" s="137" customFormat="1">
      <c r="B99" s="102" t="s">
        <v>58</v>
      </c>
      <c r="C99" s="82"/>
      <c r="D99" s="82"/>
      <c r="E99" s="82"/>
      <c r="F99" s="82"/>
      <c r="G99" s="82"/>
      <c r="H99" s="82"/>
      <c r="I99" s="91"/>
      <c r="J99" s="93"/>
      <c r="K99" s="91">
        <v>0.37713999999999998</v>
      </c>
      <c r="L99" s="91">
        <v>505.09149999999983</v>
      </c>
      <c r="M99" s="82"/>
      <c r="N99" s="92">
        <v>4.6980002094947106E-2</v>
      </c>
      <c r="O99" s="92">
        <f>L99/'סכום נכסי הקרן'!$C$42</f>
        <v>7.7479440770996007E-3</v>
      </c>
    </row>
    <row r="100" spans="2:15" s="137" customFormat="1">
      <c r="B100" s="87" t="s">
        <v>745</v>
      </c>
      <c r="C100" s="84" t="s">
        <v>746</v>
      </c>
      <c r="D100" s="97" t="s">
        <v>747</v>
      </c>
      <c r="E100" s="97" t="s">
        <v>748</v>
      </c>
      <c r="F100" s="84" t="s">
        <v>749</v>
      </c>
      <c r="G100" s="97" t="s">
        <v>750</v>
      </c>
      <c r="H100" s="97" t="s">
        <v>161</v>
      </c>
      <c r="I100" s="94">
        <v>298</v>
      </c>
      <c r="J100" s="96">
        <v>6548</v>
      </c>
      <c r="K100" s="94">
        <v>0.22684000000000001</v>
      </c>
      <c r="L100" s="94">
        <v>67.879009999999994</v>
      </c>
      <c r="M100" s="95">
        <v>2.0706763386893E-6</v>
      </c>
      <c r="N100" s="95">
        <v>6.3136204667925246E-3</v>
      </c>
      <c r="O100" s="95">
        <f>L100/'סכום נכסי הקרן'!$C$42</f>
        <v>1.0412425738482725E-3</v>
      </c>
    </row>
    <row r="101" spans="2:15" s="137" customFormat="1">
      <c r="B101" s="87" t="s">
        <v>751</v>
      </c>
      <c r="C101" s="84" t="s">
        <v>752</v>
      </c>
      <c r="D101" s="97" t="s">
        <v>753</v>
      </c>
      <c r="E101" s="97" t="s">
        <v>748</v>
      </c>
      <c r="F101" s="84" t="s">
        <v>754</v>
      </c>
      <c r="G101" s="97" t="s">
        <v>755</v>
      </c>
      <c r="H101" s="97" t="s">
        <v>161</v>
      </c>
      <c r="I101" s="94">
        <v>307</v>
      </c>
      <c r="J101" s="96">
        <v>2200</v>
      </c>
      <c r="K101" s="84"/>
      <c r="L101" s="94">
        <v>23.416119999999999</v>
      </c>
      <c r="M101" s="95">
        <v>8.9402824080869084E-6</v>
      </c>
      <c r="N101" s="95">
        <v>2.1780001577051547E-3</v>
      </c>
      <c r="O101" s="95">
        <f>L101/'סכום נכסי הקרן'!$C$42</f>
        <v>3.5919588483008239E-4</v>
      </c>
    </row>
    <row r="102" spans="2:15" s="137" customFormat="1">
      <c r="B102" s="87" t="s">
        <v>756</v>
      </c>
      <c r="C102" s="84" t="s">
        <v>757</v>
      </c>
      <c r="D102" s="97" t="s">
        <v>753</v>
      </c>
      <c r="E102" s="97" t="s">
        <v>748</v>
      </c>
      <c r="F102" s="84" t="s">
        <v>758</v>
      </c>
      <c r="G102" s="97" t="s">
        <v>750</v>
      </c>
      <c r="H102" s="97" t="s">
        <v>161</v>
      </c>
      <c r="I102" s="94">
        <v>199</v>
      </c>
      <c r="J102" s="96">
        <v>10362</v>
      </c>
      <c r="K102" s="84"/>
      <c r="L102" s="94">
        <v>71.490859999999998</v>
      </c>
      <c r="M102" s="95">
        <v>1.217550214202875E-6</v>
      </c>
      <c r="N102" s="95">
        <v>6.6495689445765201E-3</v>
      </c>
      <c r="O102" s="95">
        <f>L102/'סכום נכסי הקרן'!$C$42</f>
        <v>1.0966472120472368E-3</v>
      </c>
    </row>
    <row r="103" spans="2:15" s="137" customFormat="1">
      <c r="B103" s="87" t="s">
        <v>759</v>
      </c>
      <c r="C103" s="84" t="s">
        <v>760</v>
      </c>
      <c r="D103" s="97" t="s">
        <v>753</v>
      </c>
      <c r="E103" s="97" t="s">
        <v>748</v>
      </c>
      <c r="F103" s="84" t="s">
        <v>723</v>
      </c>
      <c r="G103" s="97" t="s">
        <v>697</v>
      </c>
      <c r="H103" s="97" t="s">
        <v>161</v>
      </c>
      <c r="I103" s="94">
        <v>137</v>
      </c>
      <c r="J103" s="96">
        <v>515</v>
      </c>
      <c r="K103" s="84"/>
      <c r="L103" s="94">
        <v>2.4461399999999998</v>
      </c>
      <c r="M103" s="95">
        <v>5.2539196349714694E-6</v>
      </c>
      <c r="N103" s="95">
        <v>2.275224634042227E-4</v>
      </c>
      <c r="O103" s="95">
        <f>L103/'סכום נכסי הקרן'!$C$42</f>
        <v>3.752301498789115E-5</v>
      </c>
    </row>
    <row r="104" spans="2:15" s="137" customFormat="1">
      <c r="B104" s="87" t="s">
        <v>761</v>
      </c>
      <c r="C104" s="84" t="s">
        <v>762</v>
      </c>
      <c r="D104" s="97" t="s">
        <v>753</v>
      </c>
      <c r="E104" s="97" t="s">
        <v>748</v>
      </c>
      <c r="F104" s="84" t="s">
        <v>763</v>
      </c>
      <c r="G104" s="97" t="s">
        <v>366</v>
      </c>
      <c r="H104" s="97" t="s">
        <v>161</v>
      </c>
      <c r="I104" s="94">
        <v>181</v>
      </c>
      <c r="J104" s="96">
        <v>3420</v>
      </c>
      <c r="K104" s="94">
        <v>0.15030000000000002</v>
      </c>
      <c r="L104" s="94">
        <v>21.612029999999997</v>
      </c>
      <c r="M104" s="95">
        <v>8.6321532830058134E-6</v>
      </c>
      <c r="N104" s="95">
        <v>2.0101965974007878E-3</v>
      </c>
      <c r="O104" s="95">
        <f>L104/'סכום נכסי הקרן'!$C$42</f>
        <v>3.3152171405101633E-4</v>
      </c>
    </row>
    <row r="105" spans="2:15" s="137" customFormat="1">
      <c r="B105" s="87" t="s">
        <v>764</v>
      </c>
      <c r="C105" s="84" t="s">
        <v>765</v>
      </c>
      <c r="D105" s="97" t="s">
        <v>753</v>
      </c>
      <c r="E105" s="97" t="s">
        <v>748</v>
      </c>
      <c r="F105" s="84" t="s">
        <v>766</v>
      </c>
      <c r="G105" s="97" t="s">
        <v>27</v>
      </c>
      <c r="H105" s="97" t="s">
        <v>161</v>
      </c>
      <c r="I105" s="94">
        <v>400</v>
      </c>
      <c r="J105" s="96">
        <v>1615</v>
      </c>
      <c r="K105" s="84"/>
      <c r="L105" s="94">
        <v>22.396819999999998</v>
      </c>
      <c r="M105" s="95">
        <v>1.1857673178871132E-5</v>
      </c>
      <c r="N105" s="95">
        <v>2.0831921553226564E-3</v>
      </c>
      <c r="O105" s="95">
        <f>L105/'סכום נכסי הקרן'!$C$42</f>
        <v>3.4356014477548308E-4</v>
      </c>
    </row>
    <row r="106" spans="2:15" s="137" customFormat="1">
      <c r="B106" s="87" t="s">
        <v>767</v>
      </c>
      <c r="C106" s="84" t="s">
        <v>768</v>
      </c>
      <c r="D106" s="97" t="s">
        <v>753</v>
      </c>
      <c r="E106" s="97" t="s">
        <v>748</v>
      </c>
      <c r="F106" s="84" t="s">
        <v>659</v>
      </c>
      <c r="G106" s="97" t="s">
        <v>660</v>
      </c>
      <c r="H106" s="97" t="s">
        <v>161</v>
      </c>
      <c r="I106" s="94">
        <v>30</v>
      </c>
      <c r="J106" s="96">
        <v>5160</v>
      </c>
      <c r="K106" s="84"/>
      <c r="L106" s="94">
        <v>5.3669200000000004</v>
      </c>
      <c r="M106" s="95">
        <v>1.1520132122091282E-6</v>
      </c>
      <c r="N106" s="95">
        <v>4.9919254797084023E-4</v>
      </c>
      <c r="O106" s="95">
        <f>L106/'סכום נכסי הקרן'!$C$42</f>
        <v>8.2326857660973123E-5</v>
      </c>
    </row>
    <row r="107" spans="2:15" s="137" customFormat="1">
      <c r="B107" s="87" t="s">
        <v>769</v>
      </c>
      <c r="C107" s="84" t="s">
        <v>770</v>
      </c>
      <c r="D107" s="97" t="s">
        <v>753</v>
      </c>
      <c r="E107" s="97" t="s">
        <v>748</v>
      </c>
      <c r="F107" s="84" t="s">
        <v>771</v>
      </c>
      <c r="G107" s="97" t="s">
        <v>772</v>
      </c>
      <c r="H107" s="97" t="s">
        <v>161</v>
      </c>
      <c r="I107" s="94">
        <v>914</v>
      </c>
      <c r="J107" s="96">
        <v>445</v>
      </c>
      <c r="K107" s="84"/>
      <c r="L107" s="94">
        <v>14.101330000000001</v>
      </c>
      <c r="M107" s="95">
        <v>3.3792106156607482E-5</v>
      </c>
      <c r="N107" s="95">
        <v>1.3116049526502441E-3</v>
      </c>
      <c r="O107" s="95">
        <f>L107/'סכום נכסי הקרן'!$C$42</f>
        <v>2.163099483018957E-4</v>
      </c>
    </row>
    <row r="108" spans="2:15" s="137" customFormat="1">
      <c r="B108" s="87" t="s">
        <v>773</v>
      </c>
      <c r="C108" s="84" t="s">
        <v>774</v>
      </c>
      <c r="D108" s="97" t="s">
        <v>753</v>
      </c>
      <c r="E108" s="97" t="s">
        <v>748</v>
      </c>
      <c r="F108" s="84" t="s">
        <v>775</v>
      </c>
      <c r="G108" s="97" t="s">
        <v>548</v>
      </c>
      <c r="H108" s="97" t="s">
        <v>161</v>
      </c>
      <c r="I108" s="94">
        <v>149</v>
      </c>
      <c r="J108" s="96">
        <v>6470</v>
      </c>
      <c r="K108" s="84"/>
      <c r="L108" s="94">
        <v>33.422930000000001</v>
      </c>
      <c r="M108" s="95">
        <v>2.9256519771251715E-6</v>
      </c>
      <c r="N108" s="95">
        <v>3.1087621181890234E-3</v>
      </c>
      <c r="O108" s="95">
        <f>L108/'סכום נכסי הקרן'!$C$42</f>
        <v>5.1269718958409452E-4</v>
      </c>
    </row>
    <row r="109" spans="2:15" s="137" customFormat="1">
      <c r="B109" s="87" t="s">
        <v>776</v>
      </c>
      <c r="C109" s="84" t="s">
        <v>777</v>
      </c>
      <c r="D109" s="97" t="s">
        <v>753</v>
      </c>
      <c r="E109" s="97" t="s">
        <v>748</v>
      </c>
      <c r="F109" s="84" t="s">
        <v>672</v>
      </c>
      <c r="G109" s="97" t="s">
        <v>548</v>
      </c>
      <c r="H109" s="97" t="s">
        <v>161</v>
      </c>
      <c r="I109" s="94">
        <v>91</v>
      </c>
      <c r="J109" s="96">
        <v>2591</v>
      </c>
      <c r="K109" s="84"/>
      <c r="L109" s="94">
        <v>8.174529999999999</v>
      </c>
      <c r="M109" s="95">
        <v>3.2696079556819371E-6</v>
      </c>
      <c r="N109" s="95">
        <v>7.6033636781693632E-4</v>
      </c>
      <c r="O109" s="95">
        <f>L109/'סכום נכסי הקרן'!$C$42</f>
        <v>1.2539470827874357E-4</v>
      </c>
    </row>
    <row r="110" spans="2:15" s="137" customFormat="1">
      <c r="B110" s="87" t="s">
        <v>778</v>
      </c>
      <c r="C110" s="84" t="s">
        <v>779</v>
      </c>
      <c r="D110" s="97" t="s">
        <v>753</v>
      </c>
      <c r="E110" s="97" t="s">
        <v>748</v>
      </c>
      <c r="F110" s="84" t="s">
        <v>780</v>
      </c>
      <c r="G110" s="97" t="s">
        <v>781</v>
      </c>
      <c r="H110" s="97" t="s">
        <v>161</v>
      </c>
      <c r="I110" s="94">
        <v>209</v>
      </c>
      <c r="J110" s="96">
        <v>5024</v>
      </c>
      <c r="K110" s="84"/>
      <c r="L110" s="94">
        <v>36.404050000000005</v>
      </c>
      <c r="M110" s="95">
        <v>4.369139525774014E-6</v>
      </c>
      <c r="N110" s="95">
        <v>3.3860445983837782E-3</v>
      </c>
      <c r="O110" s="95">
        <f>L110/'סכום נכסי הקרן'!$C$42</f>
        <v>5.5842662879881737E-4</v>
      </c>
    </row>
    <row r="111" spans="2:15" s="137" customFormat="1">
      <c r="B111" s="87" t="s">
        <v>782</v>
      </c>
      <c r="C111" s="84" t="s">
        <v>783</v>
      </c>
      <c r="D111" s="97" t="s">
        <v>753</v>
      </c>
      <c r="E111" s="97" t="s">
        <v>748</v>
      </c>
      <c r="F111" s="84" t="s">
        <v>584</v>
      </c>
      <c r="G111" s="97" t="s">
        <v>381</v>
      </c>
      <c r="H111" s="97" t="s">
        <v>161</v>
      </c>
      <c r="I111" s="94">
        <v>31</v>
      </c>
      <c r="J111" s="96">
        <v>8716</v>
      </c>
      <c r="K111" s="84"/>
      <c r="L111" s="94">
        <v>9.367700000000001</v>
      </c>
      <c r="M111" s="95">
        <v>2.2010679709599044E-7</v>
      </c>
      <c r="N111" s="95">
        <v>8.7131651517563893E-4</v>
      </c>
      <c r="O111" s="95">
        <f>L111/'סכום נכסי הקרן'!$C$42</f>
        <v>1.4369755921658941E-4</v>
      </c>
    </row>
    <row r="112" spans="2:15" s="137" customFormat="1">
      <c r="B112" s="87" t="s">
        <v>784</v>
      </c>
      <c r="C112" s="84" t="s">
        <v>785</v>
      </c>
      <c r="D112" s="97" t="s">
        <v>753</v>
      </c>
      <c r="E112" s="97" t="s">
        <v>748</v>
      </c>
      <c r="F112" s="84" t="s">
        <v>678</v>
      </c>
      <c r="G112" s="97" t="s">
        <v>190</v>
      </c>
      <c r="H112" s="97" t="s">
        <v>161</v>
      </c>
      <c r="I112" s="94">
        <v>338</v>
      </c>
      <c r="J112" s="96">
        <v>1152</v>
      </c>
      <c r="K112" s="84"/>
      <c r="L112" s="94">
        <v>13.49967</v>
      </c>
      <c r="M112" s="95">
        <v>6.8677628916646573E-6</v>
      </c>
      <c r="N112" s="95">
        <v>1.2556428387353476E-3</v>
      </c>
      <c r="O112" s="95">
        <f>L112/'סכום נכסי הקרן'!$C$42</f>
        <v>2.0708067393590903E-4</v>
      </c>
    </row>
    <row r="113" spans="2:15" s="137" customFormat="1">
      <c r="B113" s="87" t="s">
        <v>786</v>
      </c>
      <c r="C113" s="84" t="s">
        <v>787</v>
      </c>
      <c r="D113" s="97" t="s">
        <v>753</v>
      </c>
      <c r="E113" s="97" t="s">
        <v>748</v>
      </c>
      <c r="F113" s="84" t="s">
        <v>788</v>
      </c>
      <c r="G113" s="97" t="s">
        <v>789</v>
      </c>
      <c r="H113" s="97" t="s">
        <v>161</v>
      </c>
      <c r="I113" s="94">
        <v>164</v>
      </c>
      <c r="J113" s="96">
        <v>3755</v>
      </c>
      <c r="K113" s="84"/>
      <c r="L113" s="94">
        <v>21.350470000000001</v>
      </c>
      <c r="M113" s="95">
        <v>3.8128143435843716E-6</v>
      </c>
      <c r="N113" s="95">
        <v>1.9858681552314891E-3</v>
      </c>
      <c r="O113" s="95">
        <f>L113/'סכום נכסי הקרן'!$C$42</f>
        <v>3.2750946626461299E-4</v>
      </c>
    </row>
    <row r="114" spans="2:15" s="137" customFormat="1">
      <c r="B114" s="87" t="s">
        <v>790</v>
      </c>
      <c r="C114" s="84" t="s">
        <v>791</v>
      </c>
      <c r="D114" s="97" t="s">
        <v>753</v>
      </c>
      <c r="E114" s="97" t="s">
        <v>748</v>
      </c>
      <c r="F114" s="84" t="s">
        <v>551</v>
      </c>
      <c r="G114" s="97" t="s">
        <v>381</v>
      </c>
      <c r="H114" s="97" t="s">
        <v>161</v>
      </c>
      <c r="I114" s="94">
        <v>657</v>
      </c>
      <c r="J114" s="96">
        <v>1895</v>
      </c>
      <c r="K114" s="84"/>
      <c r="L114" s="94">
        <v>43.164670000000001</v>
      </c>
      <c r="M114" s="95">
        <v>6.4729064039408871E-7</v>
      </c>
      <c r="N114" s="95">
        <v>4.014869161385019E-3</v>
      </c>
      <c r="O114" s="95">
        <f>L114/'סכום נכסי הקרן'!$C$42</f>
        <v>6.6213240426033491E-4</v>
      </c>
    </row>
    <row r="115" spans="2:15" s="137" customFormat="1">
      <c r="B115" s="87" t="s">
        <v>792</v>
      </c>
      <c r="C115" s="84" t="s">
        <v>793</v>
      </c>
      <c r="D115" s="97" t="s">
        <v>753</v>
      </c>
      <c r="E115" s="97" t="s">
        <v>748</v>
      </c>
      <c r="F115" s="84" t="s">
        <v>547</v>
      </c>
      <c r="G115" s="97" t="s">
        <v>548</v>
      </c>
      <c r="H115" s="97" t="s">
        <v>161</v>
      </c>
      <c r="I115" s="94">
        <v>400</v>
      </c>
      <c r="J115" s="96">
        <v>3408</v>
      </c>
      <c r="K115" s="84"/>
      <c r="L115" s="94">
        <v>47.262140000000002</v>
      </c>
      <c r="M115" s="95">
        <v>4.074663772242838E-6</v>
      </c>
      <c r="N115" s="95">
        <v>4.3959865414715639E-3</v>
      </c>
      <c r="O115" s="95">
        <f>L115/'סכום נכסי הקרן'!$C$42</f>
        <v>7.2498629987646248E-4</v>
      </c>
    </row>
    <row r="116" spans="2:15" s="137" customFormat="1">
      <c r="B116" s="87" t="s">
        <v>794</v>
      </c>
      <c r="C116" s="84" t="s">
        <v>795</v>
      </c>
      <c r="D116" s="97" t="s">
        <v>753</v>
      </c>
      <c r="E116" s="97" t="s">
        <v>748</v>
      </c>
      <c r="F116" s="84" t="s">
        <v>796</v>
      </c>
      <c r="G116" s="97" t="s">
        <v>750</v>
      </c>
      <c r="H116" s="97" t="s">
        <v>161</v>
      </c>
      <c r="I116" s="94">
        <v>211</v>
      </c>
      <c r="J116" s="96">
        <v>4185</v>
      </c>
      <c r="K116" s="84"/>
      <c r="L116" s="94">
        <v>30.614819999999998</v>
      </c>
      <c r="M116" s="95">
        <v>3.3081842864350758E-6</v>
      </c>
      <c r="N116" s="95">
        <v>2.8475717919157796E-3</v>
      </c>
      <c r="O116" s="95">
        <f>L116/'סכום נכסי הקרן'!$C$42</f>
        <v>4.6962166912424872E-4</v>
      </c>
    </row>
    <row r="117" spans="2:15" s="137" customFormat="1">
      <c r="B117" s="87" t="s">
        <v>797</v>
      </c>
      <c r="C117" s="84" t="s">
        <v>798</v>
      </c>
      <c r="D117" s="97" t="s">
        <v>753</v>
      </c>
      <c r="E117" s="97" t="s">
        <v>748</v>
      </c>
      <c r="F117" s="84" t="s">
        <v>799</v>
      </c>
      <c r="G117" s="97" t="s">
        <v>750</v>
      </c>
      <c r="H117" s="97" t="s">
        <v>161</v>
      </c>
      <c r="I117" s="94">
        <v>166</v>
      </c>
      <c r="J117" s="96">
        <v>5755</v>
      </c>
      <c r="K117" s="84"/>
      <c r="L117" s="94">
        <v>33.121290000000002</v>
      </c>
      <c r="M117" s="95">
        <v>3.7021060656956118E-6</v>
      </c>
      <c r="N117" s="95">
        <v>3.0807057208195967E-3</v>
      </c>
      <c r="O117" s="95">
        <f>L117/'סכום נכסי הקרן'!$C$42</f>
        <v>5.0807012725693926E-4</v>
      </c>
    </row>
    <row r="118" spans="2:15" s="137" customFormat="1">
      <c r="B118" s="140"/>
      <c r="C118" s="140"/>
      <c r="D118" s="140"/>
    </row>
    <row r="119" spans="2:15" s="137" customFormat="1">
      <c r="B119" s="140"/>
      <c r="C119" s="140"/>
      <c r="D119" s="140"/>
    </row>
    <row r="120" spans="2:15" s="137" customFormat="1">
      <c r="B120" s="140"/>
      <c r="C120" s="140"/>
      <c r="D120" s="140"/>
    </row>
    <row r="121" spans="2:15" s="137" customFormat="1">
      <c r="B121" s="141" t="s">
        <v>246</v>
      </c>
      <c r="C121" s="140"/>
      <c r="D121" s="140"/>
    </row>
    <row r="122" spans="2:15">
      <c r="B122" s="99" t="s">
        <v>110</v>
      </c>
      <c r="E122" s="1"/>
      <c r="F122" s="1"/>
      <c r="G122" s="1"/>
    </row>
    <row r="123" spans="2:15">
      <c r="B123" s="99" t="s">
        <v>229</v>
      </c>
      <c r="E123" s="1"/>
      <c r="F123" s="1"/>
      <c r="G123" s="1"/>
    </row>
    <row r="124" spans="2:15">
      <c r="B124" s="99" t="s">
        <v>237</v>
      </c>
      <c r="E124" s="1"/>
      <c r="F124" s="1"/>
      <c r="G124" s="1"/>
    </row>
    <row r="125" spans="2:15">
      <c r="B125" s="99" t="s">
        <v>243</v>
      </c>
      <c r="E125" s="1"/>
      <c r="F125" s="1"/>
      <c r="G125" s="1"/>
    </row>
    <row r="126" spans="2:15">
      <c r="E126" s="1"/>
      <c r="F126" s="1"/>
      <c r="G126" s="1"/>
    </row>
    <row r="127" spans="2:15">
      <c r="E127" s="1"/>
      <c r="F127" s="1"/>
      <c r="G127" s="1"/>
    </row>
    <row r="128" spans="2:15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23 B125"/>
    <dataValidation type="list" allowBlank="1" showInputMessage="1" showErrorMessage="1" sqref="E12:E35 E37:E357">
      <formula1>$BC$6:$BC$23</formula1>
    </dataValidation>
    <dataValidation type="list" allowBlank="1" showInputMessage="1" showErrorMessage="1" sqref="H12:H35 H37:H357">
      <formula1>$BG$6:$BG$19</formula1>
    </dataValidation>
    <dataValidation type="list" allowBlank="1" showInputMessage="1" showErrorMessage="1" sqref="G12:G35 G37:G363">
      <formula1>$BE$6:$BE$29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F255"/>
  <sheetViews>
    <sheetView rightToLeft="1" zoomScale="90" zoomScaleNormal="90" workbookViewId="0">
      <selection activeCell="B24" sqref="B24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177</v>
      </c>
      <c r="C1" s="78" t="s" vm="1">
        <v>247</v>
      </c>
    </row>
    <row r="2" spans="2:58">
      <c r="B2" s="57" t="s">
        <v>176</v>
      </c>
      <c r="C2" s="78" t="s">
        <v>248</v>
      </c>
    </row>
    <row r="3" spans="2:58">
      <c r="B3" s="57" t="s">
        <v>178</v>
      </c>
      <c r="C3" s="78" t="s">
        <v>249</v>
      </c>
    </row>
    <row r="4" spans="2:58">
      <c r="B4" s="57" t="s">
        <v>179</v>
      </c>
      <c r="C4" s="78">
        <v>9453</v>
      </c>
    </row>
    <row r="6" spans="2:58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5"/>
      <c r="BF6" s="3"/>
    </row>
    <row r="7" spans="2:58" ht="26.25" customHeight="1">
      <c r="B7" s="173" t="s">
        <v>88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5"/>
      <c r="BC7" s="3"/>
      <c r="BF7" s="3"/>
    </row>
    <row r="8" spans="2:58" s="3" customFormat="1" ht="74.25" customHeight="1">
      <c r="B8" s="23" t="s">
        <v>113</v>
      </c>
      <c r="C8" s="31" t="s">
        <v>42</v>
      </c>
      <c r="D8" s="31" t="s">
        <v>117</v>
      </c>
      <c r="E8" s="31" t="s">
        <v>115</v>
      </c>
      <c r="F8" s="31" t="s">
        <v>59</v>
      </c>
      <c r="G8" s="31" t="s">
        <v>99</v>
      </c>
      <c r="H8" s="31" t="s">
        <v>231</v>
      </c>
      <c r="I8" s="31" t="s">
        <v>230</v>
      </c>
      <c r="J8" s="31" t="s">
        <v>245</v>
      </c>
      <c r="K8" s="31" t="s">
        <v>57</v>
      </c>
      <c r="L8" s="31" t="s">
        <v>54</v>
      </c>
      <c r="M8" s="31" t="s">
        <v>180</v>
      </c>
      <c r="N8" s="15" t="s">
        <v>182</v>
      </c>
      <c r="O8" s="1"/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238</v>
      </c>
      <c r="I9" s="33"/>
      <c r="J9" s="17" t="s">
        <v>234</v>
      </c>
      <c r="K9" s="33" t="s">
        <v>234</v>
      </c>
      <c r="L9" s="33" t="s">
        <v>20</v>
      </c>
      <c r="M9" s="18" t="s">
        <v>20</v>
      </c>
      <c r="N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C10" s="1"/>
      <c r="BD10" s="3"/>
      <c r="BF10" s="1"/>
    </row>
    <row r="11" spans="2:58" s="136" customFormat="1" ht="18" customHeight="1">
      <c r="B11" s="79" t="s">
        <v>30</v>
      </c>
      <c r="C11" s="80"/>
      <c r="D11" s="80"/>
      <c r="E11" s="80"/>
      <c r="F11" s="80"/>
      <c r="G11" s="80"/>
      <c r="H11" s="88"/>
      <c r="I11" s="90"/>
      <c r="J11" s="88">
        <f>J32</f>
        <v>21.299999999999997</v>
      </c>
      <c r="K11" s="88">
        <v>28813.780570000003</v>
      </c>
      <c r="L11" s="80"/>
      <c r="M11" s="89">
        <v>1</v>
      </c>
      <c r="N11" s="89">
        <f>K11/'סכום נכסי הקרן'!$C$42</f>
        <v>0.44199429312546173</v>
      </c>
      <c r="O11" s="135"/>
      <c r="BC11" s="137"/>
      <c r="BD11" s="138"/>
      <c r="BF11" s="137"/>
    </row>
    <row r="12" spans="2:58" s="137" customFormat="1" ht="20.25">
      <c r="B12" s="81" t="s">
        <v>228</v>
      </c>
      <c r="C12" s="82"/>
      <c r="D12" s="82"/>
      <c r="E12" s="82"/>
      <c r="F12" s="82"/>
      <c r="G12" s="82"/>
      <c r="H12" s="91"/>
      <c r="I12" s="93"/>
      <c r="J12" s="82"/>
      <c r="K12" s="91">
        <v>7290.4290499999979</v>
      </c>
      <c r="L12" s="82"/>
      <c r="M12" s="92">
        <v>0.25301883007988762</v>
      </c>
      <c r="N12" s="92">
        <f>K12/'סכום נכסי הקרן'!$C$42</f>
        <v>0.11183287894859124</v>
      </c>
      <c r="BD12" s="136"/>
    </row>
    <row r="13" spans="2:58" s="137" customFormat="1">
      <c r="B13" s="102" t="s">
        <v>61</v>
      </c>
      <c r="C13" s="82"/>
      <c r="D13" s="82"/>
      <c r="E13" s="82"/>
      <c r="F13" s="82"/>
      <c r="G13" s="82"/>
      <c r="H13" s="91"/>
      <c r="I13" s="93"/>
      <c r="J13" s="82"/>
      <c r="K13" s="91">
        <v>844.06763999999998</v>
      </c>
      <c r="L13" s="82"/>
      <c r="M13" s="92">
        <v>2.9293887275549553E-2</v>
      </c>
      <c r="N13" s="92">
        <f>K13/'סכום נכסי הקרן'!$C$42</f>
        <v>1.2947730999253481E-2</v>
      </c>
    </row>
    <row r="14" spans="2:58" s="137" customFormat="1">
      <c r="B14" s="87" t="s">
        <v>800</v>
      </c>
      <c r="C14" s="84" t="s">
        <v>801</v>
      </c>
      <c r="D14" s="97" t="s">
        <v>118</v>
      </c>
      <c r="E14" s="84" t="s">
        <v>802</v>
      </c>
      <c r="F14" s="97" t="s">
        <v>803</v>
      </c>
      <c r="G14" s="97" t="s">
        <v>162</v>
      </c>
      <c r="H14" s="94">
        <v>4700</v>
      </c>
      <c r="I14" s="96">
        <v>1359</v>
      </c>
      <c r="J14" s="84"/>
      <c r="K14" s="94">
        <v>63.872999999999998</v>
      </c>
      <c r="L14" s="95">
        <v>2.2763411404069058E-5</v>
      </c>
      <c r="M14" s="95">
        <v>2.2167518019659853E-3</v>
      </c>
      <c r="N14" s="95">
        <f>K14/'סכום נכסי הקרן'!$C$42</f>
        <v>9.7979164574454923E-4</v>
      </c>
    </row>
    <row r="15" spans="2:58" s="137" customFormat="1">
      <c r="B15" s="87" t="s">
        <v>804</v>
      </c>
      <c r="C15" s="84" t="s">
        <v>805</v>
      </c>
      <c r="D15" s="97" t="s">
        <v>118</v>
      </c>
      <c r="E15" s="84" t="s">
        <v>806</v>
      </c>
      <c r="F15" s="97" t="s">
        <v>803</v>
      </c>
      <c r="G15" s="97" t="s">
        <v>162</v>
      </c>
      <c r="H15" s="94">
        <v>26534</v>
      </c>
      <c r="I15" s="96">
        <v>1356</v>
      </c>
      <c r="J15" s="84"/>
      <c r="K15" s="94">
        <v>359.80104</v>
      </c>
      <c r="L15" s="95">
        <v>1.0405490196078432E-4</v>
      </c>
      <c r="M15" s="95">
        <v>1.248711668105828E-2</v>
      </c>
      <c r="N15" s="95">
        <f>K15/'סכום נכסי הקרן'!$C$42</f>
        <v>5.5192343106195167E-3</v>
      </c>
    </row>
    <row r="16" spans="2:58" s="137" customFormat="1" ht="20.25">
      <c r="B16" s="87" t="s">
        <v>810</v>
      </c>
      <c r="C16" s="84" t="s">
        <v>811</v>
      </c>
      <c r="D16" s="97" t="s">
        <v>118</v>
      </c>
      <c r="E16" s="84" t="s">
        <v>806</v>
      </c>
      <c r="F16" s="97" t="s">
        <v>803</v>
      </c>
      <c r="G16" s="97" t="s">
        <v>162</v>
      </c>
      <c r="H16" s="94">
        <v>2692</v>
      </c>
      <c r="I16" s="96">
        <v>1855</v>
      </c>
      <c r="J16" s="84"/>
      <c r="K16" s="94">
        <v>49.936599999999999</v>
      </c>
      <c r="L16" s="95">
        <v>3.7703081232492996E-5</v>
      </c>
      <c r="M16" s="95">
        <v>1.73308045706409E-3</v>
      </c>
      <c r="N16" s="95">
        <f>K16/'סכום נכסי הקרן'!$C$42</f>
        <v>7.6601167154959451E-4</v>
      </c>
      <c r="BC16" s="136"/>
    </row>
    <row r="17" spans="2:14" s="137" customFormat="1">
      <c r="B17" s="87" t="s">
        <v>807</v>
      </c>
      <c r="C17" s="84" t="s">
        <v>808</v>
      </c>
      <c r="D17" s="97" t="s">
        <v>118</v>
      </c>
      <c r="E17" s="84" t="s">
        <v>809</v>
      </c>
      <c r="F17" s="97" t="s">
        <v>803</v>
      </c>
      <c r="G17" s="97" t="s">
        <v>162</v>
      </c>
      <c r="H17" s="94">
        <v>2734</v>
      </c>
      <c r="I17" s="96">
        <v>13550</v>
      </c>
      <c r="J17" s="84"/>
      <c r="K17" s="94">
        <v>370.45699999999999</v>
      </c>
      <c r="L17" s="95">
        <v>6.6124017602435994E-5</v>
      </c>
      <c r="M17" s="95">
        <v>1.2856938335461197E-2</v>
      </c>
      <c r="N17" s="95">
        <f>K17/'סכום נכסי הקרן'!$C$42</f>
        <v>5.6826933713398217E-3</v>
      </c>
    </row>
    <row r="18" spans="2:14" s="137" customFormat="1">
      <c r="B18" s="140"/>
      <c r="C18" s="140"/>
      <c r="D18" s="140"/>
      <c r="E18" s="140"/>
      <c r="F18" s="140"/>
      <c r="G18" s="140"/>
    </row>
    <row r="19" spans="2:14" s="137" customFormat="1">
      <c r="B19" s="102" t="s">
        <v>62</v>
      </c>
      <c r="C19" s="82"/>
      <c r="D19" s="82"/>
      <c r="E19" s="82"/>
      <c r="F19" s="82"/>
      <c r="G19" s="82"/>
      <c r="H19" s="91"/>
      <c r="I19" s="93"/>
      <c r="J19" s="82"/>
      <c r="K19" s="91">
        <v>6446.3614099999995</v>
      </c>
      <c r="L19" s="82"/>
      <c r="M19" s="92">
        <v>0.22372494280433811</v>
      </c>
      <c r="N19" s="92">
        <f>K19/'סכום נכסי הקרן'!$C$42</f>
        <v>9.8885147949337782E-2</v>
      </c>
    </row>
    <row r="20" spans="2:14" s="137" customFormat="1">
      <c r="B20" s="87" t="s">
        <v>812</v>
      </c>
      <c r="C20" s="84" t="s">
        <v>813</v>
      </c>
      <c r="D20" s="97" t="s">
        <v>118</v>
      </c>
      <c r="E20" s="84" t="s">
        <v>802</v>
      </c>
      <c r="F20" s="97" t="s">
        <v>814</v>
      </c>
      <c r="G20" s="97" t="s">
        <v>162</v>
      </c>
      <c r="H20" s="94">
        <v>118000</v>
      </c>
      <c r="I20" s="96">
        <v>311.66000000000003</v>
      </c>
      <c r="J20" s="84"/>
      <c r="K20" s="94">
        <v>367.75880000000001</v>
      </c>
      <c r="L20" s="95">
        <v>8.1437161057500466E-4</v>
      </c>
      <c r="M20" s="95">
        <v>1.2763295642741822E-2</v>
      </c>
      <c r="N20" s="95">
        <f>K20/'סכום נכסי הקרן'!$C$42</f>
        <v>5.6413038355649569E-3</v>
      </c>
    </row>
    <row r="21" spans="2:14" s="137" customFormat="1">
      <c r="B21" s="87" t="s">
        <v>815</v>
      </c>
      <c r="C21" s="84" t="s">
        <v>816</v>
      </c>
      <c r="D21" s="97" t="s">
        <v>118</v>
      </c>
      <c r="E21" s="84" t="s">
        <v>802</v>
      </c>
      <c r="F21" s="97" t="s">
        <v>814</v>
      </c>
      <c r="G21" s="97" t="s">
        <v>162</v>
      </c>
      <c r="H21" s="94">
        <v>576873</v>
      </c>
      <c r="I21" s="96">
        <v>324.99</v>
      </c>
      <c r="J21" s="84"/>
      <c r="K21" s="94">
        <v>1874.7795599999999</v>
      </c>
      <c r="L21" s="95">
        <v>2.210640217767105E-3</v>
      </c>
      <c r="M21" s="95">
        <v>6.5065379235655085E-2</v>
      </c>
      <c r="N21" s="95">
        <f>K21/'סכום נכסי הקרן'!$C$42</f>
        <v>2.8758526302203463E-2</v>
      </c>
    </row>
    <row r="22" spans="2:14" s="137" customFormat="1">
      <c r="B22" s="87" t="s">
        <v>817</v>
      </c>
      <c r="C22" s="84" t="s">
        <v>818</v>
      </c>
      <c r="D22" s="97" t="s">
        <v>118</v>
      </c>
      <c r="E22" s="84" t="s">
        <v>802</v>
      </c>
      <c r="F22" s="97" t="s">
        <v>814</v>
      </c>
      <c r="G22" s="97" t="s">
        <v>162</v>
      </c>
      <c r="H22" s="94">
        <v>30980</v>
      </c>
      <c r="I22" s="96">
        <v>336.71</v>
      </c>
      <c r="J22" s="84"/>
      <c r="K22" s="94">
        <v>104.31276</v>
      </c>
      <c r="L22" s="95">
        <v>1.2706958172381094E-4</v>
      </c>
      <c r="M22" s="95">
        <v>3.6202385780853465E-3</v>
      </c>
      <c r="N22" s="95">
        <f>K22/'סכום נכסי הקרן'!$C$42</f>
        <v>1.6001247912663594E-3</v>
      </c>
    </row>
    <row r="23" spans="2:14" s="137" customFormat="1">
      <c r="B23" s="87" t="s">
        <v>819</v>
      </c>
      <c r="C23" s="84" t="s">
        <v>820</v>
      </c>
      <c r="D23" s="97" t="s">
        <v>118</v>
      </c>
      <c r="E23" s="84" t="s">
        <v>806</v>
      </c>
      <c r="F23" s="97" t="s">
        <v>814</v>
      </c>
      <c r="G23" s="97" t="s">
        <v>162</v>
      </c>
      <c r="H23" s="94">
        <v>4700</v>
      </c>
      <c r="I23" s="96">
        <v>3228.5</v>
      </c>
      <c r="J23" s="84"/>
      <c r="K23" s="94">
        <v>151.73949999999999</v>
      </c>
      <c r="L23" s="95">
        <v>7.3941582877218648E-5</v>
      </c>
      <c r="M23" s="95">
        <v>5.2662127981215473E-3</v>
      </c>
      <c r="N23" s="95">
        <f>K23/'סכום נכסי הקרן'!$C$42</f>
        <v>2.3276360031539932E-3</v>
      </c>
    </row>
    <row r="24" spans="2:14" s="137" customFormat="1">
      <c r="B24" s="87" t="s">
        <v>821</v>
      </c>
      <c r="C24" s="84" t="s">
        <v>822</v>
      </c>
      <c r="D24" s="97" t="s">
        <v>118</v>
      </c>
      <c r="E24" s="84" t="s">
        <v>806</v>
      </c>
      <c r="F24" s="97" t="s">
        <v>814</v>
      </c>
      <c r="G24" s="97" t="s">
        <v>162</v>
      </c>
      <c r="H24" s="94">
        <v>17599</v>
      </c>
      <c r="I24" s="96">
        <v>3333</v>
      </c>
      <c r="J24" s="84"/>
      <c r="K24" s="94">
        <v>586.57467000000008</v>
      </c>
      <c r="L24" s="95">
        <v>5.9795460723022556E-4</v>
      </c>
      <c r="M24" s="95">
        <v>2.0357435171513838E-2</v>
      </c>
      <c r="N24" s="95">
        <f>K24/'סכום נכסי הקרן'!$C$42</f>
        <v>8.9978701684806719E-3</v>
      </c>
    </row>
    <row r="25" spans="2:14" s="137" customFormat="1">
      <c r="B25" s="87" t="s">
        <v>830</v>
      </c>
      <c r="C25" s="84" t="s">
        <v>831</v>
      </c>
      <c r="D25" s="97" t="s">
        <v>118</v>
      </c>
      <c r="E25" s="84" t="s">
        <v>806</v>
      </c>
      <c r="F25" s="97" t="s">
        <v>814</v>
      </c>
      <c r="G25" s="97" t="s">
        <v>162</v>
      </c>
      <c r="H25" s="94">
        <v>214630</v>
      </c>
      <c r="I25" s="96">
        <v>367.64</v>
      </c>
      <c r="J25" s="84"/>
      <c r="K25" s="94">
        <v>789.06573000000003</v>
      </c>
      <c r="L25" s="95">
        <v>4.1529523668863201E-4</v>
      </c>
      <c r="M25" s="95">
        <v>2.7385012115402528E-2</v>
      </c>
      <c r="N25" s="95">
        <f>K25/'סכום נכסי הקרן'!$C$42</f>
        <v>1.2104019072179546E-2</v>
      </c>
    </row>
    <row r="26" spans="2:14" s="137" customFormat="1">
      <c r="B26" s="87" t="s">
        <v>823</v>
      </c>
      <c r="C26" s="84" t="s">
        <v>824</v>
      </c>
      <c r="D26" s="97" t="s">
        <v>118</v>
      </c>
      <c r="E26" s="84" t="s">
        <v>825</v>
      </c>
      <c r="F26" s="97" t="s">
        <v>814</v>
      </c>
      <c r="G26" s="97" t="s">
        <v>162</v>
      </c>
      <c r="H26" s="94">
        <v>9799</v>
      </c>
      <c r="I26" s="96">
        <v>3243.07</v>
      </c>
      <c r="J26" s="84"/>
      <c r="K26" s="94">
        <v>317.78843000000001</v>
      </c>
      <c r="L26" s="95">
        <v>6.9992857142857142E-5</v>
      </c>
      <c r="M26" s="95">
        <v>1.1029043177030066E-2</v>
      </c>
      <c r="N26" s="95">
        <f>K26/'סכום נכסי הקרן'!$C$42</f>
        <v>4.8747741428816008E-3</v>
      </c>
    </row>
    <row r="27" spans="2:14" s="137" customFormat="1">
      <c r="B27" s="87" t="s">
        <v>832</v>
      </c>
      <c r="C27" s="84" t="s">
        <v>833</v>
      </c>
      <c r="D27" s="97" t="s">
        <v>118</v>
      </c>
      <c r="E27" s="84" t="s">
        <v>825</v>
      </c>
      <c r="F27" s="97" t="s">
        <v>814</v>
      </c>
      <c r="G27" s="97" t="s">
        <v>162</v>
      </c>
      <c r="H27" s="94">
        <v>37315</v>
      </c>
      <c r="I27" s="96">
        <v>3685.18</v>
      </c>
      <c r="J27" s="84"/>
      <c r="K27" s="94">
        <v>1375.12492</v>
      </c>
      <c r="L27" s="95">
        <v>1.6250845640614301E-3</v>
      </c>
      <c r="M27" s="95">
        <v>4.7724557236051714E-2</v>
      </c>
      <c r="N27" s="95">
        <f>K27/'סכום נכסי הקרן'!$C$42</f>
        <v>2.1093981940274318E-2</v>
      </c>
    </row>
    <row r="28" spans="2:14" s="137" customFormat="1">
      <c r="B28" s="87" t="s">
        <v>826</v>
      </c>
      <c r="C28" s="84" t="s">
        <v>827</v>
      </c>
      <c r="D28" s="97" t="s">
        <v>118</v>
      </c>
      <c r="E28" s="84" t="s">
        <v>809</v>
      </c>
      <c r="F28" s="97" t="s">
        <v>814</v>
      </c>
      <c r="G28" s="97" t="s">
        <v>162</v>
      </c>
      <c r="H28" s="94">
        <v>65350</v>
      </c>
      <c r="I28" s="96">
        <v>334.36</v>
      </c>
      <c r="J28" s="84"/>
      <c r="K28" s="94">
        <v>218.50426000000002</v>
      </c>
      <c r="L28" s="95">
        <v>1.7662162162162162E-4</v>
      </c>
      <c r="M28" s="95">
        <v>7.5833249118131951E-3</v>
      </c>
      <c r="N28" s="95">
        <f>K28/'סכום נכסי הקרן'!$C$42</f>
        <v>3.3517863339375775E-3</v>
      </c>
    </row>
    <row r="29" spans="2:14" s="137" customFormat="1">
      <c r="B29" s="87" t="s">
        <v>828</v>
      </c>
      <c r="C29" s="84" t="s">
        <v>829</v>
      </c>
      <c r="D29" s="97" t="s">
        <v>118</v>
      </c>
      <c r="E29" s="84" t="s">
        <v>809</v>
      </c>
      <c r="F29" s="97" t="s">
        <v>814</v>
      </c>
      <c r="G29" s="97" t="s">
        <v>162</v>
      </c>
      <c r="H29" s="94">
        <v>15311</v>
      </c>
      <c r="I29" s="96">
        <v>3258.5</v>
      </c>
      <c r="J29" s="84"/>
      <c r="K29" s="94">
        <v>498.90894000000003</v>
      </c>
      <c r="L29" s="95">
        <v>1.0224373956594324E-4</v>
      </c>
      <c r="M29" s="95">
        <v>1.7314942021854927E-2</v>
      </c>
      <c r="N29" s="95">
        <f>K29/'סכום נכסי הקרן'!$C$42</f>
        <v>7.6531055594581208E-3</v>
      </c>
    </row>
    <row r="30" spans="2:14" s="137" customFormat="1">
      <c r="B30" s="87" t="s">
        <v>834</v>
      </c>
      <c r="C30" s="84" t="s">
        <v>835</v>
      </c>
      <c r="D30" s="97" t="s">
        <v>118</v>
      </c>
      <c r="E30" s="84" t="s">
        <v>809</v>
      </c>
      <c r="F30" s="97" t="s">
        <v>814</v>
      </c>
      <c r="G30" s="97" t="s">
        <v>162</v>
      </c>
      <c r="H30" s="94">
        <v>4400</v>
      </c>
      <c r="I30" s="96">
        <v>3677.36</v>
      </c>
      <c r="J30" s="84"/>
      <c r="K30" s="94">
        <v>161.80384000000001</v>
      </c>
      <c r="L30" s="95">
        <v>9.097228657477721E-5</v>
      </c>
      <c r="M30" s="95">
        <v>5.6155019160680723E-3</v>
      </c>
      <c r="N30" s="95">
        <f>K30/'סכום נכסי הקרן'!$C$42</f>
        <v>2.4820197999371836E-3</v>
      </c>
    </row>
    <row r="31" spans="2:14" s="137" customFormat="1">
      <c r="B31" s="140"/>
      <c r="C31" s="140"/>
      <c r="D31" s="140"/>
      <c r="E31" s="140"/>
      <c r="F31" s="140"/>
      <c r="G31" s="140"/>
    </row>
    <row r="32" spans="2:14" s="137" customFormat="1">
      <c r="B32" s="81" t="s">
        <v>227</v>
      </c>
      <c r="C32" s="82"/>
      <c r="D32" s="82"/>
      <c r="E32" s="82"/>
      <c r="F32" s="82"/>
      <c r="G32" s="82"/>
      <c r="H32" s="91"/>
      <c r="I32" s="93"/>
      <c r="J32" s="91">
        <f>J33</f>
        <v>21.299999999999997</v>
      </c>
      <c r="K32" s="91">
        <v>21523.351520000004</v>
      </c>
      <c r="L32" s="82"/>
      <c r="M32" s="92">
        <v>0.74698116992011232</v>
      </c>
      <c r="N32" s="92">
        <f>K32/'סכום נכסי הקרן'!$C$42</f>
        <v>0.33016141417687045</v>
      </c>
    </row>
    <row r="33" spans="2:14" s="137" customFormat="1">
      <c r="B33" s="102" t="s">
        <v>63</v>
      </c>
      <c r="C33" s="82"/>
      <c r="D33" s="82"/>
      <c r="E33" s="82"/>
      <c r="F33" s="82"/>
      <c r="G33" s="82"/>
      <c r="H33" s="91"/>
      <c r="I33" s="93"/>
      <c r="J33" s="91">
        <f>SUM(J38:J46)</f>
        <v>21.299999999999997</v>
      </c>
      <c r="K33" s="91">
        <v>17287.468100000002</v>
      </c>
      <c r="L33" s="82"/>
      <c r="M33" s="92">
        <v>0.59997222710855125</v>
      </c>
      <c r="N33" s="92">
        <f>K33/'סכום נכסי הקרן'!$C$42</f>
        <v>0.26518430041575308</v>
      </c>
    </row>
    <row r="34" spans="2:14" s="137" customFormat="1">
      <c r="B34" s="87" t="s">
        <v>836</v>
      </c>
      <c r="C34" s="84" t="s">
        <v>837</v>
      </c>
      <c r="D34" s="97" t="s">
        <v>27</v>
      </c>
      <c r="E34" s="84"/>
      <c r="F34" s="97" t="s">
        <v>803</v>
      </c>
      <c r="G34" s="97" t="s">
        <v>171</v>
      </c>
      <c r="H34" s="94">
        <v>976</v>
      </c>
      <c r="I34" s="96">
        <v>23380</v>
      </c>
      <c r="J34" s="84"/>
      <c r="K34" s="94">
        <v>702.88995999999997</v>
      </c>
      <c r="L34" s="95">
        <v>9.3148168644492099E-6</v>
      </c>
      <c r="M34" s="95">
        <v>2.4394228945153654E-2</v>
      </c>
      <c r="N34" s="95">
        <f>K34/'סכום נכסי הקרן'!$C$42</f>
        <v>1.0782109978953866E-2</v>
      </c>
    </row>
    <row r="35" spans="2:14" s="137" customFormat="1">
      <c r="B35" s="87" t="s">
        <v>838</v>
      </c>
      <c r="C35" s="84" t="s">
        <v>839</v>
      </c>
      <c r="D35" s="97" t="s">
        <v>27</v>
      </c>
      <c r="E35" s="84"/>
      <c r="F35" s="97" t="s">
        <v>803</v>
      </c>
      <c r="G35" s="97" t="s">
        <v>170</v>
      </c>
      <c r="H35" s="94">
        <v>2339</v>
      </c>
      <c r="I35" s="96">
        <v>3348</v>
      </c>
      <c r="J35" s="84"/>
      <c r="K35" s="94">
        <v>216.51070999999999</v>
      </c>
      <c r="L35" s="95">
        <v>4.5063848769037332E-5</v>
      </c>
      <c r="M35" s="95">
        <v>7.5141375313111146E-3</v>
      </c>
      <c r="N35" s="95">
        <f>K35/'סכום נכסי הקרן'!$C$42</f>
        <v>3.3212059065993583E-3</v>
      </c>
    </row>
    <row r="36" spans="2:14" s="137" customFormat="1">
      <c r="B36" s="87" t="s">
        <v>840</v>
      </c>
      <c r="C36" s="84" t="s">
        <v>841</v>
      </c>
      <c r="D36" s="97" t="s">
        <v>747</v>
      </c>
      <c r="E36" s="84"/>
      <c r="F36" s="97" t="s">
        <v>803</v>
      </c>
      <c r="G36" s="97" t="s">
        <v>161</v>
      </c>
      <c r="H36" s="94">
        <v>425</v>
      </c>
      <c r="I36" s="96">
        <v>26885</v>
      </c>
      <c r="J36" s="84"/>
      <c r="K36" s="94">
        <v>396.14375000000001</v>
      </c>
      <c r="L36" s="95">
        <v>8.0652813359901314E-7</v>
      </c>
      <c r="M36" s="95">
        <v>1.3748412813709436E-2</v>
      </c>
      <c r="N36" s="95">
        <f>K36/'סכום נכסי הקרן'!$C$42</f>
        <v>6.0767200031925424E-3</v>
      </c>
    </row>
    <row r="37" spans="2:14" s="137" customFormat="1">
      <c r="B37" s="87" t="s">
        <v>842</v>
      </c>
      <c r="C37" s="84" t="s">
        <v>843</v>
      </c>
      <c r="D37" s="97" t="s">
        <v>121</v>
      </c>
      <c r="E37" s="84"/>
      <c r="F37" s="97" t="s">
        <v>803</v>
      </c>
      <c r="G37" s="97" t="s">
        <v>161</v>
      </c>
      <c r="H37" s="94">
        <v>523</v>
      </c>
      <c r="I37" s="96">
        <v>25950.5</v>
      </c>
      <c r="J37" s="84"/>
      <c r="K37" s="94">
        <v>470.54513000000003</v>
      </c>
      <c r="L37" s="95">
        <v>5.2209255614908286E-6</v>
      </c>
      <c r="M37" s="95">
        <v>1.6330558527606637E-2</v>
      </c>
      <c r="N37" s="95">
        <f>K37/'סכום נכסי הקרן'!$C$42</f>
        <v>7.2180136727534776E-3</v>
      </c>
    </row>
    <row r="38" spans="2:14" s="137" customFormat="1">
      <c r="B38" s="87" t="s">
        <v>844</v>
      </c>
      <c r="C38" s="84" t="s">
        <v>845</v>
      </c>
      <c r="D38" s="97" t="s">
        <v>747</v>
      </c>
      <c r="E38" s="84"/>
      <c r="F38" s="97" t="s">
        <v>803</v>
      </c>
      <c r="G38" s="97" t="s">
        <v>161</v>
      </c>
      <c r="H38" s="94">
        <v>4369</v>
      </c>
      <c r="I38" s="96">
        <v>2650</v>
      </c>
      <c r="J38" s="94">
        <v>6.22</v>
      </c>
      <c r="K38" s="94">
        <v>407.62076999999999</v>
      </c>
      <c r="L38" s="95">
        <v>2.8187096774193551E-4</v>
      </c>
      <c r="M38" s="95">
        <v>1.4146729861072165E-2</v>
      </c>
      <c r="N38" s="95">
        <f>K38/'סכום נכסי הקרן'!$C$42</f>
        <v>6.2527738649814533E-3</v>
      </c>
    </row>
    <row r="39" spans="2:14" s="137" customFormat="1">
      <c r="B39" s="87" t="s">
        <v>846</v>
      </c>
      <c r="C39" s="84" t="s">
        <v>847</v>
      </c>
      <c r="D39" s="97" t="s">
        <v>747</v>
      </c>
      <c r="E39" s="84"/>
      <c r="F39" s="97" t="s">
        <v>803</v>
      </c>
      <c r="G39" s="97" t="s">
        <v>161</v>
      </c>
      <c r="H39" s="94">
        <v>10320</v>
      </c>
      <c r="I39" s="96">
        <v>3334</v>
      </c>
      <c r="J39" s="94">
        <v>7.14</v>
      </c>
      <c r="K39" s="94">
        <v>1200.02216</v>
      </c>
      <c r="L39" s="95">
        <v>3.0352941176470586E-4</v>
      </c>
      <c r="M39" s="95">
        <v>4.1647508111081581E-2</v>
      </c>
      <c r="N39" s="95">
        <f>K39/'סכום נכסי הקרן'!$C$42</f>
        <v>1.8407960907994438E-2</v>
      </c>
    </row>
    <row r="40" spans="2:14" s="137" customFormat="1">
      <c r="B40" s="87" t="s">
        <v>848</v>
      </c>
      <c r="C40" s="84" t="s">
        <v>849</v>
      </c>
      <c r="D40" s="97" t="s">
        <v>121</v>
      </c>
      <c r="E40" s="84"/>
      <c r="F40" s="97" t="s">
        <v>803</v>
      </c>
      <c r="G40" s="97" t="s">
        <v>161</v>
      </c>
      <c r="H40" s="94">
        <v>9970</v>
      </c>
      <c r="I40" s="96">
        <v>2746</v>
      </c>
      <c r="J40" s="84"/>
      <c r="K40" s="94">
        <v>949.18207999999993</v>
      </c>
      <c r="L40" s="95">
        <v>1.5446951180088969E-4</v>
      </c>
      <c r="M40" s="95">
        <v>3.2941948651759298E-2</v>
      </c>
      <c r="N40" s="95">
        <f>K40/'סכום נכסי הקרן'!$C$42</f>
        <v>1.456015330850961E-2</v>
      </c>
    </row>
    <row r="41" spans="2:14" s="137" customFormat="1">
      <c r="B41" s="87" t="s">
        <v>850</v>
      </c>
      <c r="C41" s="84" t="s">
        <v>851</v>
      </c>
      <c r="D41" s="97" t="s">
        <v>121</v>
      </c>
      <c r="E41" s="84"/>
      <c r="F41" s="97" t="s">
        <v>803</v>
      </c>
      <c r="G41" s="97" t="s">
        <v>161</v>
      </c>
      <c r="H41" s="94">
        <v>3317</v>
      </c>
      <c r="I41" s="96">
        <v>47471.5</v>
      </c>
      <c r="J41" s="84"/>
      <c r="K41" s="94">
        <v>5459.2410300000001</v>
      </c>
      <c r="L41" s="95">
        <v>6.5357764303390067E-4</v>
      </c>
      <c r="M41" s="95">
        <v>0.18946632208631412</v>
      </c>
      <c r="N41" s="95">
        <f>K41/'סכום נכסי הקרן'!$C$42</f>
        <v>8.374303310162147E-2</v>
      </c>
    </row>
    <row r="42" spans="2:14" s="137" customFormat="1">
      <c r="B42" s="87" t="s">
        <v>852</v>
      </c>
      <c r="C42" s="84" t="s">
        <v>853</v>
      </c>
      <c r="D42" s="97" t="s">
        <v>27</v>
      </c>
      <c r="E42" s="84"/>
      <c r="F42" s="97" t="s">
        <v>803</v>
      </c>
      <c r="G42" s="97" t="s">
        <v>163</v>
      </c>
      <c r="H42" s="94">
        <v>7477</v>
      </c>
      <c r="I42" s="96">
        <v>7897</v>
      </c>
      <c r="J42" s="84"/>
      <c r="K42" s="94">
        <v>2451.9387600000005</v>
      </c>
      <c r="L42" s="95">
        <v>1.9301087412474589E-3</v>
      </c>
      <c r="M42" s="95">
        <v>8.5096044722186903E-2</v>
      </c>
      <c r="N42" s="95">
        <f>K42/'סכום נכסי הקרן'!$C$42</f>
        <v>3.7611966134755682E-2</v>
      </c>
    </row>
    <row r="43" spans="2:14" s="137" customFormat="1">
      <c r="B43" s="87" t="s">
        <v>854</v>
      </c>
      <c r="C43" s="84" t="s">
        <v>855</v>
      </c>
      <c r="D43" s="97" t="s">
        <v>747</v>
      </c>
      <c r="E43" s="84"/>
      <c r="F43" s="97" t="s">
        <v>803</v>
      </c>
      <c r="G43" s="97" t="s">
        <v>161</v>
      </c>
      <c r="H43" s="94">
        <v>736</v>
      </c>
      <c r="I43" s="96">
        <v>26686</v>
      </c>
      <c r="J43" s="94">
        <v>3.45</v>
      </c>
      <c r="K43" s="94">
        <v>684.39806999999996</v>
      </c>
      <c r="L43" s="95">
        <v>7.0685487768800247E-7</v>
      </c>
      <c r="M43" s="95">
        <v>2.3752456514247684E-2</v>
      </c>
      <c r="N43" s="95">
        <f>K43/'סכום נכסי הקרן'!$C$42</f>
        <v>1.0498450227008174E-2</v>
      </c>
    </row>
    <row r="44" spans="2:14" s="137" customFormat="1">
      <c r="B44" s="87" t="s">
        <v>856</v>
      </c>
      <c r="C44" s="84" t="s">
        <v>857</v>
      </c>
      <c r="D44" s="97" t="s">
        <v>133</v>
      </c>
      <c r="E44" s="84"/>
      <c r="F44" s="97" t="s">
        <v>803</v>
      </c>
      <c r="G44" s="97" t="s">
        <v>165</v>
      </c>
      <c r="H44" s="94">
        <v>611</v>
      </c>
      <c r="I44" s="96">
        <v>7788</v>
      </c>
      <c r="J44" s="84"/>
      <c r="K44" s="94">
        <v>128.84980000000002</v>
      </c>
      <c r="L44" s="95">
        <v>1.7796766173211759E-5</v>
      </c>
      <c r="M44" s="95">
        <v>4.4718116627206622E-3</v>
      </c>
      <c r="N44" s="95">
        <f>K44/'סכום נכסי הקרן'!$C$42</f>
        <v>1.9765152348544149E-3</v>
      </c>
    </row>
    <row r="45" spans="2:14" s="137" customFormat="1">
      <c r="B45" s="87" t="s">
        <v>858</v>
      </c>
      <c r="C45" s="84" t="s">
        <v>859</v>
      </c>
      <c r="D45" s="97" t="s">
        <v>747</v>
      </c>
      <c r="E45" s="84"/>
      <c r="F45" s="97" t="s">
        <v>803</v>
      </c>
      <c r="G45" s="97" t="s">
        <v>161</v>
      </c>
      <c r="H45" s="94">
        <v>11231.999999999995</v>
      </c>
      <c r="I45" s="96">
        <v>4591</v>
      </c>
      <c r="J45" s="84"/>
      <c r="K45" s="94">
        <v>1787.7970999999995</v>
      </c>
      <c r="L45" s="95">
        <v>7.7301149775939051E-6</v>
      </c>
      <c r="M45" s="95">
        <v>6.2046599392146316E-2</v>
      </c>
      <c r="N45" s="95">
        <f>K45/'סכום נכסי הקרן'!$C$42</f>
        <v>2.7424242839170415E-2</v>
      </c>
    </row>
    <row r="46" spans="2:14" s="137" customFormat="1">
      <c r="B46" s="87" t="s">
        <v>860</v>
      </c>
      <c r="C46" s="84" t="s">
        <v>861</v>
      </c>
      <c r="D46" s="97" t="s">
        <v>121</v>
      </c>
      <c r="E46" s="84"/>
      <c r="F46" s="97" t="s">
        <v>803</v>
      </c>
      <c r="G46" s="97" t="s">
        <v>161</v>
      </c>
      <c r="H46" s="94">
        <v>6260</v>
      </c>
      <c r="I46" s="96">
        <v>5122</v>
      </c>
      <c r="J46" s="94">
        <v>4.49</v>
      </c>
      <c r="K46" s="94">
        <v>1116.13645</v>
      </c>
      <c r="L46" s="95">
        <v>1.4726592540480738E-5</v>
      </c>
      <c r="M46" s="95">
        <v>3.8736202883494088E-2</v>
      </c>
      <c r="N46" s="95">
        <f>K46/'סכום נכסי הקרן'!$C$42</f>
        <v>1.7121180611854442E-2</v>
      </c>
    </row>
    <row r="47" spans="2:14" s="137" customFormat="1">
      <c r="B47" s="87" t="s">
        <v>862</v>
      </c>
      <c r="C47" s="84" t="s">
        <v>863</v>
      </c>
      <c r="D47" s="97" t="s">
        <v>747</v>
      </c>
      <c r="E47" s="84"/>
      <c r="F47" s="97" t="s">
        <v>803</v>
      </c>
      <c r="G47" s="97" t="s">
        <v>161</v>
      </c>
      <c r="H47" s="94">
        <v>13358</v>
      </c>
      <c r="I47" s="96">
        <v>2842</v>
      </c>
      <c r="J47" s="84"/>
      <c r="K47" s="94">
        <v>1316.1923300000001</v>
      </c>
      <c r="L47" s="95">
        <v>1.7103712969222625E-4</v>
      </c>
      <c r="M47" s="95">
        <v>4.5679265405747481E-2</v>
      </c>
      <c r="N47" s="95">
        <f>K47/'סכום נכסי הקרן'!$C$42</f>
        <v>2.0189974623503717E-2</v>
      </c>
    </row>
    <row r="48" spans="2:14" s="137" customFormat="1">
      <c r="B48" s="83"/>
      <c r="C48" s="84"/>
      <c r="D48" s="84"/>
      <c r="E48" s="84"/>
      <c r="F48" s="84"/>
      <c r="G48" s="84"/>
      <c r="H48" s="94"/>
      <c r="I48" s="96"/>
      <c r="J48" s="84"/>
      <c r="K48" s="84"/>
      <c r="L48" s="84"/>
      <c r="M48" s="95"/>
      <c r="N48" s="84"/>
    </row>
    <row r="49" spans="2:14" s="137" customFormat="1">
      <c r="B49" s="102" t="s">
        <v>64</v>
      </c>
      <c r="C49" s="82"/>
      <c r="D49" s="82"/>
      <c r="E49" s="82"/>
      <c r="F49" s="82"/>
      <c r="G49" s="82"/>
      <c r="H49" s="91"/>
      <c r="I49" s="93"/>
      <c r="J49" s="82"/>
      <c r="K49" s="91">
        <v>4235.8834200000001</v>
      </c>
      <c r="L49" s="82"/>
      <c r="M49" s="92">
        <v>0.14700894281156107</v>
      </c>
      <c r="N49" s="92">
        <f>K49/'סכום נכסי הקרן'!$C$42</f>
        <v>6.4977113761117367E-2</v>
      </c>
    </row>
    <row r="50" spans="2:14" s="137" customFormat="1">
      <c r="B50" s="87" t="s">
        <v>878</v>
      </c>
      <c r="C50" s="84" t="s">
        <v>879</v>
      </c>
      <c r="D50" s="97" t="s">
        <v>27</v>
      </c>
      <c r="E50" s="84"/>
      <c r="F50" s="97" t="s">
        <v>814</v>
      </c>
      <c r="G50" s="97" t="s">
        <v>163</v>
      </c>
      <c r="H50" s="94">
        <v>503</v>
      </c>
      <c r="I50" s="96">
        <v>21972</v>
      </c>
      <c r="J50" s="84"/>
      <c r="K50" s="94">
        <v>458.94185999999996</v>
      </c>
      <c r="L50" s="95">
        <v>2.5650165400221622E-4</v>
      </c>
      <c r="M50" s="95">
        <v>1.5927859896241306E-2</v>
      </c>
      <c r="N50" s="95">
        <f>K50/'סכום נכסי הקרן'!$C$42</f>
        <v>7.0400231758405655E-3</v>
      </c>
    </row>
    <row r="51" spans="2:14" s="137" customFormat="1">
      <c r="B51" s="87" t="s">
        <v>872</v>
      </c>
      <c r="C51" s="84" t="s">
        <v>873</v>
      </c>
      <c r="D51" s="97" t="s">
        <v>27</v>
      </c>
      <c r="E51" s="84"/>
      <c r="F51" s="97" t="s">
        <v>814</v>
      </c>
      <c r="G51" s="97" t="s">
        <v>163</v>
      </c>
      <c r="H51" s="94">
        <v>555</v>
      </c>
      <c r="I51" s="96">
        <v>19596</v>
      </c>
      <c r="J51" s="84"/>
      <c r="K51" s="94">
        <v>451.62764000000004</v>
      </c>
      <c r="L51" s="95">
        <v>5.3692963319482807E-4</v>
      </c>
      <c r="M51" s="95">
        <v>1.5674015386589722E-2</v>
      </c>
      <c r="N51" s="95">
        <f>K51/'סכום נכסי הקרן'!$C$42</f>
        <v>6.9278253512333353E-3</v>
      </c>
    </row>
    <row r="52" spans="2:14" s="137" customFormat="1">
      <c r="B52" s="87" t="s">
        <v>868</v>
      </c>
      <c r="C52" s="84" t="s">
        <v>869</v>
      </c>
      <c r="D52" s="97" t="s">
        <v>121</v>
      </c>
      <c r="E52" s="84"/>
      <c r="F52" s="97" t="s">
        <v>814</v>
      </c>
      <c r="G52" s="97" t="s">
        <v>161</v>
      </c>
      <c r="H52" s="94">
        <v>929</v>
      </c>
      <c r="I52" s="96">
        <v>10188.5</v>
      </c>
      <c r="J52" s="84"/>
      <c r="K52" s="94">
        <v>328.15559999999999</v>
      </c>
      <c r="L52" s="95">
        <v>3.2798124893423746E-4</v>
      </c>
      <c r="M52" s="95">
        <v>1.1388842196628139E-2</v>
      </c>
      <c r="N52" s="95">
        <f>K52/'סכום נכסי הקרן'!$C$42</f>
        <v>5.0338032562160847E-3</v>
      </c>
    </row>
    <row r="53" spans="2:14" s="137" customFormat="1">
      <c r="B53" s="87" t="s">
        <v>874</v>
      </c>
      <c r="C53" s="84" t="s">
        <v>875</v>
      </c>
      <c r="D53" s="97" t="s">
        <v>121</v>
      </c>
      <c r="E53" s="84"/>
      <c r="F53" s="97" t="s">
        <v>814</v>
      </c>
      <c r="G53" s="97" t="s">
        <v>161</v>
      </c>
      <c r="H53" s="94">
        <v>1069</v>
      </c>
      <c r="I53" s="96">
        <v>10372</v>
      </c>
      <c r="J53" s="84"/>
      <c r="K53" s="94">
        <v>384.40944999999999</v>
      </c>
      <c r="L53" s="95">
        <v>2.7886784351157483E-5</v>
      </c>
      <c r="M53" s="95">
        <v>1.3341166705497679E-2</v>
      </c>
      <c r="N53" s="95">
        <f>K53/'סכום נכסי הקרן'!$C$42</f>
        <v>5.8967195474653924E-3</v>
      </c>
    </row>
    <row r="54" spans="2:14" s="137" customFormat="1">
      <c r="B54" s="87" t="s">
        <v>864</v>
      </c>
      <c r="C54" s="84" t="s">
        <v>865</v>
      </c>
      <c r="D54" s="97" t="s">
        <v>121</v>
      </c>
      <c r="E54" s="84"/>
      <c r="F54" s="97" t="s">
        <v>814</v>
      </c>
      <c r="G54" s="97" t="s">
        <v>161</v>
      </c>
      <c r="H54" s="94">
        <v>306</v>
      </c>
      <c r="I54" s="96">
        <v>11671</v>
      </c>
      <c r="J54" s="84"/>
      <c r="K54" s="94">
        <v>123.81787</v>
      </c>
      <c r="L54" s="95">
        <v>5.9236480100985419E-6</v>
      </c>
      <c r="M54" s="95">
        <v>4.2971754330952058E-3</v>
      </c>
      <c r="N54" s="95">
        <f>K54/'סכום נכסי הקרן'!$C$42</f>
        <v>1.8993270179870154E-3</v>
      </c>
    </row>
    <row r="55" spans="2:14" s="137" customFormat="1">
      <c r="B55" s="87" t="s">
        <v>876</v>
      </c>
      <c r="C55" s="84" t="s">
        <v>877</v>
      </c>
      <c r="D55" s="97" t="s">
        <v>747</v>
      </c>
      <c r="E55" s="84"/>
      <c r="F55" s="97" t="s">
        <v>814</v>
      </c>
      <c r="G55" s="97" t="s">
        <v>161</v>
      </c>
      <c r="H55" s="94">
        <v>1623</v>
      </c>
      <c r="I55" s="96">
        <v>3672</v>
      </c>
      <c r="J55" s="84"/>
      <c r="K55" s="94">
        <v>206.62126999999998</v>
      </c>
      <c r="L55" s="95">
        <v>4.7040231530454482E-6</v>
      </c>
      <c r="M55" s="95">
        <v>7.1709184255788882E-3</v>
      </c>
      <c r="N55" s="95">
        <f>K55/'סכום נכסי הקרן'!$C$42</f>
        <v>3.1695050205740897E-3</v>
      </c>
    </row>
    <row r="56" spans="2:14" s="137" customFormat="1">
      <c r="B56" s="87" t="s">
        <v>870</v>
      </c>
      <c r="C56" s="84" t="s">
        <v>871</v>
      </c>
      <c r="D56" s="97" t="s">
        <v>121</v>
      </c>
      <c r="E56" s="84"/>
      <c r="F56" s="97" t="s">
        <v>814</v>
      </c>
      <c r="G56" s="97" t="s">
        <v>161</v>
      </c>
      <c r="H56" s="94">
        <v>1800.9999999999993</v>
      </c>
      <c r="I56" s="96">
        <v>7588</v>
      </c>
      <c r="J56" s="84"/>
      <c r="K56" s="94">
        <v>473.79979999999989</v>
      </c>
      <c r="L56" s="95">
        <v>4.150086196668136E-5</v>
      </c>
      <c r="M56" s="95">
        <v>1.6443513854384844E-2</v>
      </c>
      <c r="N56" s="95">
        <f>K56/'סכום נכסי הקרן'!$C$42</f>
        <v>7.2679392825675659E-3</v>
      </c>
    </row>
    <row r="57" spans="2:14" s="137" customFormat="1">
      <c r="B57" s="87" t="s">
        <v>866</v>
      </c>
      <c r="C57" s="84" t="s">
        <v>867</v>
      </c>
      <c r="D57" s="97" t="s">
        <v>747</v>
      </c>
      <c r="E57" s="84"/>
      <c r="F57" s="97" t="s">
        <v>814</v>
      </c>
      <c r="G57" s="97" t="s">
        <v>161</v>
      </c>
      <c r="H57" s="94">
        <v>6578</v>
      </c>
      <c r="I57" s="96">
        <v>7930</v>
      </c>
      <c r="J57" s="84"/>
      <c r="K57" s="94">
        <v>1808.5099299999999</v>
      </c>
      <c r="L57" s="95">
        <v>2.4021685366484827E-5</v>
      </c>
      <c r="M57" s="95">
        <v>6.2765450913545281E-2</v>
      </c>
      <c r="N57" s="95">
        <f>K57/'סכום נכסי הקרן'!$C$42</f>
        <v>2.7741971109233314E-2</v>
      </c>
    </row>
    <row r="58" spans="2:14" s="137" customFormat="1">
      <c r="B58" s="140"/>
      <c r="C58" s="140"/>
      <c r="D58" s="140"/>
      <c r="E58" s="140"/>
      <c r="F58" s="140"/>
      <c r="G58" s="140"/>
    </row>
    <row r="59" spans="2:14" s="137" customFormat="1">
      <c r="B59" s="140"/>
      <c r="C59" s="140"/>
      <c r="D59" s="140"/>
      <c r="E59" s="140"/>
      <c r="F59" s="140"/>
      <c r="G59" s="140"/>
    </row>
    <row r="60" spans="2:14" s="137" customFormat="1">
      <c r="B60" s="140"/>
      <c r="C60" s="140"/>
    </row>
    <row r="61" spans="2:14" s="137" customFormat="1">
      <c r="B61" s="141" t="s">
        <v>246</v>
      </c>
      <c r="C61" s="140"/>
    </row>
    <row r="62" spans="2:14">
      <c r="B62" s="99" t="s">
        <v>110</v>
      </c>
      <c r="D62" s="1"/>
      <c r="E62" s="1"/>
      <c r="F62" s="1"/>
      <c r="G62" s="1"/>
    </row>
    <row r="63" spans="2:14">
      <c r="B63" s="99" t="s">
        <v>229</v>
      </c>
      <c r="D63" s="1"/>
      <c r="E63" s="1"/>
      <c r="F63" s="1"/>
      <c r="G63" s="1"/>
    </row>
    <row r="64" spans="2:14">
      <c r="B64" s="99" t="s">
        <v>237</v>
      </c>
      <c r="D64" s="1"/>
      <c r="E64" s="1"/>
      <c r="F64" s="1"/>
      <c r="G64" s="1"/>
    </row>
    <row r="65" spans="2:7">
      <c r="B65" s="99" t="s">
        <v>244</v>
      </c>
      <c r="D65" s="1"/>
      <c r="E65" s="1"/>
      <c r="F65" s="1"/>
      <c r="G65" s="1"/>
    </row>
    <row r="66" spans="2:7">
      <c r="D66" s="1"/>
      <c r="E66" s="1"/>
      <c r="F66" s="1"/>
      <c r="G66" s="1"/>
    </row>
    <row r="67" spans="2:7">
      <c r="D67" s="1"/>
      <c r="E67" s="1"/>
      <c r="F67" s="1"/>
      <c r="G67" s="1"/>
    </row>
    <row r="68" spans="2:7">
      <c r="D68" s="1"/>
      <c r="E68" s="1"/>
      <c r="F68" s="1"/>
      <c r="G68" s="1"/>
    </row>
    <row r="69" spans="2:7">
      <c r="D69" s="1"/>
      <c r="E69" s="1"/>
      <c r="F69" s="1"/>
      <c r="G69" s="1"/>
    </row>
    <row r="70" spans="2:7">
      <c r="D70" s="1"/>
      <c r="E70" s="1"/>
      <c r="F70" s="1"/>
      <c r="G70" s="1"/>
    </row>
    <row r="71" spans="2:7">
      <c r="D71" s="1"/>
      <c r="E71" s="1"/>
      <c r="F71" s="1"/>
      <c r="G71" s="1"/>
    </row>
    <row r="72" spans="2:7"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A1:A1048576 AB49:AB1048576 AC1:XFD1048576 AB1:AB43 B62:B1048576 J9:J15 C5:C15 B1:B15 D1:I15 K1:N15 B16:N17 B32:B43 B19:N30 B45:B49 C32:N49 C60:N1048576 B50:N57 B60 O1:AA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35.8554687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177</v>
      </c>
      <c r="C1" s="78" t="s" vm="1">
        <v>247</v>
      </c>
    </row>
    <row r="2" spans="2:65">
      <c r="B2" s="57" t="s">
        <v>176</v>
      </c>
      <c r="C2" s="78" t="s">
        <v>248</v>
      </c>
    </row>
    <row r="3" spans="2:65">
      <c r="B3" s="57" t="s">
        <v>178</v>
      </c>
      <c r="C3" s="78" t="s">
        <v>249</v>
      </c>
    </row>
    <row r="4" spans="2:65">
      <c r="B4" s="57" t="s">
        <v>179</v>
      </c>
      <c r="C4" s="78">
        <v>9453</v>
      </c>
    </row>
    <row r="6" spans="2:65" ht="26.25" customHeight="1">
      <c r="B6" s="173" t="s">
        <v>207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</row>
    <row r="7" spans="2:65" ht="26.25" customHeight="1">
      <c r="B7" s="173" t="s">
        <v>89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5"/>
      <c r="BM7" s="3"/>
    </row>
    <row r="8" spans="2:65" s="3" customFormat="1" ht="78.75">
      <c r="B8" s="23" t="s">
        <v>113</v>
      </c>
      <c r="C8" s="31" t="s">
        <v>42</v>
      </c>
      <c r="D8" s="31" t="s">
        <v>117</v>
      </c>
      <c r="E8" s="31" t="s">
        <v>115</v>
      </c>
      <c r="F8" s="31" t="s">
        <v>59</v>
      </c>
      <c r="G8" s="31" t="s">
        <v>15</v>
      </c>
      <c r="H8" s="31" t="s">
        <v>60</v>
      </c>
      <c r="I8" s="31" t="s">
        <v>99</v>
      </c>
      <c r="J8" s="31" t="s">
        <v>231</v>
      </c>
      <c r="K8" s="31" t="s">
        <v>230</v>
      </c>
      <c r="L8" s="31" t="s">
        <v>57</v>
      </c>
      <c r="M8" s="31" t="s">
        <v>54</v>
      </c>
      <c r="N8" s="31" t="s">
        <v>180</v>
      </c>
      <c r="O8" s="21" t="s">
        <v>182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238</v>
      </c>
      <c r="K9" s="33"/>
      <c r="L9" s="33" t="s">
        <v>234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4" t="s">
        <v>31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1550.34304</v>
      </c>
      <c r="M11" s="82"/>
      <c r="N11" s="92">
        <v>1</v>
      </c>
      <c r="O11" s="92">
        <f>L11/'סכום נכסי הקרן'!$C$42</f>
        <v>2.3781772558517801E-2</v>
      </c>
      <c r="P11" s="135"/>
      <c r="BG11" s="100"/>
      <c r="BH11" s="3"/>
      <c r="BI11" s="100"/>
      <c r="BM11" s="100"/>
    </row>
    <row r="12" spans="2:65" s="4" customFormat="1" ht="18" customHeight="1">
      <c r="B12" s="81" t="s">
        <v>227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1550.34304</v>
      </c>
      <c r="M12" s="82"/>
      <c r="N12" s="92">
        <v>1</v>
      </c>
      <c r="O12" s="92">
        <f>L12/'סכום נכסי הקרן'!$C$42</f>
        <v>2.3781772558517801E-2</v>
      </c>
      <c r="P12" s="135"/>
      <c r="BG12" s="100"/>
      <c r="BH12" s="3"/>
      <c r="BI12" s="100"/>
      <c r="BM12" s="100"/>
    </row>
    <row r="13" spans="2:65">
      <c r="B13" s="102" t="s">
        <v>47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1550.34304</v>
      </c>
      <c r="M13" s="82"/>
      <c r="N13" s="92">
        <v>1</v>
      </c>
      <c r="O13" s="92">
        <f>L13/'סכום נכסי הקרן'!$C$42</f>
        <v>2.3781772558517801E-2</v>
      </c>
      <c r="P13" s="137"/>
      <c r="BH13" s="3"/>
    </row>
    <row r="14" spans="2:65" ht="20.25">
      <c r="B14" s="87" t="s">
        <v>880</v>
      </c>
      <c r="C14" s="84" t="s">
        <v>881</v>
      </c>
      <c r="D14" s="97" t="s">
        <v>27</v>
      </c>
      <c r="E14" s="84"/>
      <c r="F14" s="97" t="s">
        <v>814</v>
      </c>
      <c r="G14" s="84" t="s">
        <v>882</v>
      </c>
      <c r="H14" s="84" t="s">
        <v>883</v>
      </c>
      <c r="I14" s="97" t="s">
        <v>161</v>
      </c>
      <c r="J14" s="94">
        <v>2188.98</v>
      </c>
      <c r="K14" s="96">
        <v>11212</v>
      </c>
      <c r="L14" s="94">
        <v>850.90039999999999</v>
      </c>
      <c r="M14" s="95">
        <v>2.741206171590992E-4</v>
      </c>
      <c r="N14" s="95">
        <v>0.54884653141023554</v>
      </c>
      <c r="O14" s="95">
        <f>L14/'סכום נכסי הקרן'!$C$42</f>
        <v>1.3052543379529616E-2</v>
      </c>
      <c r="P14" s="137"/>
      <c r="BH14" s="4"/>
    </row>
    <row r="15" spans="2:65">
      <c r="B15" s="87" t="s">
        <v>884</v>
      </c>
      <c r="C15" s="84" t="s">
        <v>885</v>
      </c>
      <c r="D15" s="97" t="s">
        <v>27</v>
      </c>
      <c r="E15" s="84"/>
      <c r="F15" s="97" t="s">
        <v>814</v>
      </c>
      <c r="G15" s="84" t="s">
        <v>886</v>
      </c>
      <c r="H15" s="84" t="s">
        <v>887</v>
      </c>
      <c r="I15" s="97" t="s">
        <v>161</v>
      </c>
      <c r="J15" s="94">
        <v>16100.79</v>
      </c>
      <c r="K15" s="96">
        <v>1253</v>
      </c>
      <c r="L15" s="94">
        <v>699.44263999999998</v>
      </c>
      <c r="M15" s="95">
        <v>2.7963423476085019E-5</v>
      </c>
      <c r="N15" s="95">
        <v>0.45115346858976452</v>
      </c>
      <c r="O15" s="95">
        <f>L15/'סכום נכסי הקרן'!$C$42</f>
        <v>1.0729229178988183E-2</v>
      </c>
      <c r="P15" s="137"/>
    </row>
    <row r="16" spans="2:65">
      <c r="B16" s="83"/>
      <c r="C16" s="84"/>
      <c r="D16" s="84"/>
      <c r="E16" s="84"/>
      <c r="F16" s="84"/>
      <c r="G16" s="84"/>
      <c r="H16" s="84"/>
      <c r="I16" s="84"/>
      <c r="J16" s="94"/>
      <c r="K16" s="96"/>
      <c r="L16" s="84"/>
      <c r="M16" s="84"/>
      <c r="N16" s="95"/>
      <c r="O16" s="84"/>
      <c r="P16" s="137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99" t="s">
        <v>246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110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229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237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2018-04-09T07:03:45+00:00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A1A4541D-E604-4289-B5B1-89479BC2DC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2018-04-09T05:54:30Z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