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27" hidden="1">'יתרת התחייבות להשקעה'!$B$10:$N$50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הלוואות!$B$6:$Q$52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להשקעה'!$B$6:$D$31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מניות'!$B$6:$M$19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מזומנים!$B$1:$K$33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1" i="88" l="1"/>
  <c r="I11" i="81"/>
  <c r="I10" i="81" l="1"/>
  <c r="O195" i="78"/>
  <c r="J10" i="81" l="1"/>
  <c r="J14" i="81"/>
  <c r="J12" i="81"/>
  <c r="J13" i="81"/>
  <c r="J11" i="81"/>
  <c r="H13" i="73"/>
  <c r="H12" i="73" s="1"/>
  <c r="H25" i="73"/>
  <c r="H28" i="73"/>
  <c r="J13" i="72"/>
  <c r="J12" i="72"/>
  <c r="H11" i="73" l="1"/>
  <c r="J105" i="73"/>
  <c r="J121" i="73"/>
  <c r="J72" i="73"/>
  <c r="J54" i="73"/>
  <c r="J16" i="73"/>
  <c r="J25" i="73"/>
  <c r="J89" i="73"/>
  <c r="J37" i="73"/>
  <c r="J136" i="73"/>
  <c r="J132" i="73"/>
  <c r="J128" i="73"/>
  <c r="J124" i="73"/>
  <c r="J120" i="73"/>
  <c r="J116" i="73"/>
  <c r="J112" i="73"/>
  <c r="J108" i="73"/>
  <c r="J104" i="73"/>
  <c r="J100" i="73"/>
  <c r="J96" i="73"/>
  <c r="J92" i="73"/>
  <c r="J88" i="73"/>
  <c r="J84" i="73"/>
  <c r="J80" i="73"/>
  <c r="J76" i="73"/>
  <c r="J71" i="73"/>
  <c r="J66" i="73"/>
  <c r="J62" i="73"/>
  <c r="J57" i="73"/>
  <c r="J53" i="73"/>
  <c r="J48" i="73"/>
  <c r="J44" i="73"/>
  <c r="J40" i="73"/>
  <c r="J36" i="73"/>
  <c r="J32" i="73"/>
  <c r="J28" i="73"/>
  <c r="J22" i="73"/>
  <c r="J18" i="73"/>
  <c r="J14" i="73"/>
  <c r="J135" i="73"/>
  <c r="J131" i="73"/>
  <c r="J127" i="73"/>
  <c r="J123" i="73"/>
  <c r="J119" i="73"/>
  <c r="J115" i="73"/>
  <c r="J111" i="73"/>
  <c r="J107" i="73"/>
  <c r="J103" i="73"/>
  <c r="J99" i="73"/>
  <c r="J95" i="73"/>
  <c r="J91" i="73"/>
  <c r="J87" i="73"/>
  <c r="J83" i="73"/>
  <c r="J79" i="73"/>
  <c r="J75" i="73"/>
  <c r="J70" i="73"/>
  <c r="J65" i="73"/>
  <c r="J60" i="73"/>
  <c r="J56" i="73"/>
  <c r="J52" i="73"/>
  <c r="J47" i="73"/>
  <c r="J43" i="73"/>
  <c r="J39" i="73"/>
  <c r="J35" i="73"/>
  <c r="J31" i="73"/>
  <c r="J26" i="73"/>
  <c r="J21" i="73"/>
  <c r="J17" i="73"/>
  <c r="J13" i="73"/>
  <c r="J134" i="73"/>
  <c r="J130" i="73"/>
  <c r="J126" i="73"/>
  <c r="J122" i="73"/>
  <c r="J118" i="73"/>
  <c r="J114" i="73"/>
  <c r="J110" i="73"/>
  <c r="J106" i="73"/>
  <c r="J102" i="73"/>
  <c r="J98" i="73"/>
  <c r="J94" i="73"/>
  <c r="J90" i="73"/>
  <c r="J86" i="73"/>
  <c r="J82" i="73"/>
  <c r="J78" i="73"/>
  <c r="J73" i="73"/>
  <c r="J69" i="73"/>
  <c r="J64" i="73"/>
  <c r="J59" i="73"/>
  <c r="J55" i="73"/>
  <c r="J51" i="73"/>
  <c r="J46" i="73"/>
  <c r="J42" i="73"/>
  <c r="J38" i="73"/>
  <c r="J34" i="73"/>
  <c r="J11" i="73"/>
  <c r="J19" i="73"/>
  <c r="J29" i="73"/>
  <c r="J41" i="73"/>
  <c r="J58" i="73"/>
  <c r="J77" i="73"/>
  <c r="J93" i="73"/>
  <c r="J109" i="73"/>
  <c r="J125" i="73"/>
  <c r="J12" i="73"/>
  <c r="J20" i="73"/>
  <c r="J30" i="73"/>
  <c r="J45" i="73"/>
  <c r="J63" i="73"/>
  <c r="J81" i="73"/>
  <c r="J97" i="73"/>
  <c r="J113" i="73"/>
  <c r="J129" i="73"/>
  <c r="J15" i="73"/>
  <c r="J23" i="73"/>
  <c r="J33" i="73"/>
  <c r="J49" i="73"/>
  <c r="J68" i="73"/>
  <c r="J85" i="73"/>
  <c r="J101" i="73"/>
  <c r="J117" i="73"/>
  <c r="J133" i="73"/>
  <c r="L135" i="62" l="1"/>
  <c r="N135" i="62" s="1"/>
  <c r="L160" i="62"/>
  <c r="N228" i="62"/>
  <c r="N243" i="62"/>
  <c r="N242" i="62"/>
  <c r="N241" i="62"/>
  <c r="N240" i="62"/>
  <c r="N239" i="62"/>
  <c r="N238" i="62"/>
  <c r="N237" i="62"/>
  <c r="N236" i="62"/>
  <c r="N235" i="62"/>
  <c r="N234" i="62"/>
  <c r="N233" i="62"/>
  <c r="N232" i="62"/>
  <c r="N231" i="62"/>
  <c r="N230" i="62"/>
  <c r="N229" i="62"/>
  <c r="N227" i="62"/>
  <c r="N226" i="62"/>
  <c r="N225" i="62"/>
  <c r="N224" i="62"/>
  <c r="N223" i="62"/>
  <c r="N222" i="62"/>
  <c r="N220" i="62"/>
  <c r="N219" i="62"/>
  <c r="N218" i="62"/>
  <c r="N217" i="62"/>
  <c r="N216" i="62"/>
  <c r="N215" i="62"/>
  <c r="N214" i="62"/>
  <c r="N213" i="62"/>
  <c r="N212" i="62"/>
  <c r="N211" i="62"/>
  <c r="N210" i="62"/>
  <c r="N209" i="62"/>
  <c r="N208" i="62"/>
  <c r="N207" i="62"/>
  <c r="N206" i="62"/>
  <c r="N205" i="62"/>
  <c r="N204" i="62"/>
  <c r="N203" i="62"/>
  <c r="N202" i="62"/>
  <c r="N201" i="62"/>
  <c r="N200" i="62"/>
  <c r="N199" i="62"/>
  <c r="N198" i="62"/>
  <c r="N197" i="62"/>
  <c r="N196" i="62"/>
  <c r="N195" i="62"/>
  <c r="N194" i="62"/>
  <c r="N193" i="62"/>
  <c r="N192" i="62"/>
  <c r="N191" i="62"/>
  <c r="N190" i="62"/>
  <c r="N189" i="62"/>
  <c r="N188" i="62"/>
  <c r="N187" i="62"/>
  <c r="N186" i="62"/>
  <c r="N185" i="62"/>
  <c r="N184" i="62"/>
  <c r="N183" i="62"/>
  <c r="N182" i="62"/>
  <c r="N181" i="62"/>
  <c r="N180" i="62"/>
  <c r="N179" i="62"/>
  <c r="N178" i="62"/>
  <c r="N177" i="62"/>
  <c r="N176" i="62"/>
  <c r="N175" i="62"/>
  <c r="N174" i="62"/>
  <c r="N173" i="62"/>
  <c r="N172" i="62"/>
  <c r="N171" i="62"/>
  <c r="N170" i="62"/>
  <c r="N169" i="62"/>
  <c r="N168" i="62"/>
  <c r="N167" i="62"/>
  <c r="N166" i="62"/>
  <c r="N165" i="62"/>
  <c r="N164" i="62"/>
  <c r="N163" i="62"/>
  <c r="N162" i="62"/>
  <c r="N161" i="62"/>
  <c r="N136" i="62"/>
  <c r="N137" i="62"/>
  <c r="N138" i="62"/>
  <c r="N139" i="62"/>
  <c r="N140" i="62"/>
  <c r="N141" i="62"/>
  <c r="N142" i="62"/>
  <c r="N143" i="62"/>
  <c r="N144" i="62"/>
  <c r="N145" i="62"/>
  <c r="N146" i="62"/>
  <c r="N147" i="62"/>
  <c r="N148" i="62"/>
  <c r="N149" i="62"/>
  <c r="N150" i="62"/>
  <c r="N151" i="62"/>
  <c r="N221" i="62"/>
  <c r="N152" i="62"/>
  <c r="N153" i="62"/>
  <c r="N154" i="62"/>
  <c r="N155" i="62"/>
  <c r="N156" i="62"/>
  <c r="N157" i="62"/>
  <c r="N158" i="62"/>
  <c r="L134" i="62" l="1"/>
  <c r="N134" i="62" s="1"/>
  <c r="N160" i="62"/>
  <c r="M13" i="78" l="1"/>
  <c r="O13" i="78"/>
  <c r="O12" i="78" s="1"/>
  <c r="C11" i="84" l="1"/>
  <c r="C52" i="84"/>
  <c r="C10" i="84" l="1"/>
  <c r="K13" i="63"/>
  <c r="C43" i="88" l="1"/>
  <c r="J20" i="72" l="1"/>
  <c r="J19" i="72" l="1"/>
  <c r="J11" i="72" s="1"/>
  <c r="L21" i="72" l="1"/>
  <c r="O194" i="78"/>
  <c r="O191" i="78"/>
  <c r="O186" i="78"/>
  <c r="O15" i="78"/>
  <c r="O183" i="78"/>
  <c r="O30" i="78" s="1"/>
  <c r="O11" i="78" l="1"/>
  <c r="O10" i="78" s="1"/>
  <c r="L48" i="72"/>
  <c r="L47" i="72"/>
  <c r="L46" i="72"/>
  <c r="L45" i="72"/>
  <c r="L44" i="72"/>
  <c r="L43" i="72"/>
  <c r="L42" i="72"/>
  <c r="L41" i="72"/>
  <c r="L40" i="72"/>
  <c r="L39" i="72"/>
  <c r="L38" i="72"/>
  <c r="L37" i="72"/>
  <c r="L36" i="72"/>
  <c r="L35" i="72"/>
  <c r="L34" i="72"/>
  <c r="L33" i="72"/>
  <c r="L32" i="72"/>
  <c r="L31" i="72"/>
  <c r="L30" i="72"/>
  <c r="L29" i="72"/>
  <c r="L28" i="72"/>
  <c r="L27" i="72"/>
  <c r="L26" i="72"/>
  <c r="L25" i="72"/>
  <c r="L24" i="72"/>
  <c r="L23" i="72"/>
  <c r="L22" i="72"/>
  <c r="L20" i="72"/>
  <c r="L19" i="72"/>
  <c r="L17" i="72"/>
  <c r="L16" i="72"/>
  <c r="L15" i="72"/>
  <c r="L14" i="72"/>
  <c r="L13" i="72"/>
  <c r="L12" i="72"/>
  <c r="L11" i="72"/>
  <c r="K12" i="63"/>
  <c r="K11" i="63" s="1"/>
  <c r="M63" i="63" s="1"/>
  <c r="K160" i="62"/>
  <c r="K135" i="62"/>
  <c r="K91" i="62"/>
  <c r="K48" i="62"/>
  <c r="K13" i="62"/>
  <c r="P231" i="78" l="1"/>
  <c r="P48" i="78"/>
  <c r="P99" i="78"/>
  <c r="P26" i="78"/>
  <c r="P24" i="78"/>
  <c r="P196" i="78"/>
  <c r="P86" i="78"/>
  <c r="P21" i="78"/>
  <c r="P137" i="78"/>
  <c r="P33" i="78"/>
  <c r="P218" i="78"/>
  <c r="P216" i="78"/>
  <c r="P85" i="78"/>
  <c r="P54" i="78"/>
  <c r="P97" i="78"/>
  <c r="P217" i="78"/>
  <c r="P179" i="78"/>
  <c r="P111" i="78"/>
  <c r="P37" i="78"/>
  <c r="P157" i="78"/>
  <c r="P30" i="78"/>
  <c r="P49" i="78"/>
  <c r="P207" i="78"/>
  <c r="P162" i="78"/>
  <c r="P67" i="78"/>
  <c r="P101" i="78"/>
  <c r="P221" i="78"/>
  <c r="P126" i="78"/>
  <c r="P62" i="78"/>
  <c r="P181" i="78"/>
  <c r="P109" i="78"/>
  <c r="P200" i="78"/>
  <c r="P171" i="78"/>
  <c r="P159" i="78"/>
  <c r="P147" i="78"/>
  <c r="P59" i="78"/>
  <c r="P198" i="78"/>
  <c r="P118" i="78"/>
  <c r="P170" i="78"/>
  <c r="P64" i="78"/>
  <c r="P35" i="78"/>
  <c r="P94" i="78"/>
  <c r="P145" i="78"/>
  <c r="P209" i="78"/>
  <c r="P233" i="78"/>
  <c r="P199" i="78"/>
  <c r="P163" i="78"/>
  <c r="P201" i="78"/>
  <c r="P15" i="78"/>
  <c r="P65" i="78"/>
  <c r="P121" i="78"/>
  <c r="P152" i="78"/>
  <c r="P206" i="78"/>
  <c r="P38" i="78"/>
  <c r="P70" i="78"/>
  <c r="P102" i="78"/>
  <c r="P134" i="78"/>
  <c r="P166" i="78"/>
  <c r="P11" i="78"/>
  <c r="P53" i="78"/>
  <c r="P10" i="78"/>
  <c r="P43" i="78"/>
  <c r="P79" i="78"/>
  <c r="P123" i="78"/>
  <c r="P184" i="78"/>
  <c r="P80" i="78"/>
  <c r="P224" i="78"/>
  <c r="P186" i="78"/>
  <c r="P226" i="78"/>
  <c r="P188" i="78"/>
  <c r="P12" i="78"/>
  <c r="P81" i="78"/>
  <c r="P129" i="78"/>
  <c r="P160" i="78"/>
  <c r="P229" i="78"/>
  <c r="P46" i="78"/>
  <c r="P78" i="78"/>
  <c r="P110" i="78"/>
  <c r="P142" i="78"/>
  <c r="P177" i="78"/>
  <c r="P32" i="78"/>
  <c r="P69" i="78"/>
  <c r="P18" i="78"/>
  <c r="P51" i="78"/>
  <c r="P91" i="78"/>
  <c r="P131" i="78"/>
  <c r="P27" i="78"/>
  <c r="P116" i="78"/>
  <c r="P96" i="78"/>
  <c r="P140" i="78"/>
  <c r="P204" i="78"/>
  <c r="P230" i="78"/>
  <c r="P220" i="78"/>
  <c r="P203" i="78"/>
  <c r="P183" i="78"/>
  <c r="P167" i="78"/>
  <c r="P222" i="78"/>
  <c r="P205" i="78"/>
  <c r="P225" i="78"/>
  <c r="P187" i="78"/>
  <c r="P20" i="78"/>
  <c r="P57" i="78"/>
  <c r="P89" i="78"/>
  <c r="P113" i="78"/>
  <c r="P133" i="78"/>
  <c r="P149" i="78"/>
  <c r="P165" i="78"/>
  <c r="P195" i="78"/>
  <c r="P17" i="78"/>
  <c r="P34" i="78"/>
  <c r="P50" i="78"/>
  <c r="P66" i="78"/>
  <c r="P82" i="78"/>
  <c r="P98" i="78"/>
  <c r="P114" i="78"/>
  <c r="P130" i="78"/>
  <c r="P146" i="78"/>
  <c r="P161" i="78"/>
  <c r="P182" i="78"/>
  <c r="P192" i="78"/>
  <c r="P16" i="78"/>
  <c r="P45" i="78"/>
  <c r="P77" i="78"/>
  <c r="P117" i="78"/>
  <c r="P22" i="78"/>
  <c r="P39" i="78"/>
  <c r="P55" i="78"/>
  <c r="P75" i="78"/>
  <c r="P95" i="78"/>
  <c r="P115" i="78"/>
  <c r="P143" i="78"/>
  <c r="P178" i="78"/>
  <c r="P44" i="78"/>
  <c r="P76" i="78"/>
  <c r="P112" i="78"/>
  <c r="P155" i="78"/>
  <c r="P215" i="78"/>
  <c r="P228" i="78"/>
  <c r="P211" i="78"/>
  <c r="P194" i="78"/>
  <c r="P175" i="78"/>
  <c r="P232" i="78"/>
  <c r="P214" i="78"/>
  <c r="P197" i="78"/>
  <c r="P208" i="78"/>
  <c r="P23" i="78"/>
  <c r="P41" i="78"/>
  <c r="P73" i="78"/>
  <c r="P105" i="78"/>
  <c r="P125" i="78"/>
  <c r="P141" i="78"/>
  <c r="P156" i="78"/>
  <c r="P176" i="78"/>
  <c r="P219" i="78"/>
  <c r="P25" i="78"/>
  <c r="P42" i="78"/>
  <c r="P58" i="78"/>
  <c r="P74" i="78"/>
  <c r="P90" i="78"/>
  <c r="P106" i="78"/>
  <c r="P122" i="78"/>
  <c r="P138" i="78"/>
  <c r="P153" i="78"/>
  <c r="P172" i="78"/>
  <c r="P210" i="78"/>
  <c r="P19" i="78"/>
  <c r="P28" i="78"/>
  <c r="P61" i="78"/>
  <c r="P93" i="78"/>
  <c r="P13" i="78"/>
  <c r="P31" i="78"/>
  <c r="P47" i="78"/>
  <c r="P63" i="78"/>
  <c r="P83" i="78"/>
  <c r="P107" i="78"/>
  <c r="P127" i="78"/>
  <c r="P158" i="78"/>
  <c r="P223" i="78"/>
  <c r="P60" i="78"/>
  <c r="P92" i="78"/>
  <c r="P132" i="78"/>
  <c r="P180" i="78"/>
  <c r="P139" i="78"/>
  <c r="P154" i="78"/>
  <c r="P173" i="78"/>
  <c r="P212" i="78"/>
  <c r="P40" i="78"/>
  <c r="P56" i="78"/>
  <c r="P72" i="78"/>
  <c r="P88" i="78"/>
  <c r="P108" i="78"/>
  <c r="P128" i="78"/>
  <c r="P148" i="78"/>
  <c r="P174" i="78"/>
  <c r="P227" i="78"/>
  <c r="P71" i="78"/>
  <c r="P87" i="78"/>
  <c r="P103" i="78"/>
  <c r="P119" i="78"/>
  <c r="P135" i="78"/>
  <c r="P150" i="78"/>
  <c r="P168" i="78"/>
  <c r="P202" i="78"/>
  <c r="P36" i="78"/>
  <c r="P52" i="78"/>
  <c r="P68" i="78"/>
  <c r="P84" i="78"/>
  <c r="P100" i="78"/>
  <c r="P124" i="78"/>
  <c r="P144" i="78"/>
  <c r="P164" i="78"/>
  <c r="P191" i="78"/>
  <c r="P213" i="78"/>
  <c r="P104" i="78"/>
  <c r="P120" i="78"/>
  <c r="P136" i="78"/>
  <c r="P151" i="78"/>
  <c r="P169" i="78"/>
  <c r="P189" i="78"/>
  <c r="M18" i="63"/>
  <c r="M34" i="63"/>
  <c r="M20" i="63"/>
  <c r="M28" i="63"/>
  <c r="M32" i="63"/>
  <c r="M36" i="63"/>
  <c r="M40" i="63"/>
  <c r="M44" i="63"/>
  <c r="M48" i="63"/>
  <c r="M52" i="63"/>
  <c r="M56" i="63"/>
  <c r="M60" i="63"/>
  <c r="M65" i="63"/>
  <c r="M22" i="63"/>
  <c r="M26" i="63"/>
  <c r="M12" i="63"/>
  <c r="M16" i="63"/>
  <c r="M24" i="63"/>
  <c r="M13" i="63"/>
  <c r="M17" i="63"/>
  <c r="M21" i="63"/>
  <c r="M25" i="63"/>
  <c r="M29" i="63"/>
  <c r="M33" i="63"/>
  <c r="M37" i="63"/>
  <c r="M41" i="63"/>
  <c r="M45" i="63"/>
  <c r="M49" i="63"/>
  <c r="M53" i="63"/>
  <c r="M57" i="63"/>
  <c r="M61" i="63"/>
  <c r="M66" i="63"/>
  <c r="M62" i="63"/>
  <c r="M14" i="63"/>
  <c r="M30" i="63"/>
  <c r="M38" i="63"/>
  <c r="M42" i="63"/>
  <c r="M46" i="63"/>
  <c r="M50" i="63"/>
  <c r="M54" i="63"/>
  <c r="M58" i="63"/>
  <c r="M11" i="63"/>
  <c r="M15" i="63"/>
  <c r="M19" i="63"/>
  <c r="M23" i="63"/>
  <c r="M27" i="63"/>
  <c r="M31" i="63"/>
  <c r="M35" i="63"/>
  <c r="M39" i="63"/>
  <c r="M43" i="63"/>
  <c r="M47" i="63"/>
  <c r="M51" i="63"/>
  <c r="M55" i="63"/>
  <c r="M59" i="63"/>
  <c r="K12" i="62"/>
  <c r="K134" i="62"/>
  <c r="K11" i="62" l="1"/>
  <c r="Q157" i="61"/>
  <c r="Q12" i="61" s="1"/>
  <c r="Q11" i="61" s="1"/>
  <c r="S193" i="61" l="1"/>
  <c r="O193" i="61"/>
  <c r="S178" i="61"/>
  <c r="O178" i="61"/>
  <c r="S113" i="61"/>
  <c r="S112" i="61"/>
  <c r="O113" i="61"/>
  <c r="O112" i="61"/>
  <c r="S92" i="61"/>
  <c r="O92" i="61"/>
  <c r="C41" i="88" l="1"/>
  <c r="C40" i="88"/>
  <c r="C38" i="88"/>
  <c r="C37" i="88"/>
  <c r="C35" i="88"/>
  <c r="C34" i="88"/>
  <c r="C33" i="88"/>
  <c r="C32" i="88"/>
  <c r="C31" i="88"/>
  <c r="C29" i="88"/>
  <c r="C28" i="88"/>
  <c r="C27" i="88"/>
  <c r="C26" i="88"/>
  <c r="C24" i="88"/>
  <c r="C21" i="88"/>
  <c r="C20" i="88"/>
  <c r="C19" i="88"/>
  <c r="C18" i="88"/>
  <c r="C17" i="88"/>
  <c r="C16" i="88"/>
  <c r="C15" i="88"/>
  <c r="C13" i="88"/>
  <c r="C23" i="88" l="1"/>
  <c r="C12" i="88"/>
  <c r="C10" i="88" l="1"/>
  <c r="C42" i="88" l="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K11" i="81" l="1"/>
  <c r="K10" i="81"/>
  <c r="K12" i="81"/>
  <c r="K14" i="81"/>
  <c r="K13" i="81"/>
  <c r="K47" i="73"/>
  <c r="K46" i="73"/>
  <c r="O12" i="64"/>
  <c r="O16" i="64"/>
  <c r="O20" i="64"/>
  <c r="O24" i="64"/>
  <c r="O28" i="64"/>
  <c r="O32" i="64"/>
  <c r="O37" i="64"/>
  <c r="O42" i="64"/>
  <c r="O46" i="64"/>
  <c r="O50" i="64"/>
  <c r="O54" i="64"/>
  <c r="O13" i="64"/>
  <c r="O17" i="64"/>
  <c r="O21" i="64"/>
  <c r="O25" i="64"/>
  <c r="O29" i="64"/>
  <c r="O33" i="64"/>
  <c r="O39" i="64"/>
  <c r="O43" i="64"/>
  <c r="O47" i="64"/>
  <c r="O51" i="64"/>
  <c r="O14" i="64"/>
  <c r="O18" i="64"/>
  <c r="O22" i="64"/>
  <c r="O26" i="64"/>
  <c r="O30" i="64"/>
  <c r="O35" i="64"/>
  <c r="O40" i="64"/>
  <c r="O44" i="64"/>
  <c r="O48" i="64"/>
  <c r="O52" i="64"/>
  <c r="O11" i="64"/>
  <c r="O15" i="64"/>
  <c r="O19" i="64"/>
  <c r="O23" i="64"/>
  <c r="O27" i="64"/>
  <c r="O31" i="64"/>
  <c r="O36" i="64"/>
  <c r="O41" i="64"/>
  <c r="O45" i="64"/>
  <c r="O49" i="64"/>
  <c r="O53" i="64"/>
  <c r="M21" i="72"/>
  <c r="M28" i="72"/>
  <c r="Q192" i="78"/>
  <c r="Q191" i="78"/>
  <c r="N60" i="63"/>
  <c r="M34" i="72"/>
  <c r="R42" i="59"/>
  <c r="R38" i="59"/>
  <c r="R34" i="59"/>
  <c r="R30" i="59"/>
  <c r="R26" i="59"/>
  <c r="R21" i="59"/>
  <c r="R17" i="59"/>
  <c r="R13" i="59"/>
  <c r="U310" i="61"/>
  <c r="U306" i="61"/>
  <c r="U302" i="61"/>
  <c r="U298" i="61"/>
  <c r="U294" i="61"/>
  <c r="U290" i="61"/>
  <c r="U286" i="61"/>
  <c r="U282" i="61"/>
  <c r="U278" i="61"/>
  <c r="U274" i="61"/>
  <c r="U270" i="61"/>
  <c r="U266" i="61"/>
  <c r="U262" i="61"/>
  <c r="U258" i="61"/>
  <c r="U254" i="61"/>
  <c r="U250" i="61"/>
  <c r="U246" i="61"/>
  <c r="U242" i="61"/>
  <c r="U238" i="61"/>
  <c r="U233" i="61"/>
  <c r="U228" i="61"/>
  <c r="U223" i="61"/>
  <c r="U219" i="61"/>
  <c r="U215" i="61"/>
  <c r="U211" i="61"/>
  <c r="U207" i="61"/>
  <c r="U203" i="61"/>
  <c r="U199" i="61"/>
  <c r="U195" i="61"/>
  <c r="U191" i="61"/>
  <c r="U187" i="61"/>
  <c r="U183" i="61"/>
  <c r="U179" i="61"/>
  <c r="U175" i="61"/>
  <c r="U171" i="61"/>
  <c r="U167" i="61"/>
  <c r="U163" i="61"/>
  <c r="U159" i="61"/>
  <c r="U154" i="61"/>
  <c r="U150" i="61"/>
  <c r="U146" i="61"/>
  <c r="U142" i="61"/>
  <c r="U138" i="61"/>
  <c r="U134" i="61"/>
  <c r="U130" i="61"/>
  <c r="U126" i="61"/>
  <c r="U122" i="61"/>
  <c r="U118" i="61"/>
  <c r="U114" i="61"/>
  <c r="U110" i="61"/>
  <c r="U106" i="61"/>
  <c r="U102" i="61"/>
  <c r="U98" i="61"/>
  <c r="U94" i="61"/>
  <c r="U90" i="61"/>
  <c r="U86" i="61"/>
  <c r="U82" i="61"/>
  <c r="U78" i="61"/>
  <c r="U74" i="61"/>
  <c r="U70" i="61"/>
  <c r="U66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O243" i="62"/>
  <c r="O239" i="62"/>
  <c r="O235" i="62"/>
  <c r="R41" i="59"/>
  <c r="R37" i="59"/>
  <c r="R33" i="59"/>
  <c r="R29" i="59"/>
  <c r="R24" i="59"/>
  <c r="R20" i="59"/>
  <c r="R16" i="59"/>
  <c r="R12" i="59"/>
  <c r="U309" i="61"/>
  <c r="U305" i="61"/>
  <c r="U301" i="61"/>
  <c r="U297" i="61"/>
  <c r="U293" i="61"/>
  <c r="U289" i="61"/>
  <c r="U285" i="61"/>
  <c r="U281" i="61"/>
  <c r="U277" i="61"/>
  <c r="U273" i="61"/>
  <c r="U269" i="61"/>
  <c r="U265" i="61"/>
  <c r="U261" i="61"/>
  <c r="U257" i="61"/>
  <c r="U253" i="61"/>
  <c r="U249" i="61"/>
  <c r="U245" i="61"/>
  <c r="U241" i="61"/>
  <c r="U237" i="61"/>
  <c r="U232" i="61"/>
  <c r="U227" i="61"/>
  <c r="U222" i="61"/>
  <c r="U218" i="61"/>
  <c r="U214" i="61"/>
  <c r="U210" i="61"/>
  <c r="U206" i="61"/>
  <c r="U202" i="61"/>
  <c r="U198" i="61"/>
  <c r="U194" i="61"/>
  <c r="U190" i="61"/>
  <c r="U186" i="61"/>
  <c r="U182" i="61"/>
  <c r="U178" i="61"/>
  <c r="U174" i="61"/>
  <c r="U170" i="61"/>
  <c r="U166" i="61"/>
  <c r="U162" i="61"/>
  <c r="U158" i="61"/>
  <c r="U153" i="61"/>
  <c r="U149" i="61"/>
  <c r="U145" i="61"/>
  <c r="U141" i="61"/>
  <c r="U137" i="61"/>
  <c r="U133" i="61"/>
  <c r="U129" i="61"/>
  <c r="U125" i="61"/>
  <c r="U121" i="61"/>
  <c r="U117" i="61"/>
  <c r="U113" i="61"/>
  <c r="U109" i="61"/>
  <c r="U105" i="61"/>
  <c r="U101" i="61"/>
  <c r="U97" i="61"/>
  <c r="U93" i="61"/>
  <c r="U89" i="61"/>
  <c r="U85" i="61"/>
  <c r="U81" i="61"/>
  <c r="U77" i="61"/>
  <c r="U73" i="61"/>
  <c r="U69" i="61"/>
  <c r="U65" i="61"/>
  <c r="U61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O242" i="62"/>
  <c r="O238" i="62"/>
  <c r="O234" i="62"/>
  <c r="R40" i="59"/>
  <c r="R36" i="59"/>
  <c r="R32" i="59"/>
  <c r="R28" i="59"/>
  <c r="R23" i="59"/>
  <c r="R19" i="59"/>
  <c r="R15" i="59"/>
  <c r="R11" i="59"/>
  <c r="U308" i="61"/>
  <c r="U304" i="61"/>
  <c r="U300" i="61"/>
  <c r="U296" i="61"/>
  <c r="U292" i="61"/>
  <c r="U288" i="61"/>
  <c r="U284" i="61"/>
  <c r="U280" i="61"/>
  <c r="U276" i="61"/>
  <c r="U272" i="61"/>
  <c r="U268" i="61"/>
  <c r="U264" i="61"/>
  <c r="U260" i="61"/>
  <c r="U256" i="61"/>
  <c r="U252" i="61"/>
  <c r="U248" i="61"/>
  <c r="U244" i="61"/>
  <c r="U240" i="61"/>
  <c r="U235" i="61"/>
  <c r="U231" i="61"/>
  <c r="U226" i="61"/>
  <c r="U221" i="61"/>
  <c r="U217" i="61"/>
  <c r="U213" i="61"/>
  <c r="U209" i="61"/>
  <c r="U205" i="61"/>
  <c r="U201" i="61"/>
  <c r="U197" i="61"/>
  <c r="U193" i="61"/>
  <c r="U189" i="61"/>
  <c r="U185" i="61"/>
  <c r="U181" i="61"/>
  <c r="U177" i="61"/>
  <c r="U173" i="61"/>
  <c r="U169" i="61"/>
  <c r="U165" i="61"/>
  <c r="U161" i="61"/>
  <c r="U157" i="61"/>
  <c r="U152" i="61"/>
  <c r="U148" i="61"/>
  <c r="U144" i="61"/>
  <c r="U140" i="61"/>
  <c r="U136" i="61"/>
  <c r="U132" i="61"/>
  <c r="U128" i="61"/>
  <c r="U124" i="61"/>
  <c r="U120" i="61"/>
  <c r="U116" i="61"/>
  <c r="U112" i="61"/>
  <c r="U108" i="61"/>
  <c r="U104" i="61"/>
  <c r="U100" i="61"/>
  <c r="U96" i="61"/>
  <c r="U92" i="61"/>
  <c r="U88" i="61"/>
  <c r="U84" i="61"/>
  <c r="U80" i="61"/>
  <c r="U76" i="61"/>
  <c r="U72" i="61"/>
  <c r="U68" i="61"/>
  <c r="U64" i="61"/>
  <c r="U60" i="61"/>
  <c r="U56" i="61"/>
  <c r="U52" i="61"/>
  <c r="U48" i="61"/>
  <c r="U44" i="61"/>
  <c r="U40" i="61"/>
  <c r="U36" i="61"/>
  <c r="U32" i="61"/>
  <c r="U28" i="61"/>
  <c r="U24" i="61"/>
  <c r="U20" i="61"/>
  <c r="U16" i="61"/>
  <c r="U12" i="61"/>
  <c r="O241" i="62"/>
  <c r="O237" i="62"/>
  <c r="O233" i="62"/>
  <c r="R39" i="59"/>
  <c r="R22" i="59"/>
  <c r="U307" i="61"/>
  <c r="U291" i="61"/>
  <c r="U275" i="61"/>
  <c r="U259" i="61"/>
  <c r="U243" i="61"/>
  <c r="U224" i="61"/>
  <c r="U208" i="61"/>
  <c r="U192" i="61"/>
  <c r="U176" i="61"/>
  <c r="U160" i="61"/>
  <c r="U143" i="61"/>
  <c r="U127" i="61"/>
  <c r="U111" i="61"/>
  <c r="U95" i="61"/>
  <c r="U79" i="61"/>
  <c r="U63" i="61"/>
  <c r="U47" i="61"/>
  <c r="U31" i="61"/>
  <c r="U15" i="61"/>
  <c r="O232" i="62"/>
  <c r="O227" i="62"/>
  <c r="O223" i="62"/>
  <c r="O217" i="62"/>
  <c r="O213" i="62"/>
  <c r="O209" i="62"/>
  <c r="O205" i="62"/>
  <c r="O201" i="62"/>
  <c r="O197" i="62"/>
  <c r="O193" i="62"/>
  <c r="O189" i="62"/>
  <c r="O185" i="62"/>
  <c r="O181" i="62"/>
  <c r="O177" i="62"/>
  <c r="O173" i="62"/>
  <c r="O169" i="62"/>
  <c r="O165" i="62"/>
  <c r="O161" i="62"/>
  <c r="O156" i="62"/>
  <c r="O228" i="62"/>
  <c r="O150" i="62"/>
  <c r="O147" i="62"/>
  <c r="O143" i="62"/>
  <c r="O139" i="62"/>
  <c r="O135" i="62"/>
  <c r="O130" i="62"/>
  <c r="O126" i="62"/>
  <c r="O122" i="62"/>
  <c r="O118" i="62"/>
  <c r="O114" i="62"/>
  <c r="O110" i="62"/>
  <c r="O106" i="62"/>
  <c r="O102" i="62"/>
  <c r="O98" i="62"/>
  <c r="O94" i="62"/>
  <c r="O89" i="62"/>
  <c r="O85" i="62"/>
  <c r="O81" i="62"/>
  <c r="O77" i="62"/>
  <c r="O73" i="62"/>
  <c r="O69" i="62"/>
  <c r="O65" i="62"/>
  <c r="O61" i="62"/>
  <c r="O57" i="62"/>
  <c r="O53" i="62"/>
  <c r="O49" i="62"/>
  <c r="O44" i="62"/>
  <c r="O40" i="62"/>
  <c r="O36" i="62"/>
  <c r="O32" i="62"/>
  <c r="O28" i="62"/>
  <c r="O24" i="62"/>
  <c r="O20" i="62"/>
  <c r="O16" i="62"/>
  <c r="O12" i="62"/>
  <c r="N63" i="63"/>
  <c r="N58" i="63"/>
  <c r="N54" i="63"/>
  <c r="N50" i="63"/>
  <c r="R35" i="59"/>
  <c r="R18" i="59"/>
  <c r="U303" i="61"/>
  <c r="U287" i="61"/>
  <c r="U271" i="61"/>
  <c r="U255" i="61"/>
  <c r="U239" i="61"/>
  <c r="U220" i="61"/>
  <c r="U204" i="61"/>
  <c r="U188" i="61"/>
  <c r="U172" i="61"/>
  <c r="U155" i="61"/>
  <c r="U139" i="61"/>
  <c r="U123" i="61"/>
  <c r="U107" i="61"/>
  <c r="U91" i="61"/>
  <c r="U75" i="61"/>
  <c r="U59" i="61"/>
  <c r="U43" i="61"/>
  <c r="U27" i="61"/>
  <c r="U11" i="61"/>
  <c r="O231" i="62"/>
  <c r="O226" i="62"/>
  <c r="O222" i="62"/>
  <c r="O216" i="62"/>
  <c r="O212" i="62"/>
  <c r="O208" i="62"/>
  <c r="O204" i="62"/>
  <c r="O200" i="62"/>
  <c r="O196" i="62"/>
  <c r="O192" i="62"/>
  <c r="O188" i="62"/>
  <c r="O184" i="62"/>
  <c r="O180" i="62"/>
  <c r="O176" i="62"/>
  <c r="O172" i="62"/>
  <c r="O168" i="62"/>
  <c r="O164" i="62"/>
  <c r="O160" i="62"/>
  <c r="O155" i="62"/>
  <c r="O152" i="62"/>
  <c r="O218" i="62"/>
  <c r="O146" i="62"/>
  <c r="O142" i="62"/>
  <c r="O138" i="62"/>
  <c r="O134" i="62"/>
  <c r="O129" i="62"/>
  <c r="O125" i="62"/>
  <c r="O121" i="62"/>
  <c r="O117" i="62"/>
  <c r="O113" i="62"/>
  <c r="O109" i="62"/>
  <c r="O105" i="62"/>
  <c r="O101" i="62"/>
  <c r="O97" i="62"/>
  <c r="O93" i="62"/>
  <c r="O88" i="62"/>
  <c r="O84" i="62"/>
  <c r="O80" i="62"/>
  <c r="O76" i="62"/>
  <c r="O72" i="62"/>
  <c r="O68" i="62"/>
  <c r="O64" i="62"/>
  <c r="O60" i="62"/>
  <c r="O56" i="62"/>
  <c r="O52" i="62"/>
  <c r="O48" i="62"/>
  <c r="O43" i="62"/>
  <c r="O39" i="62"/>
  <c r="O35" i="62"/>
  <c r="O31" i="62"/>
  <c r="O27" i="62"/>
  <c r="O23" i="62"/>
  <c r="O19" i="62"/>
  <c r="O15" i="62"/>
  <c r="O11" i="62"/>
  <c r="N62" i="63"/>
  <c r="R31" i="59"/>
  <c r="R14" i="59"/>
  <c r="U299" i="61"/>
  <c r="U283" i="61"/>
  <c r="U267" i="61"/>
  <c r="U251" i="61"/>
  <c r="U234" i="61"/>
  <c r="U216" i="61"/>
  <c r="U200" i="61"/>
  <c r="U184" i="61"/>
  <c r="U168" i="61"/>
  <c r="U151" i="61"/>
  <c r="U135" i="61"/>
  <c r="U119" i="61"/>
  <c r="U103" i="61"/>
  <c r="U87" i="61"/>
  <c r="U71" i="61"/>
  <c r="U55" i="61"/>
  <c r="U39" i="61"/>
  <c r="U23" i="61"/>
  <c r="O240" i="62"/>
  <c r="O230" i="62"/>
  <c r="O225" i="62"/>
  <c r="O220" i="62"/>
  <c r="O215" i="62"/>
  <c r="O211" i="62"/>
  <c r="O207" i="62"/>
  <c r="O203" i="62"/>
  <c r="O199" i="62"/>
  <c r="O195" i="62"/>
  <c r="O191" i="62"/>
  <c r="O187" i="62"/>
  <c r="O183" i="62"/>
  <c r="O179" i="62"/>
  <c r="O175" i="62"/>
  <c r="O171" i="62"/>
  <c r="O167" i="62"/>
  <c r="O163" i="62"/>
  <c r="O158" i="62"/>
  <c r="O154" i="62"/>
  <c r="O221" i="62"/>
  <c r="O149" i="62"/>
  <c r="O145" i="62"/>
  <c r="O141" i="62"/>
  <c r="O137" i="62"/>
  <c r="O132" i="62"/>
  <c r="O128" i="62"/>
  <c r="O124" i="62"/>
  <c r="O120" i="62"/>
  <c r="O116" i="62"/>
  <c r="O112" i="62"/>
  <c r="O108" i="62"/>
  <c r="O104" i="62"/>
  <c r="O100" i="62"/>
  <c r="O96" i="62"/>
  <c r="O92" i="62"/>
  <c r="O87" i="62"/>
  <c r="O83" i="62"/>
  <c r="O79" i="62"/>
  <c r="O75" i="62"/>
  <c r="O71" i="62"/>
  <c r="O67" i="62"/>
  <c r="O63" i="62"/>
  <c r="O59" i="62"/>
  <c r="O55" i="62"/>
  <c r="O51" i="62"/>
  <c r="O46" i="62"/>
  <c r="O42" i="62"/>
  <c r="O38" i="62"/>
  <c r="O34" i="62"/>
  <c r="O30" i="62"/>
  <c r="O26" i="62"/>
  <c r="O22" i="62"/>
  <c r="O18" i="62"/>
  <c r="O14" i="62"/>
  <c r="N66" i="63"/>
  <c r="N61" i="63"/>
  <c r="N56" i="63"/>
  <c r="N52" i="63"/>
  <c r="N48" i="63"/>
  <c r="N44" i="63"/>
  <c r="N40" i="63"/>
  <c r="N36" i="63"/>
  <c r="N32" i="63"/>
  <c r="N28" i="63"/>
  <c r="R27" i="59"/>
  <c r="U263" i="61"/>
  <c r="U196" i="61"/>
  <c r="U131" i="61"/>
  <c r="U67" i="61"/>
  <c r="O236" i="62"/>
  <c r="O214" i="62"/>
  <c r="O198" i="62"/>
  <c r="O182" i="62"/>
  <c r="O166" i="62"/>
  <c r="O151" i="62"/>
  <c r="O136" i="62"/>
  <c r="O119" i="62"/>
  <c r="O103" i="62"/>
  <c r="O86" i="62"/>
  <c r="O70" i="62"/>
  <c r="O54" i="62"/>
  <c r="O37" i="62"/>
  <c r="O21" i="62"/>
  <c r="N59" i="63"/>
  <c r="N51" i="63"/>
  <c r="N45" i="63"/>
  <c r="N39" i="63"/>
  <c r="N34" i="63"/>
  <c r="N29" i="63"/>
  <c r="N24" i="63"/>
  <c r="N20" i="63"/>
  <c r="N16" i="63"/>
  <c r="N12" i="63"/>
  <c r="L13" i="65"/>
  <c r="L13" i="66"/>
  <c r="K17" i="67"/>
  <c r="K13" i="67"/>
  <c r="P133" i="69"/>
  <c r="P129" i="69"/>
  <c r="P125" i="69"/>
  <c r="P121" i="69"/>
  <c r="P117" i="69"/>
  <c r="P113" i="69"/>
  <c r="P109" i="69"/>
  <c r="P105" i="69"/>
  <c r="P101" i="69"/>
  <c r="P97" i="69"/>
  <c r="P93" i="69"/>
  <c r="P89" i="69"/>
  <c r="P85" i="69"/>
  <c r="P81" i="69"/>
  <c r="P77" i="69"/>
  <c r="P73" i="69"/>
  <c r="P69" i="69"/>
  <c r="P65" i="69"/>
  <c r="P61" i="69"/>
  <c r="P57" i="69"/>
  <c r="P53" i="69"/>
  <c r="P49" i="69"/>
  <c r="P45" i="69"/>
  <c r="P41" i="69"/>
  <c r="P37" i="69"/>
  <c r="P33" i="69"/>
  <c r="P29" i="69"/>
  <c r="P25" i="69"/>
  <c r="P21" i="69"/>
  <c r="P17" i="69"/>
  <c r="P13" i="69"/>
  <c r="S49" i="71"/>
  <c r="S44" i="71"/>
  <c r="S40" i="71"/>
  <c r="S34" i="71"/>
  <c r="S30" i="71"/>
  <c r="S26" i="71"/>
  <c r="S22" i="71"/>
  <c r="S18" i="71"/>
  <c r="S14" i="71"/>
  <c r="M48" i="72"/>
  <c r="U311" i="61"/>
  <c r="U247" i="61"/>
  <c r="U180" i="61"/>
  <c r="U115" i="61"/>
  <c r="U51" i="61"/>
  <c r="O229" i="62"/>
  <c r="O210" i="62"/>
  <c r="O194" i="62"/>
  <c r="O178" i="62"/>
  <c r="O162" i="62"/>
  <c r="O148" i="62"/>
  <c r="O131" i="62"/>
  <c r="O115" i="62"/>
  <c r="O99" i="62"/>
  <c r="O82" i="62"/>
  <c r="O66" i="62"/>
  <c r="O50" i="62"/>
  <c r="O33" i="62"/>
  <c r="O17" i="62"/>
  <c r="N57" i="63"/>
  <c r="N49" i="63"/>
  <c r="N43" i="63"/>
  <c r="N38" i="63"/>
  <c r="N33" i="63"/>
  <c r="N27" i="63"/>
  <c r="N23" i="63"/>
  <c r="N19" i="63"/>
  <c r="N15" i="63"/>
  <c r="N11" i="63"/>
  <c r="L16" i="65"/>
  <c r="L12" i="65"/>
  <c r="L12" i="66"/>
  <c r="K16" i="67"/>
  <c r="K12" i="67"/>
  <c r="P132" i="69"/>
  <c r="P128" i="69"/>
  <c r="P124" i="69"/>
  <c r="P120" i="69"/>
  <c r="P116" i="69"/>
  <c r="P112" i="69"/>
  <c r="P108" i="69"/>
  <c r="P104" i="69"/>
  <c r="P100" i="69"/>
  <c r="P96" i="69"/>
  <c r="P92" i="69"/>
  <c r="P88" i="69"/>
  <c r="P84" i="69"/>
  <c r="P80" i="69"/>
  <c r="P76" i="69"/>
  <c r="P72" i="69"/>
  <c r="P68" i="69"/>
  <c r="P64" i="69"/>
  <c r="P60" i="69"/>
  <c r="P56" i="69"/>
  <c r="P52" i="69"/>
  <c r="P48" i="69"/>
  <c r="P44" i="69"/>
  <c r="P40" i="69"/>
  <c r="P36" i="69"/>
  <c r="P32" i="69"/>
  <c r="P28" i="69"/>
  <c r="P24" i="69"/>
  <c r="P20" i="69"/>
  <c r="P16" i="69"/>
  <c r="P12" i="69"/>
  <c r="S48" i="71"/>
  <c r="S43" i="71"/>
  <c r="S37" i="71"/>
  <c r="S38" i="71"/>
  <c r="S29" i="71"/>
  <c r="S25" i="71"/>
  <c r="S21" i="71"/>
  <c r="S17" i="71"/>
  <c r="S13" i="71"/>
  <c r="M47" i="72"/>
  <c r="U279" i="61"/>
  <c r="U212" i="61"/>
  <c r="U147" i="61"/>
  <c r="U83" i="61"/>
  <c r="U19" i="61"/>
  <c r="O219" i="62"/>
  <c r="O202" i="62"/>
  <c r="O186" i="62"/>
  <c r="O170" i="62"/>
  <c r="O153" i="62"/>
  <c r="O140" i="62"/>
  <c r="O123" i="62"/>
  <c r="O107" i="62"/>
  <c r="O91" i="62"/>
  <c r="O74" i="62"/>
  <c r="O58" i="62"/>
  <c r="O41" i="62"/>
  <c r="O25" i="62"/>
  <c r="N65" i="63"/>
  <c r="N53" i="63"/>
  <c r="N46" i="63"/>
  <c r="N41" i="63"/>
  <c r="N35" i="63"/>
  <c r="N30" i="63"/>
  <c r="N25" i="63"/>
  <c r="N21" i="63"/>
  <c r="N17" i="63"/>
  <c r="N13" i="63"/>
  <c r="L11" i="65"/>
  <c r="L14" i="65"/>
  <c r="L14" i="66"/>
  <c r="K18" i="67"/>
  <c r="K14" i="67"/>
  <c r="P134" i="69"/>
  <c r="P130" i="69"/>
  <c r="P126" i="69"/>
  <c r="P122" i="69"/>
  <c r="P118" i="69"/>
  <c r="P114" i="69"/>
  <c r="P110" i="69"/>
  <c r="P106" i="69"/>
  <c r="P102" i="69"/>
  <c r="P98" i="69"/>
  <c r="P94" i="69"/>
  <c r="P90" i="69"/>
  <c r="P86" i="69"/>
  <c r="P82" i="69"/>
  <c r="P78" i="69"/>
  <c r="P74" i="69"/>
  <c r="P70" i="69"/>
  <c r="P66" i="69"/>
  <c r="P62" i="69"/>
  <c r="P58" i="69"/>
  <c r="P54" i="69"/>
  <c r="P50" i="69"/>
  <c r="P46" i="69"/>
  <c r="P42" i="69"/>
  <c r="P38" i="69"/>
  <c r="P34" i="69"/>
  <c r="P30" i="69"/>
  <c r="P26" i="69"/>
  <c r="P22" i="69"/>
  <c r="P18" i="69"/>
  <c r="P14" i="69"/>
  <c r="S50" i="71"/>
  <c r="S46" i="71"/>
  <c r="S41" i="71"/>
  <c r="S35" i="71"/>
  <c r="S31" i="71"/>
  <c r="S27" i="71"/>
  <c r="S23" i="71"/>
  <c r="S19" i="71"/>
  <c r="S15" i="71"/>
  <c r="S11" i="71"/>
  <c r="M45" i="72"/>
  <c r="U295" i="61"/>
  <c r="U35" i="61"/>
  <c r="O174" i="62"/>
  <c r="O111" i="62"/>
  <c r="O45" i="62"/>
  <c r="N47" i="63"/>
  <c r="N26" i="63"/>
  <c r="L15" i="66"/>
  <c r="P131" i="69"/>
  <c r="P115" i="69"/>
  <c r="P99" i="69"/>
  <c r="P83" i="69"/>
  <c r="P67" i="69"/>
  <c r="P51" i="69"/>
  <c r="P35" i="69"/>
  <c r="P19" i="69"/>
  <c r="S42" i="71"/>
  <c r="S24" i="71"/>
  <c r="M46" i="72"/>
  <c r="M41" i="72"/>
  <c r="M37" i="72"/>
  <c r="M32" i="72"/>
  <c r="M24" i="72"/>
  <c r="M17" i="72"/>
  <c r="M12" i="72"/>
  <c r="K134" i="73"/>
  <c r="K130" i="73"/>
  <c r="K126" i="73"/>
  <c r="K122" i="73"/>
  <c r="K118" i="73"/>
  <c r="K114" i="73"/>
  <c r="K110" i="73"/>
  <c r="K106" i="73"/>
  <c r="K102" i="73"/>
  <c r="K98" i="73"/>
  <c r="K94" i="73"/>
  <c r="K90" i="73"/>
  <c r="K86" i="73"/>
  <c r="K82" i="73"/>
  <c r="K78" i="73"/>
  <c r="K73" i="73"/>
  <c r="K69" i="73"/>
  <c r="K64" i="73"/>
  <c r="K59" i="73"/>
  <c r="K55" i="73"/>
  <c r="K51" i="73"/>
  <c r="K44" i="73"/>
  <c r="K40" i="73"/>
  <c r="K36" i="73"/>
  <c r="K32" i="73"/>
  <c r="K28" i="73"/>
  <c r="K22" i="73"/>
  <c r="K18" i="73"/>
  <c r="K14" i="73"/>
  <c r="L15" i="74"/>
  <c r="L11" i="74"/>
  <c r="K157" i="76"/>
  <c r="K152" i="76"/>
  <c r="K148" i="76"/>
  <c r="K144" i="76"/>
  <c r="K140" i="76"/>
  <c r="K136" i="76"/>
  <c r="K132" i="76"/>
  <c r="K128" i="76"/>
  <c r="K124" i="76"/>
  <c r="K120" i="76"/>
  <c r="K116" i="76"/>
  <c r="K112" i="76"/>
  <c r="K108" i="76"/>
  <c r="K104" i="76"/>
  <c r="K100" i="76"/>
  <c r="K96" i="76"/>
  <c r="K92" i="76"/>
  <c r="K87" i="76"/>
  <c r="K83" i="76"/>
  <c r="K79" i="76"/>
  <c r="K75" i="76"/>
  <c r="K71" i="76"/>
  <c r="U229" i="61"/>
  <c r="O224" i="62"/>
  <c r="O157" i="62"/>
  <c r="O95" i="62"/>
  <c r="O29" i="62"/>
  <c r="N42" i="63"/>
  <c r="N22" i="63"/>
  <c r="L11" i="66"/>
  <c r="P127" i="69"/>
  <c r="P111" i="69"/>
  <c r="P95" i="69"/>
  <c r="P79" i="69"/>
  <c r="P63" i="69"/>
  <c r="P47" i="69"/>
  <c r="P31" i="69"/>
  <c r="P15" i="69"/>
  <c r="S36" i="71"/>
  <c r="S20" i="71"/>
  <c r="M44" i="72"/>
  <c r="M40" i="72"/>
  <c r="M36" i="72"/>
  <c r="M31" i="72"/>
  <c r="M27" i="72"/>
  <c r="M23" i="72"/>
  <c r="M16" i="72"/>
  <c r="M15" i="72"/>
  <c r="M11" i="72"/>
  <c r="K133" i="73"/>
  <c r="K129" i="73"/>
  <c r="K125" i="73"/>
  <c r="K121" i="73"/>
  <c r="K117" i="73"/>
  <c r="K113" i="73"/>
  <c r="K109" i="73"/>
  <c r="K105" i="73"/>
  <c r="K101" i="73"/>
  <c r="K97" i="73"/>
  <c r="K93" i="73"/>
  <c r="K89" i="73"/>
  <c r="K85" i="73"/>
  <c r="K81" i="73"/>
  <c r="K77" i="73"/>
  <c r="K72" i="73"/>
  <c r="K68" i="73"/>
  <c r="K63" i="73"/>
  <c r="K58" i="73"/>
  <c r="K54" i="73"/>
  <c r="K49" i="73"/>
  <c r="K43" i="73"/>
  <c r="K39" i="73"/>
  <c r="K35" i="73"/>
  <c r="K31" i="73"/>
  <c r="K26" i="73"/>
  <c r="K21" i="73"/>
  <c r="K17" i="73"/>
  <c r="K13" i="73"/>
  <c r="L14" i="74"/>
  <c r="K161" i="76"/>
  <c r="K156" i="76"/>
  <c r="K151" i="76"/>
  <c r="K147" i="76"/>
  <c r="K143" i="76"/>
  <c r="K139" i="76"/>
  <c r="K135" i="76"/>
  <c r="K131" i="76"/>
  <c r="K127" i="76"/>
  <c r="K123" i="76"/>
  <c r="K119" i="76"/>
  <c r="K115" i="76"/>
  <c r="K111" i="76"/>
  <c r="K107" i="76"/>
  <c r="K103" i="76"/>
  <c r="K99" i="76"/>
  <c r="K95" i="76"/>
  <c r="K91" i="76"/>
  <c r="K86" i="76"/>
  <c r="U99" i="61"/>
  <c r="O190" i="62"/>
  <c r="O127" i="62"/>
  <c r="O62" i="62"/>
  <c r="N55" i="63"/>
  <c r="N31" i="63"/>
  <c r="N14" i="63"/>
  <c r="L15" i="65"/>
  <c r="K11" i="67"/>
  <c r="P119" i="69"/>
  <c r="P103" i="69"/>
  <c r="P87" i="69"/>
  <c r="P71" i="69"/>
  <c r="P55" i="69"/>
  <c r="P39" i="69"/>
  <c r="P23" i="69"/>
  <c r="S47" i="71"/>
  <c r="S28" i="71"/>
  <c r="S12" i="71"/>
  <c r="M42" i="72"/>
  <c r="M38" i="72"/>
  <c r="M33" i="72"/>
  <c r="M29" i="72"/>
  <c r="M25" i="72"/>
  <c r="M19" i="72"/>
  <c r="M13" i="72"/>
  <c r="K135" i="73"/>
  <c r="K131" i="73"/>
  <c r="K127" i="73"/>
  <c r="K123" i="73"/>
  <c r="K119" i="73"/>
  <c r="K115" i="73"/>
  <c r="K111" i="73"/>
  <c r="K107" i="73"/>
  <c r="K103" i="73"/>
  <c r="K99" i="73"/>
  <c r="K95" i="73"/>
  <c r="K91" i="73"/>
  <c r="K87" i="73"/>
  <c r="K83" i="73"/>
  <c r="K79" i="73"/>
  <c r="K75" i="73"/>
  <c r="K70" i="73"/>
  <c r="K65" i="73"/>
  <c r="K60" i="73"/>
  <c r="K56" i="73"/>
  <c r="K52" i="73"/>
  <c r="K45" i="73"/>
  <c r="K41" i="73"/>
  <c r="K37" i="73"/>
  <c r="K33" i="73"/>
  <c r="K29" i="73"/>
  <c r="K23" i="73"/>
  <c r="K19" i="73"/>
  <c r="K15" i="73"/>
  <c r="K11" i="73"/>
  <c r="L12" i="74"/>
  <c r="K159" i="76"/>
  <c r="K153" i="76"/>
  <c r="K149" i="76"/>
  <c r="K145" i="76"/>
  <c r="K141" i="76"/>
  <c r="K137" i="76"/>
  <c r="K133" i="76"/>
  <c r="K129" i="76"/>
  <c r="K125" i="76"/>
  <c r="K121" i="76"/>
  <c r="K117" i="76"/>
  <c r="K113" i="76"/>
  <c r="K109" i="76"/>
  <c r="K105" i="76"/>
  <c r="K101" i="76"/>
  <c r="K97" i="76"/>
  <c r="K93" i="76"/>
  <c r="K88" i="76"/>
  <c r="K84" i="76"/>
  <c r="K80" i="76"/>
  <c r="K76" i="76"/>
  <c r="K72" i="76"/>
  <c r="K68" i="76"/>
  <c r="K64" i="76"/>
  <c r="U164" i="61"/>
  <c r="O13" i="62"/>
  <c r="P107" i="69"/>
  <c r="P43" i="69"/>
  <c r="S16" i="71"/>
  <c r="M30" i="72"/>
  <c r="K128" i="73"/>
  <c r="K112" i="73"/>
  <c r="K96" i="73"/>
  <c r="K80" i="73"/>
  <c r="K62" i="73"/>
  <c r="K42" i="73"/>
  <c r="K25" i="73"/>
  <c r="L13" i="74"/>
  <c r="K146" i="76"/>
  <c r="K130" i="76"/>
  <c r="K114" i="76"/>
  <c r="K98" i="76"/>
  <c r="K82" i="76"/>
  <c r="K74" i="76"/>
  <c r="K67" i="76"/>
  <c r="K62" i="76"/>
  <c r="K58" i="76"/>
  <c r="K54" i="76"/>
  <c r="K50" i="76"/>
  <c r="K46" i="76"/>
  <c r="K42" i="76"/>
  <c r="K38" i="76"/>
  <c r="K34" i="76"/>
  <c r="K30" i="76"/>
  <c r="K26" i="76"/>
  <c r="K22" i="76"/>
  <c r="K18" i="76"/>
  <c r="K13" i="76"/>
  <c r="Q15" i="77"/>
  <c r="Q11" i="77"/>
  <c r="Q230" i="78"/>
  <c r="Q226" i="78"/>
  <c r="Q222" i="78"/>
  <c r="Q218" i="78"/>
  <c r="Q214" i="78"/>
  <c r="Q209" i="78"/>
  <c r="Q205" i="78"/>
  <c r="Q201" i="78"/>
  <c r="Q197" i="78"/>
  <c r="Q188" i="78"/>
  <c r="Q213" i="78"/>
  <c r="Q181" i="78"/>
  <c r="Q177" i="78"/>
  <c r="Q173" i="78"/>
  <c r="Q169" i="78"/>
  <c r="Q165" i="78"/>
  <c r="Q161" i="78"/>
  <c r="Q157" i="78"/>
  <c r="Q153" i="78"/>
  <c r="Q196" i="78"/>
  <c r="Q146" i="78"/>
  <c r="Q142" i="78"/>
  <c r="Q138" i="78"/>
  <c r="Q134" i="78"/>
  <c r="Q130" i="78"/>
  <c r="Q126" i="78"/>
  <c r="Q122" i="78"/>
  <c r="Q118" i="78"/>
  <c r="Q114" i="78"/>
  <c r="Q110" i="78"/>
  <c r="Q106" i="78"/>
  <c r="Q102" i="78"/>
  <c r="Q98" i="78"/>
  <c r="Q94" i="78"/>
  <c r="Q90" i="78"/>
  <c r="Q86" i="78"/>
  <c r="Q82" i="78"/>
  <c r="Q78" i="78"/>
  <c r="Q74" i="78"/>
  <c r="Q70" i="78"/>
  <c r="Q66" i="78"/>
  <c r="Q62" i="78"/>
  <c r="Q58" i="78"/>
  <c r="Q54" i="78"/>
  <c r="Q50" i="78"/>
  <c r="Q46" i="78"/>
  <c r="Q42" i="78"/>
  <c r="Q38" i="78"/>
  <c r="Q34" i="78"/>
  <c r="Q30" i="78"/>
  <c r="Q25" i="78"/>
  <c r="Q21" i="78"/>
  <c r="Q17" i="78"/>
  <c r="O56" i="79"/>
  <c r="O52" i="79"/>
  <c r="O48" i="79"/>
  <c r="O44" i="79"/>
  <c r="O40" i="79"/>
  <c r="O36" i="79"/>
  <c r="O31" i="79"/>
  <c r="O27" i="79"/>
  <c r="O23" i="79"/>
  <c r="O19" i="79"/>
  <c r="O15" i="79"/>
  <c r="O11" i="79"/>
  <c r="I43" i="80"/>
  <c r="I38" i="80"/>
  <c r="I34" i="80"/>
  <c r="I30" i="80"/>
  <c r="I26" i="80"/>
  <c r="I22" i="80"/>
  <c r="I18" i="80"/>
  <c r="I14" i="80"/>
  <c r="I10" i="80"/>
  <c r="P16" i="92"/>
  <c r="P12" i="92"/>
  <c r="P12" i="93"/>
  <c r="D41" i="88"/>
  <c r="D34" i="88"/>
  <c r="D27" i="88"/>
  <c r="D17" i="88"/>
  <c r="D29" i="88"/>
  <c r="D13" i="88"/>
  <c r="P59" i="69"/>
  <c r="K132" i="73"/>
  <c r="K84" i="73"/>
  <c r="K30" i="73"/>
  <c r="K150" i="76"/>
  <c r="K118" i="76"/>
  <c r="K77" i="76"/>
  <c r="K55" i="76"/>
  <c r="K43" i="76"/>
  <c r="K31" i="76"/>
  <c r="K23" i="76"/>
  <c r="Q16" i="77"/>
  <c r="Q227" i="78"/>
  <c r="Q215" i="78"/>
  <c r="Q206" i="78"/>
  <c r="Q189" i="78"/>
  <c r="Q182" i="78"/>
  <c r="Q170" i="78"/>
  <c r="Q154" i="78"/>
  <c r="Q143" i="78"/>
  <c r="Q131" i="78"/>
  <c r="Q123" i="78"/>
  <c r="Q111" i="78"/>
  <c r="Q95" i="78"/>
  <c r="Q83" i="78"/>
  <c r="Q71" i="78"/>
  <c r="Q63" i="78"/>
  <c r="Q55" i="78"/>
  <c r="Q47" i="78"/>
  <c r="Q35" i="78"/>
  <c r="Q22" i="78"/>
  <c r="Q10" i="78"/>
  <c r="O206" i="62"/>
  <c r="N37" i="63"/>
  <c r="P91" i="69"/>
  <c r="P27" i="69"/>
  <c r="M43" i="72"/>
  <c r="M26" i="72"/>
  <c r="M14" i="72"/>
  <c r="K124" i="73"/>
  <c r="K108" i="73"/>
  <c r="K92" i="73"/>
  <c r="K76" i="73"/>
  <c r="K57" i="73"/>
  <c r="K38" i="73"/>
  <c r="K20" i="73"/>
  <c r="K160" i="76"/>
  <c r="K142" i="76"/>
  <c r="K126" i="76"/>
  <c r="K110" i="76"/>
  <c r="K94" i="76"/>
  <c r="K81" i="76"/>
  <c r="K73" i="76"/>
  <c r="K66" i="76"/>
  <c r="K61" i="76"/>
  <c r="K57" i="76"/>
  <c r="K53" i="76"/>
  <c r="K49" i="76"/>
  <c r="K45" i="76"/>
  <c r="K41" i="76"/>
  <c r="K37" i="76"/>
  <c r="K33" i="76"/>
  <c r="K29" i="76"/>
  <c r="K25" i="76"/>
  <c r="K21" i="76"/>
  <c r="K17" i="76"/>
  <c r="K12" i="76"/>
  <c r="Q14" i="77"/>
  <c r="Q233" i="78"/>
  <c r="Q229" i="78"/>
  <c r="Q225" i="78"/>
  <c r="Q221" i="78"/>
  <c r="Q217" i="78"/>
  <c r="Q212" i="78"/>
  <c r="Q208" i="78"/>
  <c r="Q204" i="78"/>
  <c r="Q200" i="78"/>
  <c r="Q195" i="78"/>
  <c r="Q187" i="78"/>
  <c r="Q180" i="78"/>
  <c r="Q176" i="78"/>
  <c r="Q172" i="78"/>
  <c r="Q168" i="78"/>
  <c r="Q164" i="78"/>
  <c r="Q160" i="78"/>
  <c r="Q156" i="78"/>
  <c r="Q152" i="78"/>
  <c r="Q149" i="78"/>
  <c r="Q145" i="78"/>
  <c r="Q141" i="78"/>
  <c r="Q137" i="78"/>
  <c r="Q133" i="78"/>
  <c r="Q129" i="78"/>
  <c r="Q125" i="78"/>
  <c r="Q121" i="78"/>
  <c r="Q117" i="78"/>
  <c r="Q113" i="78"/>
  <c r="Q109" i="78"/>
  <c r="Q105" i="78"/>
  <c r="Q101" i="78"/>
  <c r="Q97" i="78"/>
  <c r="Q93" i="78"/>
  <c r="Q89" i="78"/>
  <c r="Q85" i="78"/>
  <c r="Q81" i="78"/>
  <c r="Q77" i="78"/>
  <c r="Q73" i="78"/>
  <c r="Q69" i="78"/>
  <c r="Q65" i="78"/>
  <c r="Q61" i="78"/>
  <c r="Q57" i="78"/>
  <c r="Q53" i="78"/>
  <c r="Q49" i="78"/>
  <c r="Q45" i="78"/>
  <c r="Q41" i="78"/>
  <c r="Q37" i="78"/>
  <c r="Q33" i="78"/>
  <c r="Q28" i="78"/>
  <c r="Q24" i="78"/>
  <c r="Q20" i="78"/>
  <c r="Q16" i="78"/>
  <c r="Q12" i="78"/>
  <c r="O55" i="79"/>
  <c r="O51" i="79"/>
  <c r="O47" i="79"/>
  <c r="O43" i="79"/>
  <c r="O39" i="79"/>
  <c r="O35" i="79"/>
  <c r="O30" i="79"/>
  <c r="O26" i="79"/>
  <c r="O22" i="79"/>
  <c r="O18" i="79"/>
  <c r="O14" i="79"/>
  <c r="O10" i="79"/>
  <c r="I42" i="80"/>
  <c r="I37" i="80"/>
  <c r="I33" i="80"/>
  <c r="I29" i="80"/>
  <c r="I25" i="80"/>
  <c r="I21" i="80"/>
  <c r="I17" i="80"/>
  <c r="I13" i="80"/>
  <c r="P15" i="92"/>
  <c r="P11" i="92"/>
  <c r="P11" i="93"/>
  <c r="D40" i="88"/>
  <c r="D32" i="88"/>
  <c r="D24" i="88"/>
  <c r="D15" i="88"/>
  <c r="D37" i="88"/>
  <c r="D19" i="88"/>
  <c r="O78" i="62"/>
  <c r="M35" i="72"/>
  <c r="K116" i="73"/>
  <c r="K66" i="73"/>
  <c r="K12" i="73"/>
  <c r="K102" i="76"/>
  <c r="K63" i="76"/>
  <c r="K51" i="76"/>
  <c r="K35" i="76"/>
  <c r="K27" i="76"/>
  <c r="K14" i="76"/>
  <c r="Q231" i="78"/>
  <c r="Q219" i="78"/>
  <c r="Q202" i="78"/>
  <c r="Q184" i="78"/>
  <c r="Q174" i="78"/>
  <c r="Q162" i="78"/>
  <c r="Q150" i="78"/>
  <c r="Q135" i="78"/>
  <c r="Q127" i="78"/>
  <c r="Q115" i="78"/>
  <c r="Q103" i="78"/>
  <c r="Q91" i="78"/>
  <c r="Q79" i="78"/>
  <c r="Q59" i="78"/>
  <c r="Q51" i="78"/>
  <c r="Q43" i="78"/>
  <c r="Q31" i="78"/>
  <c r="Q18" i="78"/>
  <c r="O49" i="79"/>
  <c r="O144" i="62"/>
  <c r="N18" i="63"/>
  <c r="K15" i="67"/>
  <c r="P75" i="69"/>
  <c r="P11" i="69"/>
  <c r="M39" i="72"/>
  <c r="M22" i="72"/>
  <c r="K136" i="73"/>
  <c r="K120" i="73"/>
  <c r="K104" i="73"/>
  <c r="K88" i="73"/>
  <c r="K71" i="73"/>
  <c r="K53" i="73"/>
  <c r="K34" i="73"/>
  <c r="K16" i="73"/>
  <c r="K154" i="76"/>
  <c r="K138" i="76"/>
  <c r="K122" i="76"/>
  <c r="K106" i="76"/>
  <c r="K89" i="76"/>
  <c r="K78" i="76"/>
  <c r="K70" i="76"/>
  <c r="K65" i="76"/>
  <c r="K60" i="76"/>
  <c r="K56" i="76"/>
  <c r="K52" i="76"/>
  <c r="K48" i="76"/>
  <c r="K44" i="76"/>
  <c r="K40" i="76"/>
  <c r="K36" i="76"/>
  <c r="K32" i="76"/>
  <c r="K28" i="76"/>
  <c r="K24" i="76"/>
  <c r="K20" i="76"/>
  <c r="K16" i="76"/>
  <c r="K11" i="76"/>
  <c r="Q13" i="77"/>
  <c r="Q232" i="78"/>
  <c r="Q228" i="78"/>
  <c r="Q224" i="78"/>
  <c r="Q220" i="78"/>
  <c r="Q216" i="78"/>
  <c r="Q211" i="78"/>
  <c r="Q207" i="78"/>
  <c r="Q203" i="78"/>
  <c r="Q199" i="78"/>
  <c r="Q194" i="78"/>
  <c r="Q186" i="78"/>
  <c r="Q183" i="78"/>
  <c r="Q179" i="78"/>
  <c r="Q175" i="78"/>
  <c r="Q171" i="78"/>
  <c r="Q167" i="78"/>
  <c r="Q163" i="78"/>
  <c r="Q159" i="78"/>
  <c r="Q155" i="78"/>
  <c r="Q151" i="78"/>
  <c r="Q148" i="78"/>
  <c r="Q144" i="78"/>
  <c r="Q140" i="78"/>
  <c r="Q136" i="78"/>
  <c r="Q132" i="78"/>
  <c r="Q128" i="78"/>
  <c r="Q124" i="78"/>
  <c r="Q120" i="78"/>
  <c r="Q116" i="78"/>
  <c r="Q112" i="78"/>
  <c r="Q108" i="78"/>
  <c r="Q104" i="78"/>
  <c r="Q100" i="78"/>
  <c r="Q96" i="78"/>
  <c r="Q92" i="78"/>
  <c r="Q88" i="78"/>
  <c r="Q84" i="78"/>
  <c r="Q80" i="78"/>
  <c r="Q76" i="78"/>
  <c r="Q72" i="78"/>
  <c r="Q68" i="78"/>
  <c r="Q64" i="78"/>
  <c r="Q60" i="78"/>
  <c r="Q56" i="78"/>
  <c r="Q52" i="78"/>
  <c r="Q48" i="78"/>
  <c r="Q44" i="78"/>
  <c r="Q40" i="78"/>
  <c r="Q36" i="78"/>
  <c r="Q32" i="78"/>
  <c r="Q27" i="78"/>
  <c r="Q23" i="78"/>
  <c r="Q19" i="78"/>
  <c r="Q15" i="78"/>
  <c r="Q11" i="78"/>
  <c r="O54" i="79"/>
  <c r="O50" i="79"/>
  <c r="O46" i="79"/>
  <c r="O42" i="79"/>
  <c r="O38" i="79"/>
  <c r="O34" i="79"/>
  <c r="O29" i="79"/>
  <c r="O25" i="79"/>
  <c r="O21" i="79"/>
  <c r="O17" i="79"/>
  <c r="O13" i="79"/>
  <c r="I45" i="80"/>
  <c r="I40" i="80"/>
  <c r="I36" i="80"/>
  <c r="I32" i="80"/>
  <c r="I28" i="80"/>
  <c r="I24" i="80"/>
  <c r="I20" i="80"/>
  <c r="I16" i="80"/>
  <c r="I12" i="80"/>
  <c r="P14" i="92"/>
  <c r="P10" i="92"/>
  <c r="P10" i="93"/>
  <c r="P123" i="69"/>
  <c r="S32" i="71"/>
  <c r="M20" i="72"/>
  <c r="K100" i="73"/>
  <c r="K48" i="73"/>
  <c r="K134" i="76"/>
  <c r="K85" i="76"/>
  <c r="K69" i="76"/>
  <c r="K59" i="76"/>
  <c r="K47" i="76"/>
  <c r="K39" i="76"/>
  <c r="K19" i="76"/>
  <c r="Q12" i="77"/>
  <c r="Q223" i="78"/>
  <c r="Q210" i="78"/>
  <c r="Q198" i="78"/>
  <c r="Q178" i="78"/>
  <c r="Q166" i="78"/>
  <c r="Q158" i="78"/>
  <c r="Q147" i="78"/>
  <c r="Q139" i="78"/>
  <c r="Q119" i="78"/>
  <c r="Q107" i="78"/>
  <c r="Q99" i="78"/>
  <c r="Q87" i="78"/>
  <c r="Q75" i="78"/>
  <c r="Q67" i="78"/>
  <c r="Q39" i="78"/>
  <c r="Q26" i="78"/>
  <c r="Q13" i="78"/>
  <c r="O53" i="79"/>
  <c r="O45" i="79"/>
  <c r="O28" i="79"/>
  <c r="O12" i="79"/>
  <c r="I31" i="80"/>
  <c r="I15" i="80"/>
  <c r="P13" i="93"/>
  <c r="D18" i="88"/>
  <c r="D42" i="88"/>
  <c r="D28" i="88"/>
  <c r="O41" i="79"/>
  <c r="O24" i="79"/>
  <c r="I44" i="80"/>
  <c r="I27" i="80"/>
  <c r="I11" i="80"/>
  <c r="O37" i="79"/>
  <c r="O20" i="79"/>
  <c r="I39" i="80"/>
  <c r="I23" i="80"/>
  <c r="D35" i="88"/>
  <c r="O32" i="79"/>
  <c r="O16" i="79"/>
  <c r="I35" i="80"/>
  <c r="I19" i="80"/>
  <c r="P13" i="92"/>
  <c r="D20" i="88"/>
  <c r="D31" i="88"/>
  <c r="D16" i="88"/>
  <c r="D21" i="88"/>
  <c r="D11" i="88"/>
  <c r="D33" i="88"/>
  <c r="D38" i="88"/>
  <c r="D26" i="88"/>
  <c r="D12" i="88"/>
  <c r="D23" i="88"/>
  <c r="D10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8">
    <s v="Migdal Hashkaot Neches Boded"/>
    <s v="{[Time].[Hie Time].[Yom].&amp;[20180331]}"/>
    <s v="{[Medida].[Medida].&amp;[2]}"/>
    <s v="{[Keren].[Keren].[All]}"/>
    <s v="{[Cheshbon KM].[Hie Peilut].[Peilut 7].&amp;[Kod_Peilut_L7_306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23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4" si="17">
        <n x="1" s="1"/>
        <n x="2" s="1"/>
        <n x="15"/>
        <n x="16"/>
      </t>
    </mdx>
    <mdx n="0" f="v">
      <t c="4" si="17">
        <n x="1" s="1"/>
        <n x="2" s="1"/>
        <n x="18"/>
        <n x="16"/>
      </t>
    </mdx>
    <mdx n="0" f="v">
      <t c="4" si="17">
        <n x="1" s="1"/>
        <n x="2" s="1"/>
        <n x="19"/>
        <n x="16"/>
      </t>
    </mdx>
    <mdx n="0" f="v">
      <t c="4" si="17">
        <n x="1" s="1"/>
        <n x="2" s="1"/>
        <n x="20"/>
        <n x="16"/>
      </t>
    </mdx>
    <mdx n="0" f="v">
      <t c="4" si="17">
        <n x="1" s="1"/>
        <n x="2" s="1"/>
        <n x="21"/>
        <n x="16"/>
      </t>
    </mdx>
    <mdx n="0" f="v">
      <t c="4" si="17">
        <n x="1" s="1"/>
        <n x="2" s="1"/>
        <n x="22"/>
        <n x="16"/>
      </t>
    </mdx>
    <mdx n="0" f="v">
      <t c="4" si="17">
        <n x="1" s="1"/>
        <n x="2" s="1"/>
        <n x="23"/>
        <n x="16"/>
      </t>
    </mdx>
    <mdx n="0" f="v">
      <t c="4" si="17">
        <n x="1" s="1"/>
        <n x="2" s="1"/>
        <n x="24"/>
        <n x="16"/>
      </t>
    </mdx>
    <mdx n="0" f="v">
      <t c="4" si="17">
        <n x="1" s="1"/>
        <n x="2" s="1"/>
        <n x="25"/>
        <n x="16"/>
      </t>
    </mdx>
    <mdx n="0" f="v">
      <t c="4" si="17">
        <n x="1" s="1"/>
        <n x="2" s="1"/>
        <n x="26"/>
        <n x="16"/>
      </t>
    </mdx>
    <mdx n="0" f="v">
      <t c="4" si="17">
        <n x="1" s="1"/>
        <n x="2" s="1"/>
        <n x="27"/>
        <n x="16"/>
      </t>
    </mdx>
  </mdx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<sst xmlns="http://schemas.openxmlformats.org/spreadsheetml/2006/main" count="10065" uniqueCount="3112">
  <si>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</si>
  <si>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</si>
  <si>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</si>
  <si>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</si>
  <si>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</si>
  <si>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</si>
  <si>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</si>
  <si>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</si>
  <si>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</si>
  <si>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</si>
  <si>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</si>
  <si>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</si>
  <si>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</si>
  <si>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</si>
  <si>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</si>
  <si>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</si>
  <si>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</si>
  <si>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</si>
  <si>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</si>
  <si>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</si>
  <si>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</si>
  <si>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</si>
  <si>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</si>
  <si>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</si>
  <si>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</si>
  <si>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</si>
  <si>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</si>
  <si>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</si>
  <si>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</si>
  <si>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</si>
  <si>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</si>
  <si>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</si>
  <si>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</si>
  <si>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</si>
  <si>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</si>
  <si>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</si>
  <si>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</si>
  <si>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</si>
  <si>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</si>
  <si>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</si>
  <si>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</si>
  <si>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</si>
  <si>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</si>
  <si>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</si>
  <si>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</si>
  <si>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</si>
  <si>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</si>
  <si>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</si>
  <si>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פח"ק/פר"י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</si>
  <si>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</si>
  <si>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</si>
  <si>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</si>
  <si>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</si>
  <si>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</si>
  <si>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</si>
  <si>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</si>
  <si>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</si>
  <si>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</si>
  <si>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</si>
  <si>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</si>
  <si>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</si>
  <si>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</si>
  <si>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</si>
  <si>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</si>
  <si>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</si>
  <si>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</si>
  <si>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</si>
  <si>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</si>
  <si>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</si>
  <si>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שכבת הון (Equity Tranch)</t>
  </si>
  <si>
    <t>סה"כ מוצרים מאוגחים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</si>
  <si>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</si>
  <si>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</si>
  <si>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</si>
  <si>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</si>
  <si>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</si>
  <si>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</t>
  </si>
  <si>
    <t>סה"כ שמחקות מדדים אחרים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</si>
  <si>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</si>
  <si>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</si>
  <si>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</si>
  <si>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</si>
  <si>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</si>
  <si>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</si>
  <si>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</si>
  <si>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</si>
  <si>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</si>
  <si>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</si>
  <si>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</si>
  <si>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</si>
  <si>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</si>
  <si>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</si>
  <si>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</si>
  <si>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</si>
  <si>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</si>
  <si>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</si>
  <si>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</si>
  <si>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</si>
  <si>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</si>
  <si>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</si>
  <si>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</si>
  <si>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</si>
  <si>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</si>
  <si>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</si>
  <si>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</si>
  <si>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</si>
  <si>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</si>
  <si>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</si>
  <si>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</si>
  <si>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</si>
  <si>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</si>
  <si>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</si>
  <si>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</si>
  <si>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</si>
  <si>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</si>
  <si>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</si>
  <si>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</si>
  <si>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</si>
  <si>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</si>
  <si>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</si>
  <si>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</si>
  <si>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</si>
  <si>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</si>
  <si>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</si>
  <si>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</si>
  <si>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</si>
  <si>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</si>
  <si>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</si>
  <si>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</si>
  <si>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</si>
  <si>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</si>
  <si>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</si>
  <si>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</si>
  <si>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</si>
  <si>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</si>
  <si>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</si>
  <si>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</si>
  <si>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</si>
  <si>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</si>
  <si>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</si>
  <si>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</si>
  <si>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</si>
  <si>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</si>
  <si>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</si>
  <si>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</si>
  <si>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</si>
  <si>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</si>
  <si>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</si>
  <si>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</si>
  <si>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</si>
  <si>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</si>
  <si>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</si>
  <si>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</si>
  <si>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</si>
  <si>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</si>
  <si>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</si>
  <si>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</si>
  <si>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</si>
  <si>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</si>
  <si>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</si>
  <si>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</si>
  <si>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</si>
  <si>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</si>
  <si>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</si>
  <si>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</si>
  <si>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</si>
  <si>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</si>
  <si>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</si>
  <si>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</si>
  <si>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</si>
  <si>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</si>
  <si>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</si>
  <si>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</si>
  <si>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</si>
  <si>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</si>
  <si>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</si>
  <si>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</si>
  <si>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</si>
  <si>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</si>
  <si>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</si>
  <si>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</si>
  <si>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</si>
  <si>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</si>
  <si>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</si>
  <si>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</si>
  <si>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</si>
  <si>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</si>
  <si>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</si>
  <si>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</si>
  <si>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</si>
  <si>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</si>
  <si>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</si>
  <si>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</si>
  <si>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</si>
  <si>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</si>
  <si>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</si>
  <si>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</si>
  <si>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</si>
  <si>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</si>
  <si>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</si>
  <si>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</si>
  <si>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</si>
  <si>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</si>
  <si>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</si>
  <si>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</si>
  <si>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</si>
  <si>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</si>
  <si>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</si>
  <si>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</si>
  <si>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</si>
  <si>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</si>
  <si>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</si>
  <si>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</si>
  <si>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</si>
  <si>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</si>
  <si>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</si>
  <si>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</si>
  <si>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</si>
  <si>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</si>
  <si>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</si>
  <si>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</si>
  <si>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</si>
  <si>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</si>
  <si>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</si>
  <si>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</si>
  <si>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</si>
  <si>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</si>
  <si>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</si>
  <si>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</si>
  <si>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</si>
  <si>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</si>
  <si>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</si>
  <si>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</si>
  <si>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</si>
  <si>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</si>
  <si>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</si>
  <si>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</si>
  <si>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</si>
  <si>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</si>
  <si>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</si>
  <si>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</si>
  <si>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</si>
  <si>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</si>
  <si>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</si>
  <si>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</si>
  <si>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</si>
  <si>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</si>
  <si>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</si>
  <si>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</si>
  <si>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</si>
  <si>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</si>
  <si>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</si>
  <si>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</si>
  <si>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</si>
  <si>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</si>
  <si>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</si>
  <si>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חוזים עתידיים בחו"ל: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</si>
  <si>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</si>
  <si>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</si>
  <si>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</si>
  <si>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</si>
  <si>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</si>
  <si>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</si>
  <si>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</si>
  <si>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</si>
  <si>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</si>
  <si>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</si>
  <si>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</si>
  <si>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</si>
  <si>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</si>
  <si>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</si>
  <si>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</si>
  <si>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</si>
  <si>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</si>
  <si>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</si>
  <si>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</si>
  <si>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</si>
  <si>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</si>
  <si>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מקפת קרנות פנסיה וקופות גמל בע"מ</t>
  </si>
  <si>
    <t>מקפת אישית - כללי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</si>
  <si>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</si>
  <si>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</si>
  <si>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</si>
  <si>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</si>
  <si>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</si>
  <si>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</si>
  <si>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</si>
  <si>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</si>
  <si>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</si>
  <si>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</si>
  <si>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</si>
  <si>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</si>
  <si>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</si>
  <si>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</si>
  <si>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</si>
  <si>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</si>
  <si>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</si>
  <si>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</si>
  <si>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</si>
  <si>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</si>
  <si>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</si>
  <si>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</si>
  <si>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</si>
  <si>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</si>
  <si>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</si>
  <si>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</si>
  <si>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</si>
  <si>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</si>
  <si>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</si>
  <si>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</si>
  <si>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</si>
  <si>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</si>
  <si>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</si>
  <si>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</si>
  <si>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</si>
  <si>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</si>
  <si>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</si>
  <si>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</si>
  <si>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</si>
  <si>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</si>
  <si>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</si>
  <si>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</si>
  <si>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</si>
  <si>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</si>
  <si>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</si>
  <si>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</si>
  <si>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</si>
  <si>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</si>
  <si>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</si>
  <si>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</si>
  <si>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</si>
  <si>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</si>
  <si>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</si>
  <si>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</si>
  <si>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</si>
  <si>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</si>
  <si>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</si>
  <si>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</si>
  <si>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</si>
  <si>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</si>
  <si>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</si>
  <si>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</si>
  <si>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</si>
  <si>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</si>
  <si>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</si>
  <si>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</si>
  <si>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</si>
  <si>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</si>
  <si>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</si>
  <si>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</si>
  <si>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</si>
  <si>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</si>
  <si>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</si>
  <si>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</si>
  <si>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</si>
  <si>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</si>
  <si>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</si>
  <si>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</si>
  <si>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</si>
  <si>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</si>
  <si>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</si>
  <si>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</si>
  <si>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33</t>
  </si>
  <si>
    <t>1940568</t>
  </si>
  <si>
    <t>פועלים הנפקות אגח 34</t>
  </si>
  <si>
    <t>1940576</t>
  </si>
  <si>
    <t>בינל הנפקות שה 3</t>
  </si>
  <si>
    <t>1093681</t>
  </si>
  <si>
    <t>513141879</t>
  </si>
  <si>
    <t>AA+.IL</t>
  </si>
  <si>
    <t>הבינלאומי סדרה ט</t>
  </si>
  <si>
    <t>1135177</t>
  </si>
  <si>
    <t>לאומי מימון הת יד</t>
  </si>
  <si>
    <t>6040299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</si>
  <si>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</si>
  <si>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</si>
  <si>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</si>
  <si>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</si>
  <si>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</si>
  <si>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</si>
  <si>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</si>
  <si>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</si>
  <si>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</si>
  <si>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</si>
  <si>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</si>
  <si>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</si>
  <si>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</si>
  <si>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</si>
  <si>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</si>
  <si>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</si>
  <si>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</si>
  <si>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</si>
  <si>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</si>
  <si>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</si>
  <si>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</si>
  <si>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</si>
  <si>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</si>
  <si>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</si>
  <si>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</si>
  <si>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</si>
  <si>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</si>
  <si>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</si>
  <si>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</si>
  <si>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</si>
  <si>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</si>
  <si>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</si>
  <si>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</si>
  <si>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</si>
  <si>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</si>
  <si>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</si>
  <si>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</si>
  <si>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</si>
  <si>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</si>
  <si>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ב</t>
  </si>
  <si>
    <t>1091164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</si>
  <si>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</si>
  <si>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</si>
  <si>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</si>
  <si>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</si>
  <si>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</si>
  <si>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</si>
  <si>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</si>
  <si>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</si>
  <si>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</si>
  <si>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</si>
  <si>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</si>
  <si>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</si>
  <si>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</si>
  <si>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</si>
  <si>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</si>
  <si>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</si>
  <si>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</si>
  <si>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</si>
  <si>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</si>
  <si>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</si>
  <si>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</si>
  <si>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</si>
  <si>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</si>
  <si>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</si>
  <si>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</si>
  <si>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</si>
  <si>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</si>
  <si>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</si>
  <si>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</si>
  <si>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</si>
  <si>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</si>
  <si>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</si>
  <si>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</si>
  <si>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</si>
  <si>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</si>
  <si>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</si>
  <si>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</si>
  <si>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</si>
  <si>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</si>
  <si>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</si>
  <si>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</si>
  <si>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</si>
  <si>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</si>
  <si>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</si>
  <si>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</si>
  <si>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</si>
  <si>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</si>
  <si>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</si>
  <si>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</si>
  <si>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</si>
  <si>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מנפיקים כ. התחי א 2009/2018</t>
  </si>
  <si>
    <t>7480015</t>
  </si>
  <si>
    <t>פועלים הנפקות שה 1</t>
  </si>
  <si>
    <t>1940444</t>
  </si>
  <si>
    <t>פניקס הון הת א</t>
  </si>
  <si>
    <t>1115104</t>
  </si>
  <si>
    <t>520017450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</si>
  <si>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</si>
  <si>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</si>
  <si>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</si>
  <si>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</si>
  <si>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</si>
  <si>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</si>
  <si>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</si>
  <si>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</si>
  <si>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</si>
  <si>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</si>
  <si>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</si>
  <si>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</si>
  <si>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</si>
  <si>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</si>
  <si>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</si>
  <si>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</si>
  <si>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</si>
  <si>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</si>
  <si>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</si>
  <si>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</si>
  <si>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</si>
  <si>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</si>
  <si>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</si>
  <si>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</si>
  <si>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</si>
  <si>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</si>
  <si>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</si>
  <si>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</si>
  <si>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</si>
  <si>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</si>
  <si>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</si>
  <si>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</si>
  <si>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</si>
  <si>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</si>
  <si>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</si>
  <si>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גזית גלוב ט</t>
  </si>
  <si>
    <t>1260462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</si>
  <si>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</si>
  <si>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</si>
  <si>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</si>
  <si>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</si>
  <si>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</si>
  <si>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</si>
  <si>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</si>
  <si>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</si>
  <si>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</si>
  <si>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</si>
  <si>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</si>
  <si>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</si>
  <si>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</si>
  <si>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</si>
  <si>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</si>
  <si>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</si>
  <si>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</si>
  <si>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</si>
  <si>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</si>
  <si>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</si>
  <si>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</si>
  <si>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</si>
  <si>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</si>
  <si>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</si>
  <si>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</si>
  <si>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</si>
  <si>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</si>
  <si>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</si>
  <si>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</si>
  <si>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</si>
  <si>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</si>
  <si>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</si>
  <si>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</si>
  <si>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</si>
  <si>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</si>
  <si>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</si>
  <si>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</si>
  <si>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</si>
  <si>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</si>
  <si>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</si>
  <si>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</si>
  <si>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פניקס הון אגח ה</t>
  </si>
  <si>
    <t>1135417</t>
  </si>
  <si>
    <t>אגוד הנפקות  יט*</t>
  </si>
  <si>
    <t>1124080</t>
  </si>
  <si>
    <t>520018649</t>
  </si>
  <si>
    <t>A+.IL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</si>
  <si>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</si>
  <si>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</si>
  <si>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</si>
  <si>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</si>
  <si>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</si>
  <si>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</si>
  <si>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</si>
  <si>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</si>
  <si>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</si>
  <si>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</si>
  <si>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</si>
  <si>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</si>
  <si>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</si>
  <si>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בינל הנפק התח כב (COCO)</t>
  </si>
  <si>
    <t>1138585</t>
  </si>
  <si>
    <t>בינלאומי הנפ התח כג (coco)</t>
  </si>
  <si>
    <t>1142058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</si>
  <si>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</si>
  <si>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</si>
  <si>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</si>
  <si>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</si>
  <si>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</si>
  <si>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</si>
  <si>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</si>
  <si>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</si>
  <si>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ישרס אגח טז</t>
  </si>
  <si>
    <t>6130223</t>
  </si>
  <si>
    <t>מבני תעשיה אגח יח</t>
  </si>
  <si>
    <t>2260479</t>
  </si>
  <si>
    <t>520024126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</si>
  <si>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</si>
  <si>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</si>
  <si>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</si>
  <si>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</si>
  <si>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</si>
  <si>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</si>
  <si>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</si>
  <si>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</si>
  <si>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</si>
  <si>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</si>
  <si>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</si>
  <si>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</si>
  <si>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</si>
  <si>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</si>
  <si>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</si>
  <si>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</si>
  <si>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</si>
  <si>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</si>
  <si>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</si>
  <si>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</si>
  <si>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</si>
  <si>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</si>
  <si>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</si>
  <si>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</si>
  <si>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</si>
  <si>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</si>
  <si>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</si>
  <si>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</si>
  <si>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</si>
  <si>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</si>
  <si>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</si>
  <si>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</si>
  <si>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</si>
  <si>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</si>
  <si>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</si>
  <si>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גירון אגח ז</t>
  </si>
  <si>
    <t>1142629</t>
  </si>
  <si>
    <t>520044520</t>
  </si>
  <si>
    <t>דיסקונט שטר הון 1</t>
  </si>
  <si>
    <t>6910095</t>
  </si>
  <si>
    <t>דרבן.ק4</t>
  </si>
  <si>
    <t>4110094</t>
  </si>
  <si>
    <t>520038902</t>
  </si>
  <si>
    <t>ישפרו אגח סד ב</t>
  </si>
  <si>
    <t>7430069</t>
  </si>
  <si>
    <t>520029208</t>
  </si>
  <si>
    <t>מבנה תעשיה אגח ח</t>
  </si>
  <si>
    <t>2260131</t>
  </si>
  <si>
    <t>מבני תעש אגח כ</t>
  </si>
  <si>
    <t>2260495</t>
  </si>
  <si>
    <t>מבני תעשיה אגח יז</t>
  </si>
  <si>
    <t>2260446</t>
  </si>
  <si>
    <t>שיכון ובינוי 6*</t>
  </si>
  <si>
    <t>1129733</t>
  </si>
  <si>
    <t>520036104</t>
  </si>
  <si>
    <t>אדגר.ק7</t>
  </si>
  <si>
    <t>1820158</t>
  </si>
  <si>
    <t>520035171</t>
  </si>
  <si>
    <t>A-.IL</t>
  </si>
  <si>
    <t>אלבר 13</t>
  </si>
  <si>
    <t>1127588</t>
  </si>
  <si>
    <t>512025891</t>
  </si>
  <si>
    <t>שרותים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</si>
  <si>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</si>
  <si>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</si>
  <si>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</si>
  <si>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</si>
  <si>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</si>
  <si>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</si>
  <si>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</si>
  <si>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</si>
  <si>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</si>
  <si>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</si>
  <si>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</si>
  <si>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</si>
  <si>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</si>
  <si>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הכשר.ק13</t>
  </si>
  <si>
    <t>6120125</t>
  </si>
  <si>
    <t>514423474</t>
  </si>
  <si>
    <t>הכשרת היישוב 17</t>
  </si>
  <si>
    <t>6120182</t>
  </si>
  <si>
    <t>ירושלים הנפקות נדחה אגח י</t>
  </si>
  <si>
    <t>1127414</t>
  </si>
  <si>
    <t>כלכלית ירושלים אגח טו</t>
  </si>
  <si>
    <t>1980416</t>
  </si>
  <si>
    <t>520017070</t>
  </si>
  <si>
    <t>כלכלית ירושלים אגח יב</t>
  </si>
  <si>
    <t>1980358</t>
  </si>
  <si>
    <t>הכשרה ביטוח אגח 2</t>
  </si>
  <si>
    <t>1131218</t>
  </si>
  <si>
    <t>520042177</t>
  </si>
  <si>
    <t>BBB.IL</t>
  </si>
  <si>
    <t>אדרי אל אגח ב</t>
  </si>
  <si>
    <t>1123371</t>
  </si>
  <si>
    <t>513910091</t>
  </si>
  <si>
    <t>CCC.IL</t>
  </si>
  <si>
    <t>קרדן אןוי אגח ב</t>
  </si>
  <si>
    <t>1113034</t>
  </si>
  <si>
    <t>NV1239114</t>
  </si>
  <si>
    <t>D.IL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</si>
  <si>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</si>
  <si>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</si>
  <si>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</si>
  <si>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</si>
  <si>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</si>
  <si>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</si>
  <si>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</si>
  <si>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</si>
  <si>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</si>
  <si>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</si>
  <si>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</si>
  <si>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</si>
  <si>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</si>
  <si>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</si>
  <si>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</si>
  <si>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</si>
  <si>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</si>
  <si>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</si>
  <si>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</si>
  <si>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מרכנתיל אגח ב</t>
  </si>
  <si>
    <t>1138205</t>
  </si>
  <si>
    <t>513686154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</si>
  <si>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</si>
  <si>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</si>
  <si>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</si>
  <si>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</si>
  <si>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</si>
  <si>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</si>
  <si>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</si>
  <si>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</si>
  <si>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</si>
  <si>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</si>
  <si>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</si>
  <si>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</si>
  <si>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דיסקונט התחייבות יא</t>
  </si>
  <si>
    <t>6910137</t>
  </si>
  <si>
    <t>דקסיה ישראל הנפקות אגח יא</t>
  </si>
  <si>
    <t>1134154</t>
  </si>
  <si>
    <t>וילאר אג 5</t>
  </si>
  <si>
    <t>4160107</t>
  </si>
  <si>
    <t>חשמל אגח 26</t>
  </si>
  <si>
    <t>6000202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</si>
  <si>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</si>
  <si>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</si>
  <si>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</si>
  <si>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</si>
  <si>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</si>
  <si>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</si>
  <si>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</si>
  <si>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</si>
  <si>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</si>
  <si>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</si>
  <si>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</si>
  <si>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</si>
  <si>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</si>
  <si>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דה זראסאי אגח ג</t>
  </si>
  <si>
    <t>1137975</t>
  </si>
  <si>
    <t>1744984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</si>
  <si>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</si>
  <si>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</si>
  <si>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</si>
  <si>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</si>
  <si>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</si>
  <si>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</si>
  <si>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</si>
  <si>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</si>
  <si>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</si>
  <si>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</si>
  <si>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</si>
  <si>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</si>
  <si>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</si>
  <si>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</si>
  <si>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</si>
  <si>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</si>
  <si>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</si>
  <si>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</si>
  <si>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</si>
  <si>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</si>
  <si>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ביג אג"ח סדרה ו</t>
  </si>
  <si>
    <t>1132521</t>
  </si>
  <si>
    <t>דיסקונט התח יב  COCO</t>
  </si>
  <si>
    <t>6910160</t>
  </si>
  <si>
    <t>טמפו משק  אגח א</t>
  </si>
  <si>
    <t>1118306</t>
  </si>
  <si>
    <t>520032848</t>
  </si>
  <si>
    <t>כתב התחייבות נדחה סד יח אגוד*</t>
  </si>
  <si>
    <t>1121854</t>
  </si>
  <si>
    <t>לייטסטון אגח א</t>
  </si>
  <si>
    <t>1133891</t>
  </si>
  <si>
    <t>1838682</t>
  </si>
  <si>
    <t>מגה אור אגח ה</t>
  </si>
  <si>
    <t>1132687</t>
  </si>
  <si>
    <t>513257873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</si>
  <si>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</si>
  <si>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</si>
  <si>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</si>
  <si>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</si>
  <si>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</si>
  <si>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</si>
  <si>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</si>
  <si>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</si>
  <si>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</si>
  <si>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</si>
  <si>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</si>
  <si>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פרטנר     ד</t>
  </si>
  <si>
    <t>1118835</t>
  </si>
  <si>
    <t>קרסו אגח ב</t>
  </si>
  <si>
    <t>1139591</t>
  </si>
  <si>
    <t>רילייטד אגח א</t>
  </si>
  <si>
    <t>1134923</t>
  </si>
  <si>
    <t>1849766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</si>
  <si>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</si>
  <si>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</si>
  <si>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</si>
  <si>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</si>
  <si>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</si>
  <si>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</si>
  <si>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</si>
  <si>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אגוד הנפקות שה נד 2*</t>
  </si>
  <si>
    <t>1115286</t>
  </si>
  <si>
    <t>אול יר אגח 3</t>
  </si>
  <si>
    <t>1140136</t>
  </si>
  <si>
    <t>1841580</t>
  </si>
  <si>
    <t>אול יר אגח ה</t>
  </si>
  <si>
    <t>1143304</t>
  </si>
  <si>
    <t>אזורים סדרה 10*</t>
  </si>
  <si>
    <t>7150345</t>
  </si>
  <si>
    <t>אזורים סדרה 11*</t>
  </si>
  <si>
    <t>7150352</t>
  </si>
  <si>
    <t>יוניברסל אגח ב</t>
  </si>
  <si>
    <t>1141647</t>
  </si>
  <si>
    <t>511809071</t>
  </si>
  <si>
    <t>Automobiles &amp; Components</t>
  </si>
  <si>
    <t>מבני תעשייה אגח טו</t>
  </si>
  <si>
    <t>2260420</t>
  </si>
  <si>
    <t>או.פי.סי אגח א*</t>
  </si>
  <si>
    <t>1141589</t>
  </si>
  <si>
    <t>514401702</t>
  </si>
  <si>
    <t>ENERGY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</si>
  <si>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</si>
  <si>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</si>
  <si>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</si>
  <si>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</si>
  <si>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</si>
  <si>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</si>
  <si>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</si>
  <si>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</si>
  <si>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</si>
  <si>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</si>
  <si>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</si>
  <si>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כלכלית ירושלים אגח יא</t>
  </si>
  <si>
    <t>1980341</t>
  </si>
  <si>
    <t>אלדן סדרה א</t>
  </si>
  <si>
    <t>1134840</t>
  </si>
  <si>
    <t>510454333</t>
  </si>
  <si>
    <t>BBB+.IL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</si>
  <si>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</si>
  <si>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</si>
  <si>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</si>
  <si>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</si>
  <si>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</si>
  <si>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</si>
  <si>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</si>
  <si>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</si>
  <si>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</si>
  <si>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</si>
  <si>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חיפוש נפט וגז</t>
  </si>
  <si>
    <t>תמר פטרוליום אגח ב</t>
  </si>
  <si>
    <t>1143593</t>
  </si>
  <si>
    <t>515334662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</si>
  <si>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</si>
  <si>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</si>
  <si>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</si>
  <si>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</si>
  <si>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</si>
  <si>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</si>
  <si>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BBB-</t>
  </si>
  <si>
    <t>S&amp;P</t>
  </si>
  <si>
    <t>DELEK &amp; AVNER TAMAR 5.412 2025</t>
  </si>
  <si>
    <t>IL0011321820</t>
  </si>
  <si>
    <t>ICL 4.5 2024 כיל</t>
  </si>
  <si>
    <t>IL0028102734</t>
  </si>
  <si>
    <t>520027830</t>
  </si>
  <si>
    <t>FITCH</t>
  </si>
  <si>
    <t>BABA 2.8 06/2023</t>
  </si>
  <si>
    <t>US01609WAS17</t>
  </si>
  <si>
    <t>Retailing</t>
  </si>
  <si>
    <t>A+</t>
  </si>
  <si>
    <t>CNOOC FIN 3 05/2023</t>
  </si>
  <si>
    <t>US12625GAC87</t>
  </si>
  <si>
    <t>CNOOC FIN 4.5 03/10/23</t>
  </si>
  <si>
    <t>USQ25738AA54</t>
  </si>
  <si>
    <t>SINOPE 4.375 10/23</t>
  </si>
  <si>
    <t>USG8200QAB26</t>
  </si>
  <si>
    <t>BIDU 3.875 09/23</t>
  </si>
  <si>
    <t>US056752AK40</t>
  </si>
  <si>
    <t>Software &amp; Services</t>
  </si>
  <si>
    <t>A-</t>
  </si>
  <si>
    <t>Moodys</t>
  </si>
  <si>
    <t>BMETR 4.75 02/24</t>
  </si>
  <si>
    <t>USP37466AJ19</t>
  </si>
  <si>
    <t>Transportation</t>
  </si>
  <si>
    <t>DAIMLER FIN 3.35 02/23</t>
  </si>
  <si>
    <t>US233851DD33</t>
  </si>
  <si>
    <t>AQUARIOS 6.375 01/24 01/19</t>
  </si>
  <si>
    <t>XS0901578681</t>
  </si>
  <si>
    <t>Insurance</t>
  </si>
  <si>
    <t>BBB+</t>
  </si>
  <si>
    <t>BNFP 2.589 11/23</t>
  </si>
  <si>
    <t>USF12033TN02</t>
  </si>
  <si>
    <t>Food &amp; Beverage &amp; Tobacco</t>
  </si>
  <si>
    <t>COMITION FED DE ELECTRIC 4.75 02/2027</t>
  </si>
  <si>
    <t>USP29595AB42</t>
  </si>
  <si>
    <t>UTILITIES</t>
  </si>
  <si>
    <t>HYUCAP 3.75 03/23</t>
  </si>
  <si>
    <t>USY3815NBA82</t>
  </si>
  <si>
    <t>T 4.1 02/28</t>
  </si>
  <si>
    <t>US00206RER93</t>
  </si>
  <si>
    <t>TELECOMMUNICATION SERVICES</t>
  </si>
  <si>
    <t>UBS 4.75 05/23 05/18</t>
  </si>
  <si>
    <t>CH0214139930</t>
  </si>
  <si>
    <t>Banks</t>
  </si>
  <si>
    <t>UBS 5.125 05/15/24</t>
  </si>
  <si>
    <t>CH0244100266</t>
  </si>
  <si>
    <t>ABNANV 4.4 03/28 03/23</t>
  </si>
  <si>
    <t>XS1586330604</t>
  </si>
  <si>
    <t>BBB</t>
  </si>
  <si>
    <t>abt 3.4 11/23</t>
  </si>
  <si>
    <t>US002824BE94</t>
  </si>
  <si>
    <t>HEALTH CARE</t>
  </si>
  <si>
    <t>ATVI 6.125 09/23</t>
  </si>
  <si>
    <t>USU00568AC60</t>
  </si>
  <si>
    <t>CBAAU 3.375 10/26 10/21</t>
  </si>
  <si>
    <t>XS1506401568</t>
  </si>
  <si>
    <t>CELGENE 3.25 02/23</t>
  </si>
  <si>
    <t>US151020BA12</t>
  </si>
  <si>
    <t>CREDIT SUISSE 6.5 08/23</t>
  </si>
  <si>
    <t>XS0957135212</t>
  </si>
  <si>
    <t>HEWLETT PACKARD 4.9 15/10/2025</t>
  </si>
  <si>
    <t>US42824CAW91</t>
  </si>
  <si>
    <t>Technology Hardware &amp; Equipment</t>
  </si>
  <si>
    <t>INTNED 4.125 18 23</t>
  </si>
  <si>
    <t>XS0995102778</t>
  </si>
  <si>
    <t>PRU 4.5 PRUDENTIAL 09/47</t>
  </si>
  <si>
    <t>US744320AW24</t>
  </si>
  <si>
    <t>SPRNTS 3.36 21</t>
  </si>
  <si>
    <t>US85208NAA81</t>
  </si>
  <si>
    <t>SRENVX 5.75 08/15/50 08/25</t>
  </si>
  <si>
    <t>XS1261170515</t>
  </si>
  <si>
    <t>TRPCN 0 05/15/67</t>
  </si>
  <si>
    <t>US89352HAC34</t>
  </si>
  <si>
    <t>TRPCN 5.3 03/77</t>
  </si>
  <si>
    <t>US89356BAC28</t>
  </si>
  <si>
    <t>AGN 3.45 03/22</t>
  </si>
  <si>
    <t>US00507UAR23</t>
  </si>
  <si>
    <t>Pharmaceuticals&amp; Biotechnology</t>
  </si>
  <si>
    <t>CCI 3.15 07/15/23</t>
  </si>
  <si>
    <t>US22822VAJ08</t>
  </si>
  <si>
    <t>DISCA 2.95 03/23</t>
  </si>
  <si>
    <t>US25470DAQ25</t>
  </si>
  <si>
    <t>ECOPET 7.625 07/19</t>
  </si>
  <si>
    <t>US279158AB56</t>
  </si>
  <si>
    <t>EPD 4.875 08/77</t>
  </si>
  <si>
    <t>US29379VBM46</t>
  </si>
  <si>
    <t>GM 5.25 03/26</t>
  </si>
  <si>
    <t>US37045XBG07</t>
  </si>
  <si>
    <t>MATERIALS</t>
  </si>
  <si>
    <t>LEAR 5.25 01/25</t>
  </si>
  <si>
    <t>US521865AX34</t>
  </si>
  <si>
    <t>MACQUARIE BANK 4.875 06/2025</t>
  </si>
  <si>
    <t>US55608YAB11</t>
  </si>
  <si>
    <t>NWL 3.85 04/23</t>
  </si>
  <si>
    <t>US651229AV81</t>
  </si>
  <si>
    <t>Consumer Durables &amp; Apparel</t>
  </si>
  <si>
    <t>ORAFP 5.25 24/49</t>
  </si>
  <si>
    <t>XS1028599287</t>
  </si>
  <si>
    <t>PEMEX 4.875 01/22</t>
  </si>
  <si>
    <t>US71654QBB77</t>
  </si>
  <si>
    <t>SSE SSELN 4.75 9/77 06/22</t>
  </si>
  <si>
    <t>XS1572343744</t>
  </si>
  <si>
    <t>STANDARD CHARTERED 4.3 02/27</t>
  </si>
  <si>
    <t>XS1480699641</t>
  </si>
  <si>
    <t>STZ 3.2 15/02/23</t>
  </si>
  <si>
    <t>US21036PAX69</t>
  </si>
  <si>
    <t>VW 3.875 PERP 06/27</t>
  </si>
  <si>
    <t>XS1629774230</t>
  </si>
  <si>
    <t>Diversified Financial Services</t>
  </si>
  <si>
    <t>ACAFP 7.875 01/29/49</t>
  </si>
  <si>
    <t>USF22797RT78</t>
  </si>
  <si>
    <t>BB+</t>
  </si>
  <si>
    <t>BARCLAYS 5.2 05/26</t>
  </si>
  <si>
    <t>US06738EAP07</t>
  </si>
  <si>
    <t>BDX 2.894 06/06/22</t>
  </si>
  <si>
    <t>US075887BT55</t>
  </si>
  <si>
    <t>CTXS 4.5 12/27</t>
  </si>
  <si>
    <t>US177376AE06</t>
  </si>
  <si>
    <t>LB 5.625 10/23</t>
  </si>
  <si>
    <t>US501797AJ37</t>
  </si>
  <si>
    <t>LENNAR 4.125 01/22 10/21</t>
  </si>
  <si>
    <t>US526057BY96</t>
  </si>
  <si>
    <t>NATIONWIDE SOCIETY 6.875 06/19</t>
  </si>
  <si>
    <t>XS1043181269</t>
  </si>
  <si>
    <t>REPSM 4.5 03/75</t>
  </si>
  <si>
    <t>XS1207058733</t>
  </si>
  <si>
    <t>SYMANTEC 5 04/25 04/20</t>
  </si>
  <si>
    <t>US871503AU26</t>
  </si>
  <si>
    <t>VALE 3.75 01/23</t>
  </si>
  <si>
    <t>XS0802953165</t>
  </si>
  <si>
    <t>VIE 4.85 18 49</t>
  </si>
  <si>
    <t>FR0011391838</t>
  </si>
  <si>
    <t>WDC 4.75 02/26</t>
  </si>
  <si>
    <t>US958102AM75</t>
  </si>
  <si>
    <t>CONTINENTAL RES 5 09/22 03/17</t>
  </si>
  <si>
    <t>US212015AH47</t>
  </si>
  <si>
    <t>BB</t>
  </si>
  <si>
    <t>EDF 5.375 01/49 01/25</t>
  </si>
  <si>
    <t>FR0011401751</t>
  </si>
  <si>
    <t>EDF 6 PREP 01/26</t>
  </si>
  <si>
    <t>FR0011401728</t>
  </si>
  <si>
    <t>ENBCN 5.5 07/77</t>
  </si>
  <si>
    <t>US29250NAS45</t>
  </si>
  <si>
    <t>ENBCN 6 01/27 01/77</t>
  </si>
  <si>
    <t>US29250NAN57</t>
  </si>
  <si>
    <t>TEVA 6 144 04/24</t>
  </si>
  <si>
    <t>US88167AAH41</t>
  </si>
  <si>
    <t>520013954</t>
  </si>
  <si>
    <t>TEVA 6.75 03/2028</t>
  </si>
  <si>
    <t>USN8540WAB02</t>
  </si>
  <si>
    <t>TEVA 6.75 144 03/2028</t>
  </si>
  <si>
    <t>US88167AAJ07</t>
  </si>
  <si>
    <t>UBS 5 PERP 01/23</t>
  </si>
  <si>
    <t>CH0400441280</t>
  </si>
  <si>
    <t>VERISIGN 4.625 05/23 05/18</t>
  </si>
  <si>
    <t>US92343EAF97</t>
  </si>
  <si>
    <t>ALLISON TRANSM 5 10/24 10/21</t>
  </si>
  <si>
    <t>US019736AD97</t>
  </si>
  <si>
    <t>BB-</t>
  </si>
  <si>
    <t>CHCOCH 7 6/30/24</t>
  </si>
  <si>
    <t>US16412XAD75</t>
  </si>
  <si>
    <t>IRM 4.875 09/27</t>
  </si>
  <si>
    <t>US46284VAC54</t>
  </si>
  <si>
    <t>IRM 5.25 03/28</t>
  </si>
  <si>
    <t>US46284VAE11</t>
  </si>
  <si>
    <t>PETBRA 6.125 01/22</t>
  </si>
  <si>
    <t>US71647NAR08</t>
  </si>
  <si>
    <t>SIRIUS 6 07/24 07/19</t>
  </si>
  <si>
    <t>US82967NAS71</t>
  </si>
  <si>
    <t>Commercial &amp; Professional Sevi</t>
  </si>
  <si>
    <t>SIRIUS XM 4.625 05/23 05/18</t>
  </si>
  <si>
    <t>US82967NAL29</t>
  </si>
  <si>
    <t>TRANSOCEAN 7.75 10/24 10/20</t>
  </si>
  <si>
    <t>US893828AA14</t>
  </si>
  <si>
    <t>EQIX 5.375 04/23</t>
  </si>
  <si>
    <t>US29444UAM80</t>
  </si>
  <si>
    <t>B+</t>
  </si>
  <si>
    <t>RBS 5.5 11/29/49</t>
  </si>
  <si>
    <t>XS0205935470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</si>
  <si>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</si>
  <si>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</si>
  <si>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</si>
  <si>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</si>
  <si>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</si>
  <si>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</si>
  <si>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</si>
  <si>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</si>
  <si>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אלוני חץ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</si>
  <si>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</si>
  <si>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</si>
  <si>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</si>
  <si>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</si>
  <si>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</si>
  <si>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</si>
  <si>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</si>
  <si>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</si>
  <si>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</si>
  <si>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</si>
  <si>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גזית גלוב</t>
  </si>
  <si>
    <t>126011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</si>
  <si>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</si>
  <si>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</si>
  <si>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</si>
  <si>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</si>
  <si>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</si>
  <si>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</si>
  <si>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</si>
  <si>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</si>
  <si>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</si>
  <si>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</si>
  <si>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</si>
  <si>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</si>
  <si>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</si>
  <si>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</si>
  <si>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</si>
  <si>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</si>
  <si>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</si>
  <si>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</si>
  <si>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</si>
  <si>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</si>
  <si>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</si>
  <si>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</si>
  <si>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</si>
  <si>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</si>
  <si>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</si>
  <si>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</si>
  <si>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</si>
  <si>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</si>
  <si>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</si>
  <si>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</si>
  <si>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</si>
  <si>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</si>
  <si>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</si>
  <si>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</si>
  <si>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</si>
  <si>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</si>
  <si>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</si>
  <si>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</si>
  <si>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</si>
  <si>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</si>
  <si>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</si>
  <si>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</si>
  <si>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</si>
  <si>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</si>
  <si>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</si>
  <si>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</si>
  <si>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</si>
  <si>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</si>
  <si>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</si>
  <si>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</si>
  <si>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</si>
  <si>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</si>
  <si>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</si>
  <si>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</si>
  <si>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</si>
  <si>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</si>
  <si>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</si>
  <si>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</si>
  <si>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</si>
  <si>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</si>
  <si>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</si>
  <si>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</si>
  <si>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</si>
  <si>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</si>
  <si>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</si>
  <si>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</si>
  <si>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</si>
  <si>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</si>
  <si>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</si>
  <si>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</si>
  <si>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</si>
  <si>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</si>
  <si>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</si>
  <si>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אלון דור</t>
  </si>
  <si>
    <t>1093202</t>
  </si>
  <si>
    <t>520043878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</si>
  <si>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</si>
  <si>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</si>
  <si>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</si>
  <si>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</si>
  <si>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</si>
  <si>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</si>
  <si>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</si>
  <si>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</si>
  <si>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</si>
  <si>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</si>
  <si>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</si>
  <si>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</si>
  <si>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</si>
  <si>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</si>
  <si>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</si>
  <si>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</si>
  <si>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</si>
  <si>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</si>
  <si>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</si>
  <si>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</si>
  <si>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</si>
  <si>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</si>
  <si>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</si>
  <si>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</si>
  <si>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</si>
  <si>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</si>
  <si>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</si>
  <si>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</si>
  <si>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</si>
  <si>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</si>
  <si>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</si>
  <si>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</si>
  <si>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</si>
  <si>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</si>
  <si>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</si>
  <si>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</si>
  <si>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</si>
  <si>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</si>
  <si>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</si>
  <si>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</si>
  <si>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</si>
  <si>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</si>
  <si>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</si>
  <si>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</si>
  <si>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</si>
  <si>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</si>
  <si>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</si>
  <si>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</si>
  <si>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</si>
  <si>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</si>
  <si>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</si>
  <si>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</si>
  <si>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</si>
  <si>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</si>
  <si>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</si>
  <si>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</si>
  <si>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</si>
  <si>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</si>
  <si>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</si>
  <si>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</si>
  <si>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</si>
  <si>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</si>
  <si>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</si>
  <si>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</si>
  <si>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</si>
  <si>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ספאנטק</t>
  </si>
  <si>
    <t>1090117</t>
  </si>
  <si>
    <t>512288713</t>
  </si>
  <si>
    <t>סקופ*</t>
  </si>
  <si>
    <t>288019</t>
  </si>
  <si>
    <t>520037425</t>
  </si>
  <si>
    <t>פוקס ויזל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</si>
  <si>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</si>
  <si>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</si>
  <si>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</si>
  <si>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</si>
  <si>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</si>
  <si>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</si>
  <si>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</si>
  <si>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</si>
  <si>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</si>
  <si>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</si>
  <si>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</si>
  <si>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</si>
  <si>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</si>
  <si>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</si>
  <si>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</si>
  <si>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</si>
  <si>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</si>
  <si>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</si>
  <si>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</si>
  <si>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</si>
  <si>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</si>
  <si>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</si>
  <si>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</si>
  <si>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</si>
  <si>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</si>
  <si>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</si>
  <si>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</si>
  <si>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</si>
  <si>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שפיר הנדסה</t>
  </si>
  <si>
    <t>1133875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</si>
  <si>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</si>
  <si>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</si>
  <si>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</si>
  <si>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</si>
  <si>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</si>
  <si>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</si>
  <si>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</si>
  <si>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</si>
  <si>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</si>
  <si>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אורביט</t>
  </si>
  <si>
    <t>265017</t>
  </si>
  <si>
    <t>520036153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</si>
  <si>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</si>
  <si>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</si>
  <si>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</si>
  <si>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</si>
  <si>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</si>
  <si>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</si>
  <si>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</si>
  <si>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</si>
  <si>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</si>
  <si>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אירונאוטיקס*</t>
  </si>
  <si>
    <t>1141142</t>
  </si>
  <si>
    <t>510422249</t>
  </si>
  <si>
    <t>איתמר מדיקל*</t>
  </si>
  <si>
    <t>1102458</t>
  </si>
  <si>
    <t>512434218</t>
  </si>
  <si>
    <t>אלספק*</t>
  </si>
  <si>
    <t>1090364</t>
  </si>
  <si>
    <t>511297541</t>
  </si>
  <si>
    <t>אלרון*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</si>
  <si>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</si>
  <si>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</si>
  <si>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</si>
  <si>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</si>
  <si>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</si>
  <si>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</si>
  <si>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</si>
  <si>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</si>
  <si>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</si>
  <si>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</si>
  <si>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</si>
  <si>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</si>
  <si>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</si>
  <si>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</si>
  <si>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</si>
  <si>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</si>
  <si>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</si>
  <si>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</si>
  <si>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</si>
  <si>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</si>
  <si>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</si>
  <si>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</si>
  <si>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</si>
  <si>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</si>
  <si>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</si>
  <si>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</si>
  <si>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</si>
  <si>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</si>
  <si>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</si>
  <si>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</si>
  <si>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</si>
  <si>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</si>
  <si>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</si>
  <si>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</si>
  <si>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</si>
  <si>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</si>
  <si>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</si>
  <si>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</si>
  <si>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</si>
  <si>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</si>
  <si>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</si>
  <si>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</si>
  <si>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</si>
  <si>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</si>
  <si>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</si>
  <si>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</si>
  <si>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</si>
  <si>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</si>
  <si>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</si>
  <si>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</si>
  <si>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</si>
  <si>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</si>
  <si>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</si>
  <si>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</si>
  <si>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</si>
  <si>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</si>
  <si>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</si>
  <si>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</si>
  <si>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</si>
  <si>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</si>
  <si>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</si>
  <si>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</si>
  <si>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</si>
  <si>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</si>
  <si>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</si>
  <si>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</si>
  <si>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</si>
  <si>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</si>
  <si>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</si>
  <si>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</si>
  <si>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</si>
  <si>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</si>
  <si>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</si>
  <si>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</si>
  <si>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קו מנחה*</t>
  </si>
  <si>
    <t>271015</t>
  </si>
  <si>
    <t>520036997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</si>
  <si>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</si>
  <si>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</si>
  <si>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</si>
  <si>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</si>
  <si>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</si>
  <si>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</si>
  <si>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</si>
  <si>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</si>
  <si>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</si>
  <si>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</si>
  <si>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</si>
  <si>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</si>
  <si>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</si>
  <si>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</si>
  <si>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</si>
  <si>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</si>
  <si>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</si>
  <si>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</si>
  <si>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512394776</t>
  </si>
  <si>
    <t>AMDOCS LTD</t>
  </si>
  <si>
    <t>GB0022569080</t>
  </si>
  <si>
    <t>NYSE</t>
  </si>
  <si>
    <t>511251217</t>
  </si>
  <si>
    <t>CAESAR STONE SDO</t>
  </si>
  <si>
    <t>IL0011259137</t>
  </si>
  <si>
    <t>511439507</t>
  </si>
  <si>
    <t>CHECK POINT SOFTWARE TECH</t>
  </si>
  <si>
    <t>IL0010824113</t>
  </si>
  <si>
    <t>520042821</t>
  </si>
  <si>
    <t>ELLOMAY CAPITAL LTD</t>
  </si>
  <si>
    <t>IL0010826357</t>
  </si>
  <si>
    <t>520039868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</si>
  <si>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</si>
  <si>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</si>
  <si>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</si>
  <si>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</si>
  <si>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</si>
  <si>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</si>
  <si>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</si>
  <si>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</si>
  <si>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</si>
  <si>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</si>
  <si>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</si>
  <si>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</si>
  <si>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</si>
  <si>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</si>
  <si>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</si>
  <si>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</si>
  <si>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</si>
  <si>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</si>
  <si>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</si>
  <si>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</si>
  <si>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</si>
  <si>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ORBOTECH LTD</t>
  </si>
  <si>
    <t>IL0010823388</t>
  </si>
  <si>
    <t>520035213</t>
  </si>
  <si>
    <t>ORMAT TECHNOLOGIES INC*</t>
  </si>
  <si>
    <t>US6866881021</t>
  </si>
  <si>
    <t>PARTNER COMMUNICATIONS ADR</t>
  </si>
  <si>
    <t>US70211M1099</t>
  </si>
  <si>
    <t>PERION NETWORK LTD</t>
  </si>
  <si>
    <t>IL0010958192</t>
  </si>
  <si>
    <t>512849498</t>
  </si>
  <si>
    <t>PERRIGO CO</t>
  </si>
  <si>
    <t>IE00BGH1M568</t>
  </si>
  <si>
    <t>REDHILL BIOPHARMA LTD ADR</t>
  </si>
  <si>
    <t>US7574681034</t>
  </si>
  <si>
    <t>SAPIENS INTERNATIONAL CORP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</si>
  <si>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</si>
  <si>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</si>
  <si>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</si>
  <si>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</si>
  <si>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</si>
  <si>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</si>
  <si>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</si>
  <si>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</si>
  <si>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</si>
  <si>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</si>
  <si>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</si>
  <si>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</si>
  <si>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</si>
  <si>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</si>
  <si>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</si>
  <si>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</si>
  <si>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</si>
  <si>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</si>
  <si>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</si>
  <si>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</si>
  <si>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</si>
  <si>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</si>
  <si>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</si>
  <si>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</si>
  <si>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</si>
  <si>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ALLIANZ SE REG</t>
  </si>
  <si>
    <t>DE0008404005</t>
  </si>
  <si>
    <t>ALPHABET INC CL C</t>
  </si>
  <si>
    <t>US02079K1079</t>
  </si>
  <si>
    <t>AMAZON.COM INC</t>
  </si>
  <si>
    <t>US0231351067</t>
  </si>
  <si>
    <t>AMERICAN EXPRESS</t>
  </si>
  <si>
    <t>US0258161092</t>
  </si>
  <si>
    <t>APPLE INC</t>
  </si>
  <si>
    <t>US0378331005</t>
  </si>
  <si>
    <t>APTIV PLC</t>
  </si>
  <si>
    <t>JE00B783TY65</t>
  </si>
  <si>
    <t>ASOS</t>
  </si>
  <si>
    <t>GB0030927254</t>
  </si>
  <si>
    <t>ASSICURAZIONI GENERALI</t>
  </si>
  <si>
    <t>IT0000062072</t>
  </si>
  <si>
    <t>AXA SA</t>
  </si>
  <si>
    <t>FR0000120628</t>
  </si>
  <si>
    <t>ל.ר.</t>
  </si>
  <si>
    <t>AXEL SPRINGER</t>
  </si>
  <si>
    <t>DE0005501357</t>
  </si>
  <si>
    <t>Media</t>
  </si>
  <si>
    <t>BANCO BRADESCO ADR</t>
  </si>
  <si>
    <t>US0594603039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</si>
  <si>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</si>
  <si>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</si>
  <si>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</si>
  <si>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</si>
  <si>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</si>
  <si>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</si>
  <si>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</si>
  <si>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</si>
  <si>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</si>
  <si>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</si>
  <si>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</si>
  <si>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</si>
  <si>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</si>
  <si>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</si>
  <si>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</si>
  <si>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</si>
  <si>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</si>
  <si>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</si>
  <si>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</si>
  <si>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</si>
  <si>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</si>
  <si>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</si>
  <si>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</si>
  <si>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CHEVRON CORP</t>
  </si>
  <si>
    <t>US1667641005</t>
  </si>
  <si>
    <t>CHINA CONSTRUCTION BANK H</t>
  </si>
  <si>
    <t>CNE1000002H1</t>
  </si>
  <si>
    <t>HKSE</t>
  </si>
  <si>
    <t>CISCO SYSTEMS</t>
  </si>
  <si>
    <t>US17275R1023</t>
  </si>
  <si>
    <t>CITIGROUP INC</t>
  </si>
  <si>
    <t>US1729674242</t>
  </si>
  <si>
    <t>COMPAGNIE DE SAINT GOBAIN</t>
  </si>
  <si>
    <t>FR0000125007</t>
  </si>
  <si>
    <t>DANONE</t>
  </si>
  <si>
    <t>FR0000120644</t>
  </si>
  <si>
    <t>DELIVERY HERO AG</t>
  </si>
  <si>
    <t>DE000A2E4K43</t>
  </si>
  <si>
    <t>DELTA AIR LINES</t>
  </si>
  <si>
    <t>US2473617023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</si>
  <si>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</si>
  <si>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</si>
  <si>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</si>
  <si>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</si>
  <si>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</si>
  <si>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</si>
  <si>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</si>
  <si>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</si>
  <si>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</si>
  <si>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</si>
  <si>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</si>
  <si>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</si>
  <si>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</si>
  <si>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</si>
  <si>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</si>
  <si>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</si>
  <si>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</si>
  <si>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</si>
  <si>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ITAU UNIBANCO H SPON PRF ADR</t>
  </si>
  <si>
    <t>US4655621062</t>
  </si>
  <si>
    <t>JPMORGAN CHASE</t>
  </si>
  <si>
    <t>US46625H1005</t>
  </si>
  <si>
    <t>JUST EAT PLC</t>
  </si>
  <si>
    <t>GB00BKX5CN86</t>
  </si>
  <si>
    <t>K S AG REG</t>
  </si>
  <si>
    <t>DE000KSAG888</t>
  </si>
  <si>
    <t>KONINKLIJKE PHILIPS NV</t>
  </si>
  <si>
    <t>NL0000009538</t>
  </si>
  <si>
    <t>LLOYDS BANKING GROUP PLC</t>
  </si>
  <si>
    <t>GB0008706128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</si>
  <si>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</si>
  <si>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</si>
  <si>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</si>
  <si>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</si>
  <si>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</si>
  <si>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</si>
  <si>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MOODY`S</t>
  </si>
  <si>
    <t>US6153691059</t>
  </si>
  <si>
    <t>MOSAIC CO/THE</t>
  </si>
  <si>
    <t>US61945C1036</t>
  </si>
  <si>
    <t>MYLAN</t>
  </si>
  <si>
    <t>NL0011031208</t>
  </si>
  <si>
    <t>NIKE INC CL B</t>
  </si>
  <si>
    <t>US6541061031</t>
  </si>
  <si>
    <t>NOKIA OYJ</t>
  </si>
  <si>
    <t>FI0009000681</t>
  </si>
  <si>
    <t>NUTRIEN LTD</t>
  </si>
  <si>
    <t>CA67077M1086</t>
  </si>
  <si>
    <t>ORACLE CORP</t>
  </si>
  <si>
    <t>US68389X1054</t>
  </si>
  <si>
    <t>PAYPAL HOLDINGS INC</t>
  </si>
  <si>
    <t>US70450Y1038</t>
  </si>
  <si>
    <t>PFIZER INC</t>
  </si>
  <si>
    <t>US7170811035</t>
  </si>
  <si>
    <t>PROLOGIS INC</t>
  </si>
  <si>
    <t>US74340W1036</t>
  </si>
  <si>
    <t>PUBLICIS GROUPE</t>
  </si>
  <si>
    <t>FR0000130577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</si>
  <si>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</si>
  <si>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</si>
  <si>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</si>
  <si>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</si>
  <si>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</si>
  <si>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</si>
  <si>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</si>
  <si>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</si>
  <si>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</si>
  <si>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</si>
  <si>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</si>
  <si>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</si>
  <si>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</si>
  <si>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</si>
  <si>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</si>
  <si>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</si>
  <si>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</si>
  <si>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</si>
  <si>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</si>
  <si>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</si>
  <si>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</si>
  <si>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</si>
  <si>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</si>
  <si>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</si>
  <si>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</si>
  <si>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</si>
  <si>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</si>
  <si>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</si>
  <si>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</si>
  <si>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</si>
  <si>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</si>
  <si>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</si>
  <si>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</si>
  <si>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</si>
  <si>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</si>
  <si>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</si>
  <si>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AMUNDI ETF MSCI EM ASIA UCIT</t>
  </si>
  <si>
    <t>LU1681044563</t>
  </si>
  <si>
    <t>מניות</t>
  </si>
  <si>
    <t>AMUNDI ETF MSCI EUROPE BANKS</t>
  </si>
  <si>
    <t>FR0010688176</t>
  </si>
  <si>
    <t>AMUNDI ETF MSCI EUROPE TELEC</t>
  </si>
  <si>
    <t>FR0010713735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</si>
  <si>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</si>
  <si>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</si>
  <si>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</si>
  <si>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</si>
  <si>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</si>
  <si>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</si>
  <si>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DBX FTSE EPRA DEV EUR DR</t>
  </si>
  <si>
    <t>LU0489337690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</si>
  <si>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</si>
  <si>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</si>
  <si>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</si>
  <si>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</si>
  <si>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</si>
  <si>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</si>
  <si>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</si>
  <si>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</si>
  <si>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</si>
  <si>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</si>
  <si>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</si>
  <si>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</si>
  <si>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</si>
  <si>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</si>
  <si>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</si>
  <si>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</si>
  <si>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</si>
  <si>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</si>
  <si>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</si>
  <si>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</si>
  <si>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</si>
  <si>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</si>
  <si>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</si>
  <si>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</si>
  <si>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</si>
  <si>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</si>
  <si>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</si>
  <si>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</si>
  <si>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</si>
  <si>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</si>
  <si>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</si>
  <si>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</si>
  <si>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</si>
  <si>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</si>
  <si>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</si>
  <si>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</si>
  <si>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100</t>
  </si>
  <si>
    <t>IE0005042456</t>
  </si>
  <si>
    <t>ISHARES FTSE CHINA 25 INDEX</t>
  </si>
  <si>
    <t>US4642871846</t>
  </si>
  <si>
    <t>ISHARES MSCI EMU SML C ACC</t>
  </si>
  <si>
    <t>IE00B3VWMM18</t>
  </si>
  <si>
    <t>ISHARES NASDAQ BIOTECH INDX</t>
  </si>
  <si>
    <t>US4642875565</t>
  </si>
  <si>
    <t>ISHARES S&amp;P LATIN AMERICA 40</t>
  </si>
  <si>
    <t>US4642873909</t>
  </si>
  <si>
    <t>ISHR EUR600 IND GDS&amp;SERV (DE)</t>
  </si>
  <si>
    <t>DE000A0H08J9</t>
  </si>
  <si>
    <t>LYXOR ETF STOXX OIL &amp; GAS</t>
  </si>
  <si>
    <t>FR0010344960</t>
  </si>
  <si>
    <t>LYXOR STOXX BASIC RSRCES</t>
  </si>
  <si>
    <t>FR0010345389</t>
  </si>
  <si>
    <t>LYXOR STOXX EUROPE 600 BKS UCITS</t>
  </si>
  <si>
    <t>FR0010345371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</si>
  <si>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</si>
  <si>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</si>
  <si>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</si>
  <si>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</si>
  <si>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</si>
  <si>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</si>
  <si>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SOURCE EURO STOXX OPT BANKS</t>
  </si>
  <si>
    <t>IE00B3Q19T94</t>
  </si>
  <si>
    <t>SOURCE MORNINGSTAR US ENERGY</t>
  </si>
  <si>
    <t>IE00B94ZB998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</si>
  <si>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</si>
  <si>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</si>
  <si>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</si>
  <si>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</si>
  <si>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</si>
  <si>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</si>
  <si>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UBS ETF MSCI EMU SMALL CAP</t>
  </si>
  <si>
    <t>LU0671493277</t>
  </si>
  <si>
    <t>VANGUARD AUST SHARES IDX ETF</t>
  </si>
  <si>
    <t>AU000000VAS1</t>
  </si>
  <si>
    <t>Vanguard info tech ETF</t>
  </si>
  <si>
    <t>US92204A7028</t>
  </si>
  <si>
    <t>VANGUARD REIT ETF</t>
  </si>
  <si>
    <t>US9229085538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</si>
  <si>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</si>
  <si>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</si>
  <si>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</si>
  <si>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</si>
  <si>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</si>
  <si>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</si>
  <si>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REAL ESTATE CREDIT GBP</t>
  </si>
  <si>
    <t>GB00B0HW5366</t>
  </si>
  <si>
    <t>אג"ח</t>
  </si>
  <si>
    <t>LION 4 Series 7</t>
  </si>
  <si>
    <t>IE00BD2YCK45</t>
  </si>
  <si>
    <t>AA-</t>
  </si>
  <si>
    <t>LION 7 S1</t>
  </si>
  <si>
    <t>IE00B62G6V03</t>
  </si>
  <si>
    <t>Investec Latam Corp Debt</t>
  </si>
  <si>
    <t>LU0492943013</t>
  </si>
  <si>
    <t>SICAV Santander LatAm Corp Fund</t>
  </si>
  <si>
    <t>LU0363170191</t>
  </si>
  <si>
    <t>EURIZON EASYFND BND HI YL Z</t>
  </si>
  <si>
    <t>LU0335991534</t>
  </si>
  <si>
    <t>LION III EUR C3 ACC</t>
  </si>
  <si>
    <t>IE00B804LV55</t>
  </si>
  <si>
    <t>NEUBER BERMAN H/Y BD I2A</t>
  </si>
  <si>
    <t>IE00B8QBJF01</t>
  </si>
  <si>
    <t>Pioneer European HY Bond Fund</t>
  </si>
  <si>
    <t>LU0229386908</t>
  </si>
  <si>
    <t xml:space="preserve"> BLA/GSO EUR A ACC</t>
  </si>
  <si>
    <t>IE00B3DS7666</t>
  </si>
  <si>
    <t>CS NL GL SEN LO MC</t>
  </si>
  <si>
    <t>LU0635707705</t>
  </si>
  <si>
    <t>Guggenheim High Yield NEW</t>
  </si>
  <si>
    <t>IE00BVYPNG42</t>
  </si>
  <si>
    <t>Guggenheim US Loan Fund</t>
  </si>
  <si>
    <t>IE00BCFKMH92</t>
  </si>
  <si>
    <t>ING US Senior Loans</t>
  </si>
  <si>
    <t>LU0426533492</t>
  </si>
  <si>
    <t>NOMURA US HIGH YLD BD I USD</t>
  </si>
  <si>
    <t>IE00B3RW8498</t>
  </si>
  <si>
    <t>Pioneer Funds US HY</t>
  </si>
  <si>
    <t>LU0132199406</t>
  </si>
  <si>
    <t>Babson European Bank Loan Fund</t>
  </si>
  <si>
    <t>IE00B6YX4R11</t>
  </si>
  <si>
    <t>B</t>
  </si>
  <si>
    <t>Specialist M&amp;G European Class R</t>
  </si>
  <si>
    <t>IE00B95WZM02</t>
  </si>
  <si>
    <t>cheyne redf  A1</t>
  </si>
  <si>
    <t>KYG210181171</t>
  </si>
  <si>
    <t>CCC</t>
  </si>
  <si>
    <t>AMUNDI PLANET</t>
  </si>
  <si>
    <t>LU1688575437</t>
  </si>
  <si>
    <t>NR</t>
  </si>
  <si>
    <t>MONEDA LATAM CORP DEBT D</t>
  </si>
  <si>
    <t>KYG620101306</t>
  </si>
  <si>
    <t>BGF EMK LOC CURR BD USD I2</t>
  </si>
  <si>
    <t>LU0520955575</t>
  </si>
  <si>
    <t>Neuberger EM LC</t>
  </si>
  <si>
    <t>IE00B9Z1CN71</t>
  </si>
  <si>
    <t>ABERDEEN GL LATIN AM EQ I2</t>
  </si>
  <si>
    <t>LU0396315128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</si>
  <si>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</si>
  <si>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</si>
  <si>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</si>
  <si>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</si>
  <si>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</si>
  <si>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</si>
  <si>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</si>
  <si>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</si>
  <si>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</si>
  <si>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</si>
  <si>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</si>
  <si>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</si>
  <si>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</si>
  <si>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</si>
  <si>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</si>
  <si>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</si>
  <si>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</si>
  <si>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</si>
  <si>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</si>
  <si>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</si>
  <si>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</si>
  <si>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</si>
  <si>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</si>
  <si>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</si>
  <si>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</si>
  <si>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</si>
  <si>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</si>
  <si>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</si>
  <si>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</si>
  <si>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</si>
  <si>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</si>
  <si>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</si>
  <si>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</si>
  <si>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מדיגוס אופציה 9</t>
  </si>
  <si>
    <t>1135979</t>
  </si>
  <si>
    <t>bC 1920 MAY 2018</t>
  </si>
  <si>
    <t>82271024</t>
  </si>
  <si>
    <t>bP 1920 MAY 2018</t>
  </si>
  <si>
    <t>82271594</t>
  </si>
  <si>
    <t>E MINI RUSS 2000 JUN18</t>
  </si>
  <si>
    <t>RTYM8</t>
  </si>
  <si>
    <t>EURO STOXX 50 JUN18</t>
  </si>
  <si>
    <t>VGM8</t>
  </si>
  <si>
    <t>FTSE 100 INDEX FUT JUN18</t>
  </si>
  <si>
    <t>Z M8</t>
  </si>
  <si>
    <t>S&amp;P500 EMINI FUT JUN18</t>
  </si>
  <si>
    <t>ESM8</t>
  </si>
  <si>
    <t>SPI 200 FUTURES JUN18</t>
  </si>
  <si>
    <t>XPM8</t>
  </si>
  <si>
    <t>TOPIX INDX FUTR JUN18</t>
  </si>
  <si>
    <t>TPM8</t>
  </si>
  <si>
    <t>ערד   4.8%   סדרה    8707</t>
  </si>
  <si>
    <t>98707000</t>
  </si>
  <si>
    <t>ערד   4.8%   סדרה    8710</t>
  </si>
  <si>
    <t>98710100</t>
  </si>
  <si>
    <t>ערד   4.8%   סדרה    8711</t>
  </si>
  <si>
    <t>98711100</t>
  </si>
  <si>
    <t>ערד   4.8%   סדרה   8706</t>
  </si>
  <si>
    <t>98706000</t>
  </si>
  <si>
    <t>ערד   4.8%   סדרה   8708</t>
  </si>
  <si>
    <t>98708000</t>
  </si>
  <si>
    <t>ערד   4.8%   סדרה   8712</t>
  </si>
  <si>
    <t>98712000</t>
  </si>
  <si>
    <t>ערד   4.8%   סדרה  8714</t>
  </si>
  <si>
    <t>98715000</t>
  </si>
  <si>
    <t>ערד   4.8%   סדרה  8730</t>
  </si>
  <si>
    <t>8287302</t>
  </si>
  <si>
    <t>ערד   4.8%   סדרה  8731</t>
  </si>
  <si>
    <t>8287310</t>
  </si>
  <si>
    <t>ערד   4.8%   סדרה  8732</t>
  </si>
  <si>
    <t>8287328</t>
  </si>
  <si>
    <t>ערד   4.8%   סדרה  8733</t>
  </si>
  <si>
    <t>8287336</t>
  </si>
  <si>
    <t>ערד   4.8%   סדרה  8735</t>
  </si>
  <si>
    <t>8287351</t>
  </si>
  <si>
    <t>ערד   4.8%   סדרה  8736</t>
  </si>
  <si>
    <t>8287369</t>
  </si>
  <si>
    <t>ערד   4.8%   סדרה  8751  2024</t>
  </si>
  <si>
    <t>8287518</t>
  </si>
  <si>
    <t>ערד   4.8%   סדרה  8752   2024</t>
  </si>
  <si>
    <t>8287526</t>
  </si>
  <si>
    <t>ערד   8754    4%</t>
  </si>
  <si>
    <t>98287542</t>
  </si>
  <si>
    <t>ערד  8701 % 4.8  2018</t>
  </si>
  <si>
    <t>98710000</t>
  </si>
  <si>
    <t>ערד  8702 % 4.8  2018</t>
  </si>
  <si>
    <t>98720000</t>
  </si>
  <si>
    <t>ערד  8705   4.8%</t>
  </si>
  <si>
    <t>98705000</t>
  </si>
  <si>
    <t>ערד  8738 % 4.8  2023</t>
  </si>
  <si>
    <t>98732000</t>
  </si>
  <si>
    <t>ערד 2024 סדרה 8761</t>
  </si>
  <si>
    <t>8287617</t>
  </si>
  <si>
    <t>ערד 2025 סדרה 8765</t>
  </si>
  <si>
    <t>8287658</t>
  </si>
  <si>
    <t>ערד 2025 סדרה 8769</t>
  </si>
  <si>
    <t>8287690</t>
  </si>
  <si>
    <t>ערד 2025 סדרה 8771</t>
  </si>
  <si>
    <t>8287716</t>
  </si>
  <si>
    <t>ערד 8694 %4.8  2018</t>
  </si>
  <si>
    <t>98694000</t>
  </si>
  <si>
    <t>ערד 8695 %4.8  2018</t>
  </si>
  <si>
    <t>98695000</t>
  </si>
  <si>
    <t>ערד 8696 %4.8  2018</t>
  </si>
  <si>
    <t>98696000</t>
  </si>
  <si>
    <t>ערד 8697 %4.8  2018</t>
  </si>
  <si>
    <t>98697000</t>
  </si>
  <si>
    <t>ערד 8698%4.8  2018</t>
  </si>
  <si>
    <t>98698000</t>
  </si>
  <si>
    <t>ערד 8699 % 4.8  2018</t>
  </si>
  <si>
    <t>98699000</t>
  </si>
  <si>
    <t>ערד 8700 % 4.8  2018</t>
  </si>
  <si>
    <t>98700000</t>
  </si>
  <si>
    <t>ערד 8704 % 4.8</t>
  </si>
  <si>
    <t>98704000</t>
  </si>
  <si>
    <t>ערד 8742</t>
  </si>
  <si>
    <t>8287427</t>
  </si>
  <si>
    <t>ערד 8745</t>
  </si>
  <si>
    <t>8287450</t>
  </si>
  <si>
    <t>ערד 8746</t>
  </si>
  <si>
    <t>8287468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</si>
  <si>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</si>
  <si>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</si>
  <si>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</si>
  <si>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</si>
  <si>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</si>
  <si>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</si>
  <si>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</si>
  <si>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</si>
  <si>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</si>
  <si>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</si>
  <si>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</si>
  <si>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</si>
  <si>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</si>
  <si>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</si>
  <si>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</si>
  <si>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</si>
  <si>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8799</t>
  </si>
  <si>
    <t>98799000</t>
  </si>
  <si>
    <t>ערד 8800</t>
  </si>
  <si>
    <t>98800000</t>
  </si>
  <si>
    <t>ערד 8801</t>
  </si>
  <si>
    <t>71120935</t>
  </si>
  <si>
    <t>ערד 8802</t>
  </si>
  <si>
    <t>ערד 8803</t>
  </si>
  <si>
    <t>71121057</t>
  </si>
  <si>
    <t>ערד 8805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</si>
  <si>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</si>
  <si>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</si>
  <si>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</si>
  <si>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</si>
  <si>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</si>
  <si>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</si>
  <si>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</si>
  <si>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</si>
  <si>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</si>
  <si>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</si>
  <si>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</si>
  <si>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</si>
  <si>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</si>
  <si>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8814</t>
  </si>
  <si>
    <t>98814000</t>
  </si>
  <si>
    <t>ערד 8815</t>
  </si>
  <si>
    <t>98815000</t>
  </si>
  <si>
    <t>ערד 8816</t>
  </si>
  <si>
    <t>98816000</t>
  </si>
  <si>
    <t>ערד 8817</t>
  </si>
  <si>
    <t>98817000</t>
  </si>
  <si>
    <t>ערד 8818</t>
  </si>
  <si>
    <t>98818000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</si>
  <si>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</si>
  <si>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</si>
  <si>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</si>
  <si>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</si>
  <si>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</si>
  <si>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</si>
  <si>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</si>
  <si>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</si>
  <si>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</si>
  <si>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</si>
  <si>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</si>
  <si>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</si>
  <si>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</si>
  <si>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</si>
  <si>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8826</t>
  </si>
  <si>
    <t>9882700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</si>
  <si>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</si>
  <si>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</si>
  <si>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</si>
  <si>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</si>
  <si>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</si>
  <si>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</si>
  <si>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</si>
  <si>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</si>
  <si>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</si>
  <si>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</si>
  <si>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</si>
  <si>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</si>
  <si>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</si>
  <si>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</si>
  <si>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</si>
  <si>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</si>
  <si>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</si>
  <si>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</si>
  <si>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</si>
  <si>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</si>
  <si>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</si>
  <si>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</si>
  <si>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</si>
  <si>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</si>
  <si>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</si>
  <si>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</si>
  <si>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</si>
  <si>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</si>
  <si>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</si>
  <si>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</si>
  <si>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</si>
  <si>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</si>
  <si>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</si>
  <si>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</si>
  <si>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</si>
  <si>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</si>
  <si>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</si>
  <si>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</si>
  <si>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8853</t>
  </si>
  <si>
    <t>8853000</t>
  </si>
  <si>
    <t>ערד 8855</t>
  </si>
  <si>
    <t>88550000</t>
  </si>
  <si>
    <t>ערד 8856</t>
  </si>
  <si>
    <t>88560000</t>
  </si>
  <si>
    <t>ערד 8857</t>
  </si>
  <si>
    <t>88570000</t>
  </si>
  <si>
    <t>ערד 8858</t>
  </si>
  <si>
    <t>88580000</t>
  </si>
  <si>
    <t>ערד 8859</t>
  </si>
  <si>
    <t>88590000</t>
  </si>
  <si>
    <t>ערד 8860</t>
  </si>
  <si>
    <t>88600000</t>
  </si>
  <si>
    <t>ערד סדרה 2024  8758  4.8%</t>
  </si>
  <si>
    <t>8287583</t>
  </si>
  <si>
    <t>ערד סדרה 2024  8759  4.8%</t>
  </si>
  <si>
    <t>8287591</t>
  </si>
  <si>
    <t>ערד סדרה 2024  8760  4.8%</t>
  </si>
  <si>
    <t>8287609</t>
  </si>
  <si>
    <t>ערד סדרה 8740  4.8%  2023</t>
  </si>
  <si>
    <t>8287401</t>
  </si>
  <si>
    <t>ערד סדרה 8743  4.8%  2023</t>
  </si>
  <si>
    <t>8287435</t>
  </si>
  <si>
    <t>ערד סדרה 8744  4.8%  2023</t>
  </si>
  <si>
    <t>8287443</t>
  </si>
  <si>
    <t>ערד סדרה 8753 2024 4.8%</t>
  </si>
  <si>
    <t>8287534</t>
  </si>
  <si>
    <t>ערד סדרה 8755 2024 4.8%</t>
  </si>
  <si>
    <t>8287559</t>
  </si>
  <si>
    <t>ערד סדרה 8756 2024 4.8%</t>
  </si>
  <si>
    <t>8287567</t>
  </si>
  <si>
    <t>ערד סדרה 8757 2024 4.8%</t>
  </si>
  <si>
    <t>8287575</t>
  </si>
  <si>
    <t>ערד סדרה 8762 %4.8 2025</t>
  </si>
  <si>
    <t>8287625</t>
  </si>
  <si>
    <t>ערד סדרה 8763 %4.8 2025</t>
  </si>
  <si>
    <t>8287633</t>
  </si>
  <si>
    <t>ערד סדרה 8764 %4.8 2025</t>
  </si>
  <si>
    <t>8287641</t>
  </si>
  <si>
    <t>ערד סדרה 8766 2025 4.8%</t>
  </si>
  <si>
    <t>8287666</t>
  </si>
  <si>
    <t>ערד סדרה 8768 2025 4.8%</t>
  </si>
  <si>
    <t>8287682</t>
  </si>
  <si>
    <t>ערד סדרה 8770   2025   4.8%</t>
  </si>
  <si>
    <t>8287708</t>
  </si>
  <si>
    <t>ערד סדרה 8772 4.8% 2025</t>
  </si>
  <si>
    <t>8287724</t>
  </si>
  <si>
    <t>ערד סדרה 8773 4.8% 2025</t>
  </si>
  <si>
    <t>8287732</t>
  </si>
  <si>
    <t>ערד סדרה 8774 2026 4.8%</t>
  </si>
  <si>
    <t>8287740</t>
  </si>
  <si>
    <t>ערד סדרה 8775 2026 4.8%</t>
  </si>
  <si>
    <t>8287757</t>
  </si>
  <si>
    <t>ערד סדרה 8777 2026 4.8%</t>
  </si>
  <si>
    <t>8287773</t>
  </si>
  <si>
    <t>ערד סדרה 8778 2026 4.8%</t>
  </si>
  <si>
    <t>8287781</t>
  </si>
  <si>
    <t>ערד סדרה 8784  4.8%  2026</t>
  </si>
  <si>
    <t>8287849</t>
  </si>
  <si>
    <t>ערד סדרה 8789 2027 4.8%</t>
  </si>
  <si>
    <t>ערד סדרה 8810 2029 4.8%</t>
  </si>
  <si>
    <t>71121438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</si>
  <si>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</si>
  <si>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</si>
  <si>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</si>
  <si>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</si>
  <si>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</si>
  <si>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</si>
  <si>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</si>
  <si>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</si>
  <si>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</si>
  <si>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</si>
  <si>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</si>
  <si>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לאומי למשכנתאות שה</t>
  </si>
  <si>
    <t>6020903</t>
  </si>
  <si>
    <t>אגח ל.ס חשמל 2022</t>
  </si>
  <si>
    <t>6000129</t>
  </si>
  <si>
    <t>דור גז בעמ 4.95% 5.2020 ל.ס</t>
  </si>
  <si>
    <t>1093491</t>
  </si>
  <si>
    <t>513689059</t>
  </si>
  <si>
    <t>דיסקונט כ.התחייבות 2018 6.2%</t>
  </si>
  <si>
    <t>6392997</t>
  </si>
  <si>
    <t>הראל ביטוח</t>
  </si>
  <si>
    <t>1089655</t>
  </si>
  <si>
    <t>נתיבי גז  סדרה א ל.ס 5.6%</t>
  </si>
  <si>
    <t>1103084</t>
  </si>
  <si>
    <t>513436394</t>
  </si>
  <si>
    <t>קניון אבנת ל.ס סדרה א 5.3%</t>
  </si>
  <si>
    <t>1094820</t>
  </si>
  <si>
    <t>513698365</t>
  </si>
  <si>
    <t>פז בתי זיקוק אשדוד</t>
  </si>
  <si>
    <t>1099159</t>
  </si>
  <si>
    <t>513775163</t>
  </si>
  <si>
    <t>פועלים ש.הון נדחה ב  5.75% ל.ס</t>
  </si>
  <si>
    <t>6620215</t>
  </si>
  <si>
    <t>שטרהון נדחה פועלים ג ל.ס 5.75%</t>
  </si>
  <si>
    <t>6620280</t>
  </si>
  <si>
    <t>דור אנרגיה ל.ס.</t>
  </si>
  <si>
    <t>1091578</t>
  </si>
  <si>
    <t>אספיסי אל עד 6.7%   סדרה 2</t>
  </si>
  <si>
    <t>1092774</t>
  </si>
  <si>
    <t>אספיסי אל עד 6.7%   סדרה 3</t>
  </si>
  <si>
    <t>1093939</t>
  </si>
  <si>
    <t>אספיסי אל עד 7%   סדרה 1</t>
  </si>
  <si>
    <t>1092162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</si>
  <si>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</si>
  <si>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</si>
  <si>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</si>
  <si>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</si>
  <si>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</si>
  <si>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</si>
  <si>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</si>
  <si>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</si>
  <si>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</si>
  <si>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</si>
  <si>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אמקור א</t>
  </si>
  <si>
    <t>1133545</t>
  </si>
  <si>
    <t>510064603</t>
  </si>
  <si>
    <t>נתיבים אגח א</t>
  </si>
  <si>
    <t>1090281</t>
  </si>
  <si>
    <t>512475203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</si>
  <si>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</si>
  <si>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</si>
  <si>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</si>
  <si>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</si>
  <si>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</si>
  <si>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</si>
  <si>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</si>
  <si>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CRSLNX 4.555 06/51</t>
  </si>
  <si>
    <t>RUBY PIPELINE 6 04/22</t>
  </si>
  <si>
    <t>USU7501KAB71</t>
  </si>
  <si>
    <t>TRANSED PARTNERS 3.951 09/50 12/37</t>
  </si>
  <si>
    <t>CA89366TAA57</t>
  </si>
  <si>
    <t>אלון דלק מניה לא סחירה</t>
  </si>
  <si>
    <t>אמריקה ישראל   נדלן*</t>
  </si>
  <si>
    <t>512480971</t>
  </si>
  <si>
    <t>הליוס*</t>
  </si>
  <si>
    <t>מניה לא סחירה BIG USA*</t>
  </si>
  <si>
    <t>35000</t>
  </si>
  <si>
    <t>514435395</t>
  </si>
  <si>
    <t>צים מניה</t>
  </si>
  <si>
    <t>347283</t>
  </si>
  <si>
    <t xml:space="preserve"> Michelson Program*</t>
  </si>
  <si>
    <t>120 Wall Street*</t>
  </si>
  <si>
    <t>330507</t>
  </si>
  <si>
    <t>180 Livingston equity*</t>
  </si>
  <si>
    <t>45499</t>
  </si>
  <si>
    <t>240 West 35th Street  mkf*</t>
  </si>
  <si>
    <t>494382</t>
  </si>
  <si>
    <t>820 Washington*</t>
  </si>
  <si>
    <t>330506</t>
  </si>
  <si>
    <t>Adgar Invest and Dev Poland</t>
  </si>
  <si>
    <t>BERO CENTER*</t>
  </si>
  <si>
    <t>330500</t>
  </si>
  <si>
    <t>Data Center Atlanta*</t>
  </si>
  <si>
    <t>330509</t>
  </si>
  <si>
    <t>Edeka 2*</t>
  </si>
  <si>
    <t>330502</t>
  </si>
  <si>
    <t>Eschborn Plaza*</t>
  </si>
  <si>
    <t>Fenwick*</t>
  </si>
  <si>
    <t>330514</t>
  </si>
  <si>
    <t>GLOBAL ENERGY HOLDINGS GROUP</t>
  </si>
  <si>
    <t>US37991A1007</t>
  </si>
  <si>
    <t>Hampton of Town Center  HG 3*</t>
  </si>
  <si>
    <t>MM Texas*</t>
  </si>
  <si>
    <t>386423</t>
  </si>
  <si>
    <t>North LaSalle   HG 4*</t>
  </si>
  <si>
    <t>Project Hush*</t>
  </si>
  <si>
    <t>Other</t>
  </si>
  <si>
    <t>RESERVOIR EXPLORATION TECH ל.ס</t>
  </si>
  <si>
    <t>NO0010277957</t>
  </si>
  <si>
    <t>Rialto Elite Portfolio makefet*</t>
  </si>
  <si>
    <t>508308</t>
  </si>
  <si>
    <t>ROBIN*</t>
  </si>
  <si>
    <t>505145</t>
  </si>
  <si>
    <t>Sacramento 353*</t>
  </si>
  <si>
    <t>Terraces*</t>
  </si>
  <si>
    <t>Town Center   HG 6*</t>
  </si>
  <si>
    <t>Walgreens*</t>
  </si>
  <si>
    <t>330511</t>
  </si>
  <si>
    <t>White Oak*</t>
  </si>
  <si>
    <t>white oak 2*</t>
  </si>
  <si>
    <t>white oak 3 mkf*</t>
  </si>
  <si>
    <t>494381</t>
  </si>
  <si>
    <t>הילטון מלונות</t>
  </si>
  <si>
    <t>Hotels Restaurants &amp; Leisure</t>
  </si>
  <si>
    <t>סה"כ קרנות השקעה</t>
  </si>
  <si>
    <t>סה"כ קרנות השקעה בישראל</t>
  </si>
  <si>
    <t>Accelmed Medical Partners LP</t>
  </si>
  <si>
    <t>Evolution Venture Capital Fun I</t>
  </si>
  <si>
    <t>Infinity I China Fund Israel 2 LP</t>
  </si>
  <si>
    <t>Medica III Investments Israel B LP</t>
  </si>
  <si>
    <t>Orbimed Israel Partners II LP</t>
  </si>
  <si>
    <t>Orbimed Israel Partners LP</t>
  </si>
  <si>
    <t>Vertex III Israel Fund LP</t>
  </si>
  <si>
    <t>Vintage IX Migdal LP</t>
  </si>
  <si>
    <t>קרן אנטומיה טכנולוגיה רפואית I ש מ</t>
  </si>
  <si>
    <t>קרן אנטומיה טכנולוגיה רפואית II ש מ</t>
  </si>
  <si>
    <t>ריאליטי קרן השקעות בנדל"ן III ש מ</t>
  </si>
  <si>
    <t>Accelmed Growth Partners LP</t>
  </si>
  <si>
    <t>FIMI ISRAEL OPPORTUNITY 6</t>
  </si>
  <si>
    <t>Fimi Israel Opportunity II</t>
  </si>
  <si>
    <t>Fimi Israel Opportunity IV</t>
  </si>
  <si>
    <t>Fortissimo Capital Fund Israel LP</t>
  </si>
  <si>
    <t>50431</t>
  </si>
  <si>
    <t>NOY 2 Infrastructure &amp;Energy Investments</t>
  </si>
  <si>
    <t>Noy Negev Energy LP</t>
  </si>
  <si>
    <t>Plenus II L.P</t>
  </si>
  <si>
    <t>Plenus III L.P</t>
  </si>
  <si>
    <t>Plenus Mezzanine Fund</t>
  </si>
  <si>
    <t>S.H. SKY 3 L.P</t>
  </si>
  <si>
    <t>S.H. SKY II L.P.s</t>
  </si>
  <si>
    <t>S.H. SKY LP</t>
  </si>
  <si>
    <t>Shamrock Israel Growth Fund LP</t>
  </si>
  <si>
    <t>Tene Growth Capital III PEF</t>
  </si>
  <si>
    <t>TENE GROWTH CAPITAL IV</t>
  </si>
  <si>
    <t>Vintage Migdal Co inv</t>
  </si>
  <si>
    <t>טנא להשקעה בגדות שותפות מוגבלת</t>
  </si>
  <si>
    <t>טנא להשקעה בקיונרג'י שותפות מוגבלת</t>
  </si>
  <si>
    <t>סה"כ קרנות השקעה בחו"ל</t>
  </si>
  <si>
    <t>Evergreen V</t>
  </si>
  <si>
    <t>Horsley Bridge XII Ventures</t>
  </si>
  <si>
    <t>Israel Cleantech Ventures Cayman I A</t>
  </si>
  <si>
    <t>Israel Cleantech Ventures II Israel LP</t>
  </si>
  <si>
    <t>MAGMA GROWTH EQUITY I</t>
  </si>
  <si>
    <t>Magma Venture Capital II Israel Fund LP</t>
  </si>
  <si>
    <t>Omega fund lll</t>
  </si>
  <si>
    <t>Strategic Investors Fund VIII LP</t>
  </si>
  <si>
    <t>קרנות גידור</t>
  </si>
  <si>
    <t>Cheyne CRECH3/9/15</t>
  </si>
  <si>
    <t>XD0297816635</t>
  </si>
  <si>
    <t>Laurus Cls A Benchmark 2</t>
  </si>
  <si>
    <t>303000003</t>
  </si>
  <si>
    <t>Pond View class B 02/2008</t>
  </si>
  <si>
    <t>XD0038388035</t>
  </si>
  <si>
    <t>Silver Creek Low Vol Strategie</t>
  </si>
  <si>
    <t>113325</t>
  </si>
  <si>
    <t>Blackstone R E Partners VIII F LP</t>
  </si>
  <si>
    <t>Brookfield Strategic R E Partners II</t>
  </si>
  <si>
    <t>E d R Europportunities S.C.A. SICAR</t>
  </si>
  <si>
    <t>Europan Office Incom Venture S.C.A</t>
  </si>
  <si>
    <t>Waterton Residential P V XIII</t>
  </si>
  <si>
    <t xml:space="preserve"> ICG SDP III</t>
  </si>
  <si>
    <t>Advent International GPE VIII A</t>
  </si>
  <si>
    <t>Aksia Capital III LP</t>
  </si>
  <si>
    <t>Apollo Natural Resources Partners II LP</t>
  </si>
  <si>
    <t>Arclight Energy Partners Fund II LP</t>
  </si>
  <si>
    <t>Ares PCS LP*</t>
  </si>
  <si>
    <t>Ares Special Situations Fund IV LP*</t>
  </si>
  <si>
    <t>Argan Capital LP</t>
  </si>
  <si>
    <t>Avista Capital Partners LP</t>
  </si>
  <si>
    <t>Brookfield Capital Partners IV</t>
  </si>
  <si>
    <t>CICC Growth capital fund I</t>
  </si>
  <si>
    <t>ClearWater Capital Partner I</t>
  </si>
  <si>
    <t>co investment Anesthesia</t>
  </si>
  <si>
    <t>Copenhagen Infrastructure III</t>
  </si>
  <si>
    <t>Core Infrastructure India Fund Pte Ltd</t>
  </si>
  <si>
    <t>CRECH V</t>
  </si>
  <si>
    <t>Crescent MPVIIC LP</t>
  </si>
  <si>
    <t>Dover Street IX LP</t>
  </si>
  <si>
    <t>Esprit Capital I Fund</t>
  </si>
  <si>
    <t>Fortissimo Capital Fund Israel II</t>
  </si>
  <si>
    <t>Fortissimo Capital Fund Israel III</t>
  </si>
  <si>
    <t>Gavea Investment Fund III LP</t>
  </si>
  <si>
    <t>Gavea Investment Fund IV LP</t>
  </si>
  <si>
    <t>GrafTech Co Invest LP</t>
  </si>
  <si>
    <t>harbourvest A</t>
  </si>
  <si>
    <t>HarbourVest Co Inv DNLD</t>
  </si>
  <si>
    <t>Harbourvest co inv perston</t>
  </si>
  <si>
    <t>HarbourVest International V</t>
  </si>
  <si>
    <t>harbourvest part' co inv fund IV</t>
  </si>
  <si>
    <t>harbourvest Sec gridiron</t>
  </si>
  <si>
    <t>HBOS Mezzanine Portfolio</t>
  </si>
  <si>
    <t>HIG harbourvest Tranche B</t>
  </si>
  <si>
    <t>Hunter Acquisition Limited</t>
  </si>
  <si>
    <t>INCLINE</t>
  </si>
  <si>
    <t>InfraRed Infrastructure Fund V</t>
  </si>
  <si>
    <t>Kartesia Credit Opportunities IV SCS</t>
  </si>
  <si>
    <t>Klirmark Opportunity Fund II LP</t>
  </si>
  <si>
    <t>Klirmark Opportunity Fund LP</t>
  </si>
  <si>
    <t>Meridiam Infrastructure Europe III SLP</t>
  </si>
  <si>
    <t>Migdal HarbourVes Cruise.co.uk</t>
  </si>
  <si>
    <t>Migdal HarbourVes Elatec</t>
  </si>
  <si>
    <t>Migdal HarbourVes project Draco</t>
  </si>
  <si>
    <t>Migdal HarbourVest Tranche B</t>
  </si>
  <si>
    <t>Olympus Capital Asia III LP</t>
  </si>
  <si>
    <t>ORCC</t>
  </si>
  <si>
    <t>Pamlico capital IV</t>
  </si>
  <si>
    <t>Permira CSIII LP</t>
  </si>
  <si>
    <t>project Celtics</t>
  </si>
  <si>
    <t>Rhone Offshore Partners V LP</t>
  </si>
  <si>
    <t>Rocket Dog L.P</t>
  </si>
  <si>
    <t>Selene RMOF</t>
  </si>
  <si>
    <t>Senior Loan Fund I A SLP</t>
  </si>
  <si>
    <t>Silverfleet Capital Partners II LP</t>
  </si>
  <si>
    <t>Tene Growth Capital LP</t>
  </si>
  <si>
    <t>Thoma Bravo Fund XII A  L P</t>
  </si>
  <si>
    <t>Trilantic Capital Partners V Europe LP</t>
  </si>
  <si>
    <t>VESTCOM</t>
  </si>
  <si>
    <t>Victoria South American Partners II LP</t>
  </si>
  <si>
    <t>Viola Private Equity I LP</t>
  </si>
  <si>
    <t>Viola Private Equity II B LP</t>
  </si>
  <si>
    <t>Warburg Pincus China LP</t>
  </si>
  <si>
    <t>סה"כ כתבי אופציה בישראל:</t>
  </si>
  <si>
    <t>אפריקה תעשיות הלוואה אופציה לא סחירה*</t>
  </si>
  <si>
    <t>3153001</t>
  </si>
  <si>
    <t>REDHILL WARRANT</t>
  </si>
  <si>
    <t>52290</t>
  </si>
  <si>
    <t>+I14/-ILS 98.8863696 08-05-18 (10) +0.4</t>
  </si>
  <si>
    <t>10009215</t>
  </si>
  <si>
    <t>₪ / מט"ח</t>
  </si>
  <si>
    <t>+ILS/-EUR 4.1621 17-04-18 (12) +121</t>
  </si>
  <si>
    <t>10010405</t>
  </si>
  <si>
    <t>+ILS/-EUR 4.3645 06-06-18 (10) +95</t>
  </si>
  <si>
    <t>10010608</t>
  </si>
  <si>
    <t>+ILS/-USD 3.3222 31-01-19 (10) --688</t>
  </si>
  <si>
    <t>10010535</t>
  </si>
  <si>
    <t>+ILS/-USD 3.33 05-02-19 (12) --700</t>
  </si>
  <si>
    <t>10010541</t>
  </si>
  <si>
    <t>+ILS/-USD 3.333 05-02-19 (11) --700</t>
  </si>
  <si>
    <t>10010543</t>
  </si>
  <si>
    <t>+ILS/-USD 3.34 22-01-19 (10) --663</t>
  </si>
  <si>
    <t>10010495</t>
  </si>
  <si>
    <t>+ILS/-USD 3.343 07-02-19 (11) --705</t>
  </si>
  <si>
    <t>10010530</t>
  </si>
  <si>
    <t>+ILS/-USD 3.3505 04-02-19 (20) --695</t>
  </si>
  <si>
    <t>10010526</t>
  </si>
  <si>
    <t>+ILS/-USD 3.3512 24-01-19 (10) --668</t>
  </si>
  <si>
    <t>10010497</t>
  </si>
  <si>
    <t>+ILS/-USD 3.3524 04-02-19 (11) --696.5</t>
  </si>
  <si>
    <t>10010522</t>
  </si>
  <si>
    <t>+ILS/-USD 3.3525 04-02-19 (10) --695</t>
  </si>
  <si>
    <t>10010518</t>
  </si>
  <si>
    <t>+ILS/-USD 3.356 17-01-19 (11) --666</t>
  </si>
  <si>
    <t>10010516</t>
  </si>
  <si>
    <t>+ILS/-USD 3.3572 15-01-19 (20) --648</t>
  </si>
  <si>
    <t>10010484</t>
  </si>
  <si>
    <t>+ILS/-USD 3.3583 15-01-19 (12) -647</t>
  </si>
  <si>
    <t>10010486</t>
  </si>
  <si>
    <t>+ILS/-USD 3.364 17-01-19 (12) --666</t>
  </si>
  <si>
    <t>10010514</t>
  </si>
  <si>
    <t>+ILS/-USD 3.3741 28-01-19 (10) --689</t>
  </si>
  <si>
    <t>10010503</t>
  </si>
  <si>
    <t>+ILS/-USD 3.3756 07-01-19 (20) --644</t>
  </si>
  <si>
    <t>10010468</t>
  </si>
  <si>
    <t>+ILS/-USD 3.3771 07-01-19 (11) --644</t>
  </si>
  <si>
    <t>10010470</t>
  </si>
  <si>
    <t>+ILS/-USD 3.38 28-01-19 (11) --689</t>
  </si>
  <si>
    <t>10010505</t>
  </si>
  <si>
    <t>+ILS/-USD 3.3865 24-04-18 (12) --135</t>
  </si>
  <si>
    <t>10010537</t>
  </si>
  <si>
    <t>+ILS/-USD 3.3866 19-12-18 (20) --599</t>
  </si>
  <si>
    <t>10010460</t>
  </si>
  <si>
    <t>+ILS/-USD 3.39 03-01-19 (10) --651</t>
  </si>
  <si>
    <t>10010449</t>
  </si>
  <si>
    <t>+ILS/-USD 3.39 03-01-19 (20) --651</t>
  </si>
  <si>
    <t>10010453</t>
  </si>
  <si>
    <t>+ILS/-USD 3.39 24-04-18 (20) --135</t>
  </si>
  <si>
    <t>10010539</t>
  </si>
  <si>
    <t>+ILS/-USD 3.3904 12-04-18 (10) --111</t>
  </si>
  <si>
    <t>10010544</t>
  </si>
  <si>
    <t>+ILS/-USD 3.3909 03-01-19 (26) --651</t>
  </si>
  <si>
    <t>10010455</t>
  </si>
  <si>
    <t>+ILS/-USD 3.391 03-01-19 (11) --651</t>
  </si>
  <si>
    <t>10010451</t>
  </si>
  <si>
    <t>+ILS/-USD 3.3934 09-05-18 (11) --166</t>
  </si>
  <si>
    <t>10010531</t>
  </si>
  <si>
    <t>+ILS/-USD 3.397 09-05-18 (11) --165</t>
  </si>
  <si>
    <t>10010528</t>
  </si>
  <si>
    <t>+ILS/-USD 3.4046 03-05-18 (20) --154</t>
  </si>
  <si>
    <t>10010524</t>
  </si>
  <si>
    <t>+ILS/-USD 3.4066 03-05-18 (11) --154</t>
  </si>
  <si>
    <t>10010520</t>
  </si>
  <si>
    <t>+ILS/-USD 3.4072 24-04-18 (20) --148</t>
  </si>
  <si>
    <t>10010482</t>
  </si>
  <si>
    <t>+ILS/-USD 3.408 24-07-18 (20) --242</t>
  </si>
  <si>
    <t>10010684</t>
  </si>
  <si>
    <t>+ILS/-USD 3.4091 24-04-18 (12) --149</t>
  </si>
  <si>
    <t>10010480</t>
  </si>
  <si>
    <t>+ILS/-USD 3.4098 05-07-18 (12) -202</t>
  </si>
  <si>
    <t>10010682</t>
  </si>
  <si>
    <t>+ILS/-USD 3.4108 12-02-19 (10) --722</t>
  </si>
  <si>
    <t>10010588</t>
  </si>
  <si>
    <t>+ILS/-USD 3.42 14-06-18 (11) -224</t>
  </si>
  <si>
    <t>10010581</t>
  </si>
  <si>
    <t>+ILS/-USD 3.42 14-06-18 (20) --224</t>
  </si>
  <si>
    <t>10010568</t>
  </si>
  <si>
    <t>+ILS/-USD 3.42 21-06-18 (10) -237</t>
  </si>
  <si>
    <t>10010566</t>
  </si>
  <si>
    <t>+ILS/-USD 3.4203 19-12-18 (11) --597</t>
  </si>
  <si>
    <t>10010656</t>
  </si>
  <si>
    <t>+ILS/-USD 3.427 25-04-18 (20) --151</t>
  </si>
  <si>
    <t>10010501</t>
  </si>
  <si>
    <t>+ILS/-USD 3.4279 25-04-18 (10) --151.5</t>
  </si>
  <si>
    <t>10010499</t>
  </si>
  <si>
    <t>+ILS/-USD 3.4398 28-06-18 (11) --212</t>
  </si>
  <si>
    <t>10010668</t>
  </si>
  <si>
    <t>+ILS/-USD 3.4459 16-08-18 (10) --311.5</t>
  </si>
  <si>
    <t>10010694</t>
  </si>
  <si>
    <t>+ILS/-USD 3.4461 20-06-18 (20) --239</t>
  </si>
  <si>
    <t>10010575</t>
  </si>
  <si>
    <t>+ILS/-USD 3.448 18-07-18 (11) --251</t>
  </si>
  <si>
    <t>10010672</t>
  </si>
  <si>
    <t>+ILS/-USD 3.45 01-08-18 (20) -280</t>
  </si>
  <si>
    <t>10010692</t>
  </si>
  <si>
    <t>+ILS/-USD 3.454 01-08-18 (12) --260</t>
  </si>
  <si>
    <t>10010689</t>
  </si>
  <si>
    <t>+ILS/-USD 3.4551 03-07-18 (10) --229</t>
  </si>
  <si>
    <t>10010658</t>
  </si>
  <si>
    <t>+ILS/-USD 3.4551 03-07-18 (20) --229</t>
  </si>
  <si>
    <t>10010659</t>
  </si>
  <si>
    <t>+ILS/-USD 3.4572 19-07-18 (10) --298</t>
  </si>
  <si>
    <t>10010584</t>
  </si>
  <si>
    <t>+ILS/-USD 3.4584 20-08-18 (10) -316</t>
  </si>
  <si>
    <t>10010709</t>
  </si>
  <si>
    <t>+ILS/-USD 3.46 11-07-18 (20) --252</t>
  </si>
  <si>
    <t>10010645</t>
  </si>
  <si>
    <t>+ILS/-USD 3.4603 18-07-18 (11) -260</t>
  </si>
  <si>
    <t>10010646</t>
  </si>
  <si>
    <t>+ILS/-USD 3.4615 18-07-18 (10) --245</t>
  </si>
  <si>
    <t>10010707</t>
  </si>
  <si>
    <t>+ILS/-USD 3.4634 18-07-18 (10) --266</t>
  </si>
  <si>
    <t>10010639</t>
  </si>
  <si>
    <t>+ILS/-USD 3.4646 23-05-18 (10) --184</t>
  </si>
  <si>
    <t>10010586</t>
  </si>
  <si>
    <t>+ILS/-USD 3.4676 03-07-18 (11) --249</t>
  </si>
  <si>
    <t>10010630</t>
  </si>
  <si>
    <t>+ILS/-USD 3.4681 05-07-18 (10) --239.5</t>
  </si>
  <si>
    <t>10010641</t>
  </si>
  <si>
    <t>+ILS/-USD 3.47 05-07-18 (11) --239</t>
  </si>
  <si>
    <t>10010643</t>
  </si>
  <si>
    <t>+ILS/-USD 3.47 06-08-18 (20) --279</t>
  </si>
  <si>
    <t>10010726</t>
  </si>
  <si>
    <t>+ILS/-USD 3.4722 23-05-18 (10) --123</t>
  </si>
  <si>
    <t>10010723</t>
  </si>
  <si>
    <t>+ILS/-USD 3.4733 03-07-18 (20) --247</t>
  </si>
  <si>
    <t>10010629</t>
  </si>
  <si>
    <t>+ILS/-USD 3.4755 21-06-18 (20) --225</t>
  </si>
  <si>
    <t>10010626</t>
  </si>
  <si>
    <t>+ILS/-USD 3.4777 19-06-18 (12) --223</t>
  </si>
  <si>
    <t>10010625</t>
  </si>
  <si>
    <t>+ILS/-USD 3.478 19-06-18 (20) --223</t>
  </si>
  <si>
    <t>10010621</t>
  </si>
  <si>
    <t>+ILS/-USD 3.4784 21-06-18 (11) --226</t>
  </si>
  <si>
    <t>10010619</t>
  </si>
  <si>
    <t>+ILS/-USD 3.48 12-06-18 (20) --206.5</t>
  </si>
  <si>
    <t>10010628</t>
  </si>
  <si>
    <t>+ILS/-USD 3.4818 31-05-18 (12) --182</t>
  </si>
  <si>
    <t>10010623</t>
  </si>
  <si>
    <t>+ILS/-USD 3.5065 03-05-18 (10) --135</t>
  </si>
  <si>
    <t>10010604</t>
  </si>
  <si>
    <t>+ILS/-USD 3.508 25-04-18 (20) --119</t>
  </si>
  <si>
    <t>10010599</t>
  </si>
  <si>
    <t>+ILS/-USD 3.512 02-05-18 (10) --136</t>
  </si>
  <si>
    <t>10010602</t>
  </si>
  <si>
    <t>+USD/-ILS 3.422 03-01-19 (26) --615</t>
  </si>
  <si>
    <t>10010657</t>
  </si>
  <si>
    <t>+USD/-EUR 1.1942 10-04-18 (12) +96.5</t>
  </si>
  <si>
    <t>10010390</t>
  </si>
  <si>
    <t>+USD/-EUR 1.1947 10-04-18 (10) +96.5</t>
  </si>
  <si>
    <t>10010388</t>
  </si>
  <si>
    <t>+USD/-EUR 1.1892 17-04-18 (12) +101</t>
  </si>
  <si>
    <t>10010407</t>
  </si>
  <si>
    <t>+USD/-EUR 1.1957 11-04-18 (10) +97.2</t>
  </si>
  <si>
    <t>10010394</t>
  </si>
  <si>
    <t>+USD/-EUR 1.1957 11-04-18 (12) +97</t>
  </si>
  <si>
    <t>10010398</t>
  </si>
  <si>
    <t>+USD/-EUR 1.1957 11-04-18 (20) +97</t>
  </si>
  <si>
    <t>10010396</t>
  </si>
  <si>
    <t>+USD/-EUR 1.1987 23-04-18 (10) +99</t>
  </si>
  <si>
    <t>10010436</t>
  </si>
  <si>
    <t>+USD/-GBP 1.3407 30-04-18 (20) +72</t>
  </si>
  <si>
    <t>10010412</t>
  </si>
  <si>
    <t>+USD/-GBP 1.3412 30-04-18 (11) +72</t>
  </si>
  <si>
    <t>10010410</t>
  </si>
  <si>
    <t>+USD/-GBP 1.34825 08-05-18 (11) +70.5</t>
  </si>
  <si>
    <t>10010442</t>
  </si>
  <si>
    <t>+EUR/-USD 1.2308 10-04-18 (10) +48.1</t>
  </si>
  <si>
    <t>10010593</t>
  </si>
  <si>
    <t>+EUR/-USD 1.2413 30-05-18 (10) +89.2</t>
  </si>
  <si>
    <t>10010611</t>
  </si>
  <si>
    <t>+USD/-CAD 1.2281 13-06-18 (20) --17.5</t>
  </si>
  <si>
    <t>10010562</t>
  </si>
  <si>
    <t>+USD/-CAD 1.2421 04-06-18 (11) --15.7</t>
  </si>
  <si>
    <t>10010476</t>
  </si>
  <si>
    <t>+USD/-CAD 1.2421 04-06-18 (20) --15.7</t>
  </si>
  <si>
    <t>10010475</t>
  </si>
  <si>
    <t>+USD/-CAD 1.2441 04-06-18 (10) --15.8</t>
  </si>
  <si>
    <t>10010477</t>
  </si>
  <si>
    <t>+USD/-CAD 1.2514 04-06-18 (20) --21</t>
  </si>
  <si>
    <t>10010459</t>
  </si>
  <si>
    <t>+USD/-CAD 1.2526 01-05-18 (10) --16.4</t>
  </si>
  <si>
    <t>10010447</t>
  </si>
  <si>
    <t>+USD/-CAD 1.2873 13-06-18 (12) --20</t>
  </si>
  <si>
    <t>10010705</t>
  </si>
  <si>
    <t>+USD/-EUR 1.2044 11-04-18 (12) +64.3</t>
  </si>
  <si>
    <t>10010487</t>
  </si>
  <si>
    <t>+USD/-EUR 1.205 23-04-18 (12) +77.7</t>
  </si>
  <si>
    <t>10010473</t>
  </si>
  <si>
    <t>+USD/-EUR 1.2142 07-05-18 (12) +91.7</t>
  </si>
  <si>
    <t>10010444</t>
  </si>
  <si>
    <t>+USD/-EUR 1.2142 07-05-18 (20) +91.6</t>
  </si>
  <si>
    <t>10010446</t>
  </si>
  <si>
    <t>+USD/-EUR 1.2147 11-06-18 (10) +116.5</t>
  </si>
  <si>
    <t>10010490</t>
  </si>
  <si>
    <t>+USD/-EUR 1.219 30-05-18 (10) +108</t>
  </si>
  <si>
    <t>10010462</t>
  </si>
  <si>
    <t>+USD/-EUR 1.2293 14-05-18 (10) +88.2</t>
  </si>
  <si>
    <t>10010510</t>
  </si>
  <si>
    <t>+USD/-EUR 1.23 14-05-18 (11) +88.1</t>
  </si>
  <si>
    <t>10010512</t>
  </si>
  <si>
    <t>+USD/-EUR 1.2403 30-05-18 (12) +83</t>
  </si>
  <si>
    <t>10010655</t>
  </si>
  <si>
    <t>+USD/-EUR 1.2432 18-06-18 (12) +98.2</t>
  </si>
  <si>
    <t>10010648</t>
  </si>
  <si>
    <t>+USD/-EUR 1.2445 24-05-18 (12) +67.7</t>
  </si>
  <si>
    <t>10010686</t>
  </si>
  <si>
    <t>+USD/-EUR 1.2459 16-07-18 (20) +128.5</t>
  </si>
  <si>
    <t>10010652</t>
  </si>
  <si>
    <t>+USD/-EUR 1.2459 26-07-18 (10) +129.2</t>
  </si>
  <si>
    <t>10010680</t>
  </si>
  <si>
    <t>+USD/-EUR 1.2464 16-07-18 (10) +128.5</t>
  </si>
  <si>
    <t>10010650</t>
  </si>
  <si>
    <t>+USD/-EUR 1.2464 17-04-18 (12) +18.5</t>
  </si>
  <si>
    <t>10010721</t>
  </si>
  <si>
    <t>+USD/-EUR 1.2492 02-07-18 (10) +110</t>
  </si>
  <si>
    <t>10010676</t>
  </si>
  <si>
    <t>+USD/-EUR 1.2503 30-05-18 (20) +97.5</t>
  </si>
  <si>
    <t>10010547</t>
  </si>
  <si>
    <t>+USD/-EUR 1.2526 26-07-18 (12) +115.7</t>
  </si>
  <si>
    <t>10010714</t>
  </si>
  <si>
    <t>+USD/-EUR 1.2531 16-07-18 (12) +123.4</t>
  </si>
  <si>
    <t>10010674</t>
  </si>
  <si>
    <t>+USD/-EUR 1.254 29-05-18 (10) +94.7</t>
  </si>
  <si>
    <t>10010555</t>
  </si>
  <si>
    <t>+USD/-EUR 1.2541 29-05-18 (11) +94.7</t>
  </si>
  <si>
    <t>10010557</t>
  </si>
  <si>
    <t>+USD/-EUR 1.2543 22-05-18 (10) +91.4</t>
  </si>
  <si>
    <t>10010552</t>
  </si>
  <si>
    <t>+USD/-EUR 1.2545 18-06-18 (12) +111.85</t>
  </si>
  <si>
    <t>10010560</t>
  </si>
  <si>
    <t>+USD/-EUR 1.2546 22-05-18 (12) +91.4</t>
  </si>
  <si>
    <t>10010550</t>
  </si>
  <si>
    <t>+USD/-EUR 1.2558 18-06-18 (20) +111.5</t>
  </si>
  <si>
    <t>10010561</t>
  </si>
  <si>
    <t>+USD/-EUR 1.261 02-07-18 (20) +119.6</t>
  </si>
  <si>
    <t>10010615</t>
  </si>
  <si>
    <t>+USD/-EUR 1.262 02-07-18 (12) +119.6</t>
  </si>
  <si>
    <t>10010613</t>
  </si>
  <si>
    <t>+USD/-GBP 1.3606 21-05-18 (10) +62</t>
  </si>
  <si>
    <t>10010458</t>
  </si>
  <si>
    <t>+USD/-GBP 1.384 07-06-18 (20) +69.8</t>
  </si>
  <si>
    <t>10010493</t>
  </si>
  <si>
    <t>+USD/-GBP 1.3931 27-06-18 (12) +75.75</t>
  </si>
  <si>
    <t>10010590</t>
  </si>
  <si>
    <t>+USD/-GBP 1.3936 27-06-18 (10) +76</t>
  </si>
  <si>
    <t>10010592</t>
  </si>
  <si>
    <t>+USD/-GBP 1.3986 23-07-18 (10) +86</t>
  </si>
  <si>
    <t>10010661</t>
  </si>
  <si>
    <t>+USD/-GBP 1.3994 23-07-18 (12) +86</t>
  </si>
  <si>
    <t>10010663</t>
  </si>
  <si>
    <t>+USD/-GBP 1.3996 23-07-18 (20) +86</t>
  </si>
  <si>
    <t>10010665</t>
  </si>
  <si>
    <t>+USD/-GBP 1.4109 21-05-18 (12) +59</t>
  </si>
  <si>
    <t>10010572</t>
  </si>
  <si>
    <t>+USD/-GBP 1.4266 08-05-18 (11) +53.5</t>
  </si>
  <si>
    <t>10010532</t>
  </si>
  <si>
    <t>+USD/-JPY 104.622 06-08-18 (20) --97.8</t>
  </si>
  <si>
    <t>10010698</t>
  </si>
  <si>
    <t>+USD/-JPY 104.65 06-08-18 (10) --98</t>
  </si>
  <si>
    <t>10010696</t>
  </si>
  <si>
    <t>+USD/-JPY 106.285 09-07-18 (12) --99.5</t>
  </si>
  <si>
    <t>10010634</t>
  </si>
  <si>
    <t>+USD/-JPY 106.296 09-07-18 (10) --99.4</t>
  </si>
  <si>
    <t>10010632</t>
  </si>
  <si>
    <t>+USD/-JPY 106.3 09-07-18 (20) --99.2</t>
  </si>
  <si>
    <t>10010636</t>
  </si>
  <si>
    <t>+USD/-JPY 108.065 17-05-18 (10) --68.5</t>
  </si>
  <si>
    <t>10010546</t>
  </si>
  <si>
    <t>+USD/-SEK 8.1166 15-05-18 (10) --664</t>
  </si>
  <si>
    <t>10010456</t>
  </si>
  <si>
    <t>+USD/-SEK 8.1424 15-05-18 (20) --646</t>
  </si>
  <si>
    <t>10010472</t>
  </si>
  <si>
    <t>496761</t>
  </si>
  <si>
    <t>TRS</t>
  </si>
  <si>
    <t>10009942</t>
  </si>
  <si>
    <t>PANTH IV   X F CDO</t>
  </si>
  <si>
    <t>XS0276075198</t>
  </si>
  <si>
    <t>שכבת הון</t>
  </si>
  <si>
    <t>מרקורי CDO</t>
  </si>
  <si>
    <t>USG6006AAA90</t>
  </si>
  <si>
    <t/>
  </si>
  <si>
    <t>דולר ניו-זילנד</t>
  </si>
  <si>
    <t>כתר נורבגי</t>
  </si>
  <si>
    <t>רובל רוסי</t>
  </si>
  <si>
    <t>פועלים סהר</t>
  </si>
  <si>
    <t>בנק הפועלים בע"מ</t>
  </si>
  <si>
    <t>30112000</t>
  </si>
  <si>
    <t>בנק לאומי לישראל בע"מ</t>
  </si>
  <si>
    <t>30110000</t>
  </si>
  <si>
    <t>בנק מזרחי טפחות בע"מ</t>
  </si>
  <si>
    <t>30120000</t>
  </si>
  <si>
    <t>בנק דיסקונט לישראל בע"מ</t>
  </si>
  <si>
    <t>30111000</t>
  </si>
  <si>
    <t>יו בנק</t>
  </si>
  <si>
    <t>30026000</t>
  </si>
  <si>
    <t>דירוג פנימי</t>
  </si>
  <si>
    <t>32095000</t>
  </si>
  <si>
    <t>30395000</t>
  </si>
  <si>
    <t>31112000</t>
  </si>
  <si>
    <t>31712000</t>
  </si>
  <si>
    <t>30212000</t>
  </si>
  <si>
    <t>32012000</t>
  </si>
  <si>
    <t>30312000</t>
  </si>
  <si>
    <t>31012000</t>
  </si>
  <si>
    <t>32010000</t>
  </si>
  <si>
    <t>30310000</t>
  </si>
  <si>
    <t>30210000</t>
  </si>
  <si>
    <t>31110000</t>
  </si>
  <si>
    <t>31210000</t>
  </si>
  <si>
    <t>31710000</t>
  </si>
  <si>
    <t>32020000</t>
  </si>
  <si>
    <t>30320000</t>
  </si>
  <si>
    <t>32011000</t>
  </si>
  <si>
    <t>30311000</t>
  </si>
  <si>
    <t>31726000</t>
  </si>
  <si>
    <t>30226000</t>
  </si>
  <si>
    <t>30326000</t>
  </si>
  <si>
    <t>35195000</t>
  </si>
  <si>
    <t>UBS</t>
  </si>
  <si>
    <t>30891000</t>
  </si>
  <si>
    <t>Aa3</t>
  </si>
  <si>
    <t>MOODY'S</t>
  </si>
  <si>
    <t>32291000</t>
  </si>
  <si>
    <t>דולר סינגפורי</t>
  </si>
  <si>
    <t>32091000</t>
  </si>
  <si>
    <t>32791000</t>
  </si>
  <si>
    <t>31191000</t>
  </si>
  <si>
    <t>31091000</t>
  </si>
  <si>
    <t>30791000</t>
  </si>
  <si>
    <t>30391000</t>
  </si>
  <si>
    <t>30991000</t>
  </si>
  <si>
    <t>31291000</t>
  </si>
  <si>
    <t>31791000</t>
  </si>
  <si>
    <t>30291000</t>
  </si>
  <si>
    <t>32691000</t>
  </si>
  <si>
    <t>אולמן לייבוש</t>
  </si>
  <si>
    <t>לא</t>
  </si>
  <si>
    <t>339962199</t>
  </si>
  <si>
    <t>AA+</t>
  </si>
  <si>
    <t>שעבוד פוליסות ב.חיים - מדד מחירים לצרכן7891</t>
  </si>
  <si>
    <t>333360307</t>
  </si>
  <si>
    <t>507852</t>
  </si>
  <si>
    <t>כן</t>
  </si>
  <si>
    <t>90148620</t>
  </si>
  <si>
    <t>AA</t>
  </si>
  <si>
    <t>90148621</t>
  </si>
  <si>
    <t>90148622</t>
  </si>
  <si>
    <t>90148623</t>
  </si>
  <si>
    <t>90148624</t>
  </si>
  <si>
    <t>90150400</t>
  </si>
  <si>
    <t>90150520</t>
  </si>
  <si>
    <t>92322010</t>
  </si>
  <si>
    <t>92321020</t>
  </si>
  <si>
    <t>455531</t>
  </si>
  <si>
    <t>14811160</t>
  </si>
  <si>
    <t>14760843</t>
  </si>
  <si>
    <t>472710</t>
  </si>
  <si>
    <t>454099</t>
  </si>
  <si>
    <t>90145563</t>
  </si>
  <si>
    <t>455954</t>
  </si>
  <si>
    <t>90150300</t>
  </si>
  <si>
    <t>90145980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</si>
  <si>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</si>
  <si>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</si>
  <si>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</si>
  <si>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</si>
  <si>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</si>
  <si>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</si>
  <si>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</si>
  <si>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</si>
  <si>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</si>
  <si>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</si>
  <si>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</si>
  <si>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</si>
  <si>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</si>
  <si>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</si>
  <si>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</si>
  <si>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</si>
  <si>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</si>
  <si>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</si>
  <si>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</si>
  <si>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</si>
  <si>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</si>
  <si>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</si>
  <si>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</si>
  <si>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</si>
  <si>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</si>
  <si>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</si>
  <si>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</si>
  <si>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</si>
  <si>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</si>
  <si>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</si>
  <si>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</si>
  <si>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</si>
  <si>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</si>
  <si>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</si>
  <si>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</si>
  <si>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</si>
  <si>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</si>
  <si>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</si>
  <si>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</si>
  <si>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</si>
  <si>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</si>
  <si>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</si>
  <si>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</si>
  <si>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</si>
  <si>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90135664</t>
  </si>
  <si>
    <t>90135667</t>
  </si>
  <si>
    <t>90135663</t>
  </si>
  <si>
    <t>90135666</t>
  </si>
  <si>
    <t>90135661</t>
  </si>
  <si>
    <t>507787</t>
  </si>
  <si>
    <t>469285</t>
  </si>
  <si>
    <t>40999</t>
  </si>
  <si>
    <t>14760844</t>
  </si>
  <si>
    <t>90136004</t>
  </si>
  <si>
    <t>482154</t>
  </si>
  <si>
    <t>482153</t>
  </si>
  <si>
    <t>90839511</t>
  </si>
  <si>
    <t>90839541</t>
  </si>
  <si>
    <t>90839542</t>
  </si>
  <si>
    <t>90839544</t>
  </si>
  <si>
    <t>90839545</t>
  </si>
  <si>
    <t>90839546</t>
  </si>
  <si>
    <t>90839547</t>
  </si>
  <si>
    <t>90839548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</si>
  <si>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</si>
  <si>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</si>
  <si>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</si>
  <si>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</si>
  <si>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</si>
  <si>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</si>
  <si>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</si>
  <si>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</si>
  <si>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</si>
  <si>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</si>
  <si>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</si>
  <si>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</si>
  <si>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</si>
  <si>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</si>
  <si>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</si>
  <si>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</si>
  <si>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</si>
  <si>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</si>
  <si>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458870</t>
  </si>
  <si>
    <t>458869</t>
  </si>
  <si>
    <t>508506</t>
  </si>
  <si>
    <t>91102700</t>
  </si>
  <si>
    <t>A</t>
  </si>
  <si>
    <t>91040001</t>
  </si>
  <si>
    <t>91050011</t>
  </si>
  <si>
    <t>91050012</t>
  </si>
  <si>
    <t>91050013</t>
  </si>
  <si>
    <t>91102799</t>
  </si>
  <si>
    <t>91102798</t>
  </si>
  <si>
    <t>90840002</t>
  </si>
  <si>
    <t>90840004</t>
  </si>
  <si>
    <t>414968</t>
  </si>
  <si>
    <t>487742</t>
  </si>
  <si>
    <t>90240690</t>
  </si>
  <si>
    <t>90240692</t>
  </si>
  <si>
    <t>90240693</t>
  </si>
  <si>
    <t>90240694</t>
  </si>
  <si>
    <t>90240695</t>
  </si>
  <si>
    <t>90240696</t>
  </si>
  <si>
    <t>90240790</t>
  </si>
  <si>
    <t>90240792</t>
  </si>
  <si>
    <t>90240793</t>
  </si>
  <si>
    <t>90240794</t>
  </si>
  <si>
    <t>90240795</t>
  </si>
  <si>
    <t>90240796</t>
  </si>
  <si>
    <t>505294</t>
  </si>
  <si>
    <t>507274</t>
  </si>
  <si>
    <t>90320001</t>
  </si>
  <si>
    <t>90310001</t>
  </si>
  <si>
    <t>485289</t>
  </si>
  <si>
    <t>90145362</t>
  </si>
  <si>
    <t>90141407</t>
  </si>
  <si>
    <t>90800100</t>
  </si>
  <si>
    <t>D</t>
  </si>
  <si>
    <t>508310</t>
  </si>
  <si>
    <t>90840000</t>
  </si>
  <si>
    <t>474475</t>
  </si>
  <si>
    <t>482281</t>
  </si>
  <si>
    <t>490783</t>
  </si>
  <si>
    <t>503902</t>
  </si>
  <si>
    <t>493038</t>
  </si>
  <si>
    <t>483880</t>
  </si>
  <si>
    <t>508309</t>
  </si>
  <si>
    <t>494318</t>
  </si>
  <si>
    <t>494319</t>
  </si>
  <si>
    <t>499017</t>
  </si>
  <si>
    <t>491619</t>
  </si>
  <si>
    <t>464740</t>
  </si>
  <si>
    <t>491862</t>
  </si>
  <si>
    <t>491863</t>
  </si>
  <si>
    <t>491864</t>
  </si>
  <si>
    <t>491438</t>
  </si>
  <si>
    <t>490784</t>
  </si>
  <si>
    <t>494321</t>
  </si>
  <si>
    <t>504962</t>
  </si>
  <si>
    <t>507275</t>
  </si>
  <si>
    <t>469140</t>
  </si>
  <si>
    <t>506982</t>
  </si>
  <si>
    <t>508504</t>
  </si>
  <si>
    <t>475042</t>
  </si>
  <si>
    <t>491469</t>
  </si>
  <si>
    <t>487447</t>
  </si>
  <si>
    <t>487557</t>
  </si>
  <si>
    <t>487556</t>
  </si>
  <si>
    <t>471677</t>
  </si>
  <si>
    <t>474437</t>
  </si>
  <si>
    <t>474436</t>
  </si>
  <si>
    <t>503901</t>
  </si>
  <si>
    <t>509719</t>
  </si>
  <si>
    <t>אדנים 2022 6.2%</t>
  </si>
  <si>
    <t>7252844</t>
  </si>
  <si>
    <t>אדנים 2028 5.65%</t>
  </si>
  <si>
    <t>7252851</t>
  </si>
  <si>
    <t>בלמש 2018 5.2%</t>
  </si>
  <si>
    <t>6021703</t>
  </si>
  <si>
    <t>בלמש 2018 5.75%</t>
  </si>
  <si>
    <t>6021612</t>
  </si>
  <si>
    <t>בנק הפועלים 6</t>
  </si>
  <si>
    <t>6626253</t>
  </si>
  <si>
    <t>בנק הפועלים פקדון</t>
  </si>
  <si>
    <t>6620405</t>
  </si>
  <si>
    <t>בנק הפועלים פקדון 2019 %4.8</t>
  </si>
  <si>
    <t>6620538</t>
  </si>
  <si>
    <t>בנק מזרחי 5.51% 5/2023</t>
  </si>
  <si>
    <t>טפחות פקדון 2029 5.75%</t>
  </si>
  <si>
    <t>6682264</t>
  </si>
  <si>
    <t>משכן 2021 5.25%</t>
  </si>
  <si>
    <t>6477178</t>
  </si>
  <si>
    <t>משכן 2028 5.6%</t>
  </si>
  <si>
    <t>6477574</t>
  </si>
  <si>
    <t>פועלים 2024 5.1%</t>
  </si>
  <si>
    <t>6620264</t>
  </si>
  <si>
    <t>פועלים 26/5/2018 5</t>
  </si>
  <si>
    <t>6626394</t>
  </si>
  <si>
    <t>פועלים 26/5/2023 5</t>
  </si>
  <si>
    <t>6626386</t>
  </si>
  <si>
    <t>פועלים פקדון 5.05%</t>
  </si>
  <si>
    <t>6620447</t>
  </si>
  <si>
    <t>פועלים פקדון 5.05% 2027</t>
  </si>
  <si>
    <t>6620512</t>
  </si>
  <si>
    <t>פקדון פועלים 4.8    2018</t>
  </si>
  <si>
    <t>6620454</t>
  </si>
  <si>
    <t>אוצר השלטון 2022 6.5%</t>
  </si>
  <si>
    <t>6396220</t>
  </si>
  <si>
    <t>אוצר השלטון 2023 6.2%</t>
  </si>
  <si>
    <t>6396329</t>
  </si>
  <si>
    <t>ירושלים 2022 6.3%</t>
  </si>
  <si>
    <t>7265499</t>
  </si>
  <si>
    <t>מזרחי 032018</t>
  </si>
  <si>
    <t>463293</t>
  </si>
  <si>
    <t>מזרחי 052018</t>
  </si>
  <si>
    <t>468320</t>
  </si>
  <si>
    <t>מזרחי 062018</t>
  </si>
  <si>
    <t>471974</t>
  </si>
  <si>
    <t>מזרחי 082018</t>
  </si>
  <si>
    <t>475051</t>
  </si>
  <si>
    <t>מזרחי 092018</t>
  </si>
  <si>
    <t>478050</t>
  </si>
  <si>
    <t>מזרחי 1018</t>
  </si>
  <si>
    <t>482569</t>
  </si>
  <si>
    <t>מזרחי 11.2.18</t>
  </si>
  <si>
    <t>501504</t>
  </si>
  <si>
    <t>מזרחי 3.1.18</t>
  </si>
  <si>
    <t>494679</t>
  </si>
  <si>
    <t>פועלים 04042018</t>
  </si>
  <si>
    <t>465861</t>
  </si>
  <si>
    <t>פועלים 05/2018</t>
  </si>
  <si>
    <t>468319</t>
  </si>
  <si>
    <t>פועלים 06/2018</t>
  </si>
  <si>
    <t>471973</t>
  </si>
  <si>
    <t>פועלים 07/2018</t>
  </si>
  <si>
    <t>475050</t>
  </si>
  <si>
    <t>פועלים 11.2.18</t>
  </si>
  <si>
    <t>501502</t>
  </si>
  <si>
    <t>פועלים 11/17  0.55% 2.11.18</t>
  </si>
  <si>
    <t>486981</t>
  </si>
  <si>
    <t>פועלים 11/17  5.11.18</t>
  </si>
  <si>
    <t>487160</t>
  </si>
  <si>
    <t>בינלאומי 0609</t>
  </si>
  <si>
    <t>482570</t>
  </si>
  <si>
    <t>דיסקונט 0.51 7.12.17</t>
  </si>
  <si>
    <t>491452</t>
  </si>
  <si>
    <t>דיסקונט 02/11/17 0.5%</t>
  </si>
  <si>
    <t>486980</t>
  </si>
  <si>
    <t>הבינלאומי 0.42 7.12.17</t>
  </si>
  <si>
    <t>491454</t>
  </si>
  <si>
    <t>הבינלאומי 2/18</t>
  </si>
  <si>
    <t>501505</t>
  </si>
  <si>
    <t>הבינלאומי 3/11/18</t>
  </si>
  <si>
    <t>485397</t>
  </si>
  <si>
    <t>יובנק 092018</t>
  </si>
  <si>
    <t>478059</t>
  </si>
  <si>
    <t>נדלן קרית הלאום</t>
  </si>
  <si>
    <t>השכרה</t>
  </si>
  <si>
    <t>ישראל גלילי 3, ראשון לציון</t>
  </si>
  <si>
    <t>נדלן פאואר סנטר נכסים</t>
  </si>
  <si>
    <t>א.ת. פולג, נתניה</t>
  </si>
  <si>
    <t>נדלן לייף פלאזה</t>
  </si>
  <si>
    <t>החושלים 6, הרצליה פיתוח</t>
  </si>
  <si>
    <t>נדלן מגדל קרדן</t>
  </si>
  <si>
    <t>בגין 154, תל אביב</t>
  </si>
  <si>
    <t>נדלן קניון הזהב ראשלצ</t>
  </si>
  <si>
    <t>קניון</t>
  </si>
  <si>
    <t>סחרוב ,21 ראשון לציון</t>
  </si>
  <si>
    <t>נדלן בית סלקום נתניה</t>
  </si>
  <si>
    <t>הגביש ,10 נתניה</t>
  </si>
  <si>
    <t>נדלן בית ציון</t>
  </si>
  <si>
    <t>רוטשילד ,45 תל אביב</t>
  </si>
  <si>
    <t>נדלן מגדל זיו</t>
  </si>
  <si>
    <t>ראול ולנברג 24, תל אביב</t>
  </si>
  <si>
    <t>נדלן מגדל סהר</t>
  </si>
  <si>
    <t>יהודה הלוי ,48 תל אביב</t>
  </si>
  <si>
    <t>נדלן פי גלילות</t>
  </si>
  <si>
    <t>מתחם פי גלילות, רמת השרון</t>
  </si>
  <si>
    <t>נדלן כפר נטר</t>
  </si>
  <si>
    <t>פארק התעשייה כפר נטר</t>
  </si>
  <si>
    <t>נדלן בית יעד ירושלים</t>
  </si>
  <si>
    <t>עם ועולמו 3, גבעת שאול, ירושלים</t>
  </si>
  <si>
    <t>נדלן מתקן ראשל'צ</t>
  </si>
  <si>
    <t>סחרוב 12, ראשון לציון</t>
  </si>
  <si>
    <t>נדלן מקרקעין להשכרה - בית ריגר פדרמן</t>
  </si>
  <si>
    <t>כנפי נשרים 22, ירושלים</t>
  </si>
  <si>
    <t>נדלן מקרקעין להשכרה - ב.ס.ר. סנטר תא</t>
  </si>
  <si>
    <t>יגאל אלון 94, תל אביב</t>
  </si>
  <si>
    <t>נדלן מקרקעין להשכרה - פלקסטרוניקס</t>
  </si>
  <si>
    <t>רח המתכת, א.ת. רמת גבריאל, מגדל העמק</t>
  </si>
  <si>
    <t>נדלן מקרקעין להשכרה - רוטשילד 1 תא</t>
  </si>
  <si>
    <t>רוטשילד 1, תל אביב</t>
  </si>
  <si>
    <t>נדלן מקרקעין להשכרה - מגדל צ'מפיון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</si>
  <si>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</si>
  <si>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</si>
  <si>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</si>
  <si>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סופר פארם בת ים</t>
  </si>
  <si>
    <t>שד העצמאות 67, בת ים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</si>
  <si>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</si>
  <si>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</si>
  <si>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</si>
  <si>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</si>
  <si>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</si>
  <si>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</si>
  <si>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</si>
  <si>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</si>
  <si>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</si>
  <si>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</si>
  <si>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בית ריגר  פדרמן 2</t>
  </si>
  <si>
    <t>נדלן טרמינל  פארק אור יהודה בניין B</t>
  </si>
  <si>
    <t>נדלן מקרקעין להשכרה - סטריט מול רמת ישי</t>
  </si>
  <si>
    <t>האקליפטוס 3, פינת רח' הצפצפה, א.ת. רמת ישי</t>
  </si>
  <si>
    <t>נדלן בית גהה</t>
  </si>
  <si>
    <t>אפעל 15, קריית אריה, פתח תקוה</t>
  </si>
  <si>
    <t>נדלן מגדלי הסיבים פת-עלות-לא מניב</t>
  </si>
  <si>
    <t>נדלן פסגות ירושלים</t>
  </si>
  <si>
    <t>מרכז מסחרי, שכונת רוממה, ירושלים</t>
  </si>
  <si>
    <t>קרדן אן.וי אגח ב חש 2/18</t>
  </si>
  <si>
    <t>1143270</t>
  </si>
  <si>
    <t>CC.IL</t>
  </si>
  <si>
    <t>שטר הון לאומי 6.2% 2019</t>
  </si>
  <si>
    <t>שטר הון נדחה פועלים לס (סד ד)</t>
  </si>
  <si>
    <t>6620233</t>
  </si>
  <si>
    <t>דיסקונט שטרי הון נדחים  סדב</t>
  </si>
  <si>
    <t>דרך ארץ   חוב נחות</t>
  </si>
  <si>
    <t>90150100</t>
  </si>
  <si>
    <t>90150200</t>
  </si>
  <si>
    <t>VANGUARD S&amp;P 500 UCITS ETF</t>
  </si>
  <si>
    <t>IE00B3XXRP09</t>
  </si>
  <si>
    <t>Citymark Building*</t>
  </si>
  <si>
    <t>Argan Capital L.P</t>
  </si>
  <si>
    <t>Avista Capital Partners L.P</t>
  </si>
  <si>
    <t>Olympus Capital Asia III L.P</t>
  </si>
  <si>
    <t>Evolution Venture Capital Fund</t>
  </si>
  <si>
    <t>Fortissimo Capital Fund I - makefet</t>
  </si>
  <si>
    <t>Shamrock Israel Growth I</t>
  </si>
  <si>
    <t>Sky I</t>
  </si>
  <si>
    <t>Infinity I China</t>
  </si>
  <si>
    <t>Rothschild Real Estate</t>
  </si>
  <si>
    <t>Gavea III</t>
  </si>
  <si>
    <t>Fortissimo Capital Fund II</t>
  </si>
  <si>
    <t>Klirmark Opportunity I</t>
  </si>
  <si>
    <t>Israel Cleantech Ventures II</t>
  </si>
  <si>
    <t>Orbimed Israel Partners I</t>
  </si>
  <si>
    <t>Gavea IV</t>
  </si>
  <si>
    <t>ANATOMY I</t>
  </si>
  <si>
    <t>VICTORIA I</t>
  </si>
  <si>
    <t>Sky II</t>
  </si>
  <si>
    <t>Fortissimo Capital Fund III</t>
  </si>
  <si>
    <t>Selene -mak</t>
  </si>
  <si>
    <t>KOTAK- CIIF I</t>
  </si>
  <si>
    <t>Tene Growth II</t>
  </si>
  <si>
    <t>Tene Growth III</t>
  </si>
  <si>
    <t>Accelmed I</t>
  </si>
  <si>
    <t>Viola PE II LP</t>
  </si>
  <si>
    <t>Klirmark Opportunity II</t>
  </si>
  <si>
    <t>NOY 2 infra &amp; energy investment LP</t>
  </si>
  <si>
    <t>ANATOMY 2</t>
  </si>
  <si>
    <t>Tene Growth II- Qnergy</t>
  </si>
  <si>
    <t>Ares Special Situations Fund IV</t>
  </si>
  <si>
    <t>Blackstone RE VIII</t>
  </si>
  <si>
    <t>Reality III</t>
  </si>
  <si>
    <t>Silverfleet II</t>
  </si>
  <si>
    <t>Rhone Capital Partners V</t>
  </si>
  <si>
    <t>Trilantic capital partners V</t>
  </si>
  <si>
    <t>Graph Tech Brookfield</t>
  </si>
  <si>
    <t>Accelmed growth partners</t>
  </si>
  <si>
    <t>FIMI 6</t>
  </si>
  <si>
    <t>Brookfield  RE  II</t>
  </si>
  <si>
    <t>THOMA BRAVO</t>
  </si>
  <si>
    <t>Orbimed  II</t>
  </si>
  <si>
    <t>meridiam III</t>
  </si>
  <si>
    <t>NOY 2 co-investment Ashalim plot A</t>
  </si>
  <si>
    <t>Advent</t>
  </si>
  <si>
    <t>apollo natural pesources partners II</t>
  </si>
  <si>
    <t>Bluebay SLFI</t>
  </si>
  <si>
    <t>Migdal-HarbourVest 2016 Fund L.P. (Tranche B)</t>
  </si>
  <si>
    <t>harbourvest DOVER</t>
  </si>
  <si>
    <t>Warburg Pincus China I</t>
  </si>
  <si>
    <t>sky III</t>
  </si>
  <si>
    <t>SVB</t>
  </si>
  <si>
    <t>Crescent mezzanine VII</t>
  </si>
  <si>
    <t>Permira</t>
  </si>
  <si>
    <t>ARES private credit solutions</t>
  </si>
  <si>
    <t>harbourvest part' co inv fund IV (Tranche B)</t>
  </si>
  <si>
    <t>waterton</t>
  </si>
  <si>
    <t>Vintage Migdal Co-investment</t>
  </si>
  <si>
    <t>Apollo Fund IX</t>
  </si>
  <si>
    <t>ICG SDP III</t>
  </si>
  <si>
    <t>incline</t>
  </si>
  <si>
    <t>OWEL ROCK</t>
  </si>
  <si>
    <t>harbourvest ח-ן מנוהל</t>
  </si>
  <si>
    <t>LS POWER FUND IV</t>
  </si>
  <si>
    <t>Patria VI</t>
  </si>
  <si>
    <t>סה"כ הלוואות לעובדים ונושא משרה</t>
  </si>
  <si>
    <t>סה"כ יתרות התחייבות להשקעה</t>
  </si>
  <si>
    <t>סה"כ בחו"ל</t>
  </si>
  <si>
    <t>אנלייט</t>
  </si>
  <si>
    <t>הליוס</t>
  </si>
  <si>
    <t>פורוורד ריבית</t>
  </si>
  <si>
    <t>בבטחונות אחרים - גורם 07</t>
  </si>
  <si>
    <t>גורם 105</t>
  </si>
  <si>
    <t>גורם 80</t>
  </si>
  <si>
    <t>גורם 38</t>
  </si>
  <si>
    <t>גורם 98</t>
  </si>
  <si>
    <t>גורם 43</t>
  </si>
  <si>
    <t>גורם 67</t>
  </si>
  <si>
    <t>גורם 88</t>
  </si>
  <si>
    <t>גורם 77</t>
  </si>
  <si>
    <t>גורם 104</t>
  </si>
  <si>
    <t>גורם 111</t>
  </si>
  <si>
    <t>גורם 47</t>
  </si>
  <si>
    <t>גורם 113</t>
  </si>
  <si>
    <t>גורם 102</t>
  </si>
  <si>
    <t>גורם 97</t>
  </si>
  <si>
    <t>גורם 95</t>
  </si>
  <si>
    <t>גורם 87</t>
  </si>
  <si>
    <t>גורם 112</t>
  </si>
  <si>
    <t>מובטחות משכנתא - גורם 01</t>
  </si>
  <si>
    <t>בבטחונות אחרים - גורם 80</t>
  </si>
  <si>
    <t>בבטחונות אחרים - גורם 114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</si>
  <si>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</si>
  <si>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</si>
  <si>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</si>
  <si>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</si>
  <si>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69</t>
  </si>
  <si>
    <t>בבטחונות אחרים - גורם 37</t>
  </si>
  <si>
    <t>בבטחונות אחרים - גורם 89</t>
  </si>
  <si>
    <t>בבטחונות אחרים - גורם 30</t>
  </si>
  <si>
    <t>בבטחונות אחרים - גורם 81</t>
  </si>
  <si>
    <t>בבטחונות אחרים - גורם 35</t>
  </si>
  <si>
    <t>בבטחונות אחרים - גורם 63</t>
  </si>
  <si>
    <t>בבטחונות אחרים - גורם 33</t>
  </si>
  <si>
    <t>בבטחונות אחרים - גורם 26</t>
  </si>
  <si>
    <t>בבטחונות אחרים - גורם 61</t>
  </si>
  <si>
    <t>בבטחונות אחרים - גורם 62</t>
  </si>
  <si>
    <t>בבטחונות אחרים - גורם 40</t>
  </si>
  <si>
    <t>בבטחונות אחרים - גורם 64</t>
  </si>
  <si>
    <t>בבטחונות אחרים - גורם 103</t>
  </si>
  <si>
    <t>בבטחונות אחרים - גורם 43</t>
  </si>
  <si>
    <t>בבטחונות אחרים - גורם 96</t>
  </si>
  <si>
    <t>בבטחונות אחרים - גורם 41</t>
  </si>
  <si>
    <t>בבטחונות אחרים - גורם 115</t>
  </si>
  <si>
    <t>בבטחונות אחרים - גורם 38</t>
  </si>
  <si>
    <t>בבטחונות אחרים-גורם 38</t>
  </si>
  <si>
    <t>בבטחונות אחרים-גורם 105</t>
  </si>
  <si>
    <t>בבטחונות אחרים - גורם 76</t>
  </si>
  <si>
    <t>בבטחונות אחרים - גורם 47</t>
  </si>
  <si>
    <t>בבטחונות אחרים - גורם 78</t>
  </si>
  <si>
    <t>בבטחונות אחרים - גורם 67</t>
  </si>
  <si>
    <t>בבטחונות אחרים - גורם 90</t>
  </si>
  <si>
    <t>בבטחונות אחרים - גורם 70</t>
  </si>
  <si>
    <t>בבטחונות אחרים - גורם 14*</t>
  </si>
  <si>
    <t>בבטחונות אחרים - גורם 105</t>
  </si>
  <si>
    <t>בבטחונות אחרים - גורם 104</t>
  </si>
  <si>
    <t>בשיעבוד כלי רכב - גורם 68</t>
  </si>
  <si>
    <t>בשיעבוד כלי רכב - גורם 01</t>
  </si>
  <si>
    <t>בבטחונות אחרים - גורם 102</t>
  </si>
  <si>
    <t>בבטחונות אחרים-גורם 108</t>
  </si>
  <si>
    <t>בבטחונות אחרים - גורם 106</t>
  </si>
  <si>
    <t>בבטחונות אחרים - גורם 84</t>
  </si>
  <si>
    <t>בבטחונות אחרים-גורם 109</t>
  </si>
  <si>
    <t>בבטחונות אחרים - גורם 97</t>
  </si>
  <si>
    <t>בבטחונות אחרים-גורם 110</t>
  </si>
  <si>
    <t>בבטחונות אחרים - גורם 117</t>
  </si>
  <si>
    <t>בבטחונות אחרים - גורם 118</t>
  </si>
  <si>
    <t>בבטחונות אחרים - גורם 95</t>
  </si>
  <si>
    <t>בבטחונות אחרים - גורם 100</t>
  </si>
  <si>
    <t>בבטחונות אחרים - גורם 112</t>
  </si>
  <si>
    <t>בבטחונות אחרים - גורם 107</t>
  </si>
  <si>
    <t>בבטחונות אחרים - גורם 88</t>
  </si>
  <si>
    <t>בבטחונות אחרים - גורם 91</t>
  </si>
  <si>
    <t>בבטחונות אחרים - גורם 86</t>
  </si>
  <si>
    <t>בבטחונות אחרים - גורם 101</t>
  </si>
  <si>
    <t>בבטחונות אחרים - גורם 79</t>
  </si>
  <si>
    <t>בבטחונות אחרים-גורם 93</t>
  </si>
  <si>
    <t>בבטחונות אחרים - גורם 87</t>
  </si>
  <si>
    <t>בבטחונות אחרים - גורם 98*</t>
  </si>
  <si>
    <t>אנלייט Enlight *</t>
  </si>
  <si>
    <t>יתרות מזומנים לקבל /לשלם</t>
  </si>
  <si>
    <t>חייבים שונים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</si>
</sst>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mmm\-yyyy"/>
    <numFmt numFmtId="171" formatCode="dd/mm/yyyy;@"/>
    <numFmt numFmtId="172" formatCode="_-* #,##0.00\ _D_M_-;\-* #,##0.00\ _D_M_-;_-* &quot;-&quot;??\ _D_M_-;_-@_-"/>
    <numFmt numFmtId="173" formatCode="_-&quot;€&quot;\ * #,##0.00_-;\-&quot;€&quot;\ * #,##0.00_-;_-&quot;€&quot;\ * &quot;-&quot;??_-;_-@_-"/>
  </numFmts>
  <fonts count="107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name val="Arial"/>
      <family val="2"/>
      <charset val="177"/>
    </font>
    <font>
      <sz val="11"/>
      <color rgb="FF000000"/>
      <name val="Arial"/>
      <family val="2"/>
    </font>
    <font>
      <sz val="11"/>
      <color theme="1"/>
      <name val="Arial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theme="1"/>
      <name val="Times New Roman"/>
      <family val="2"/>
      <charset val="177"/>
      <scheme val="major"/>
    </font>
    <font>
      <sz val="10"/>
      <name val="Aria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0"/>
      <color indexed="9"/>
      <name val="Arial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i/>
      <sz val="10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b/>
      <sz val="11"/>
      <color theme="1"/>
      <name val="Arial"/>
      <family val="2"/>
      <scheme val="minor"/>
    </font>
  </fonts>
  <fills count="8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42"/>
      </patternFill>
    </fill>
  </fills>
  <borders count="5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A6A6A6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870">
    <xf numFmtId="0" fontId="0" fillId="0" borderId="0"/>
    <xf numFmtId="164" fontId="2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20" fillId="0" borderId="0"/>
    <xf numFmtId="0" fontId="28" fillId="0" borderId="0"/>
    <xf numFmtId="0" fontId="5" fillId="0" borderId="0"/>
    <xf numFmtId="9" fontId="28" fillId="0" borderId="0" applyFont="0" applyFill="0" applyBorder="0" applyAlignment="0" applyProtection="0"/>
    <xf numFmtId="166" fontId="16" fillId="0" borderId="0" applyFill="0" applyBorder="0" applyProtection="0">
      <alignment horizontal="right"/>
    </xf>
    <xf numFmtId="166" fontId="17" fillId="0" borderId="0" applyFill="0" applyBorder="0" applyProtection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164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24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4" borderId="0" applyNumberFormat="0" applyBorder="0" applyAlignment="0" applyProtection="0"/>
    <xf numFmtId="0" fontId="38" fillId="27" borderId="0" applyNumberFormat="0" applyBorder="0" applyAlignment="0" applyProtection="0"/>
    <xf numFmtId="0" fontId="38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7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43" borderId="0" applyNumberFormat="0" applyBorder="0" applyAlignment="0" applyProtection="0"/>
    <xf numFmtId="0" fontId="39" fillId="32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9" borderId="0" applyNumberFormat="0" applyBorder="0" applyAlignment="0" applyProtection="0"/>
    <xf numFmtId="0" fontId="39" fillId="33" borderId="0" applyNumberFormat="0" applyBorder="0" applyAlignment="0" applyProtection="0"/>
    <xf numFmtId="0" fontId="38" fillId="36" borderId="0" applyNumberFormat="0" applyBorder="0" applyAlignment="0" applyProtection="0"/>
    <xf numFmtId="0" fontId="38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50" borderId="0" applyNumberFormat="0" applyBorder="0" applyAlignment="0" applyProtection="0"/>
    <xf numFmtId="0" fontId="39" fillId="51" borderId="0" applyNumberFormat="0" applyBorder="0" applyAlignment="0" applyProtection="0"/>
    <xf numFmtId="0" fontId="38" fillId="52" borderId="0" applyNumberFormat="0" applyBorder="0" applyAlignment="0" applyProtection="0"/>
    <xf numFmtId="0" fontId="38" fillId="42" borderId="0" applyNumberFormat="0" applyBorder="0" applyAlignment="0" applyProtection="0"/>
    <xf numFmtId="0" fontId="39" fillId="53" borderId="0" applyNumberFormat="0" applyBorder="0" applyAlignment="0" applyProtection="0"/>
    <xf numFmtId="0" fontId="39" fillId="54" borderId="0" applyNumberFormat="0" applyBorder="0" applyAlignment="0" applyProtection="0"/>
    <xf numFmtId="0" fontId="40" fillId="22" borderId="0" applyNumberFormat="0" applyBorder="0" applyAlignment="0" applyProtection="0"/>
    <xf numFmtId="0" fontId="41" fillId="55" borderId="35" applyNumberFormat="0" applyAlignment="0" applyProtection="0"/>
    <xf numFmtId="0" fontId="42" fillId="56" borderId="36" applyNumberFormat="0" applyAlignment="0" applyProtection="0"/>
    <xf numFmtId="164" fontId="5" fillId="0" borderId="0" applyFont="0" applyFill="0" applyBorder="0" applyAlignment="0" applyProtection="0"/>
    <xf numFmtId="0" fontId="43" fillId="57" borderId="0" applyNumberFormat="0" applyBorder="0" applyAlignment="0" applyProtection="0"/>
    <xf numFmtId="0" fontId="43" fillId="58" borderId="0" applyNumberFormat="0" applyBorder="0" applyAlignment="0" applyProtection="0"/>
    <xf numFmtId="0" fontId="43" fillId="59" borderId="0" applyNumberFormat="0" applyBorder="0" applyAlignment="0" applyProtection="0"/>
    <xf numFmtId="0" fontId="44" fillId="0" borderId="0" applyNumberFormat="0" applyFill="0" applyBorder="0" applyAlignment="0" applyProtection="0"/>
    <xf numFmtId="0" fontId="45" fillId="23" borderId="0" applyNumberFormat="0" applyBorder="0" applyAlignment="0" applyProtection="0"/>
    <xf numFmtId="0" fontId="46" fillId="0" borderId="37" applyNumberFormat="0" applyFill="0" applyAlignment="0" applyProtection="0"/>
    <xf numFmtId="0" fontId="47" fillId="0" borderId="38" applyNumberFormat="0" applyFill="0" applyAlignment="0" applyProtection="0"/>
    <xf numFmtId="0" fontId="48" fillId="0" borderId="39" applyNumberFormat="0" applyFill="0" applyAlignment="0" applyProtection="0"/>
    <xf numFmtId="0" fontId="48" fillId="0" borderId="0" applyNumberFormat="0" applyFill="0" applyBorder="0" applyAlignment="0" applyProtection="0"/>
    <xf numFmtId="0" fontId="49" fillId="26" borderId="35" applyNumberFormat="0" applyAlignment="0" applyProtection="0"/>
    <xf numFmtId="0" fontId="50" fillId="0" borderId="40" applyNumberFormat="0" applyFill="0" applyAlignment="0" applyProtection="0"/>
    <xf numFmtId="0" fontId="51" fillId="6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41" applyNumberFormat="0" applyFont="0" applyAlignment="0" applyProtection="0"/>
    <xf numFmtId="0" fontId="52" fillId="55" borderId="42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53" fillId="60" borderId="43" applyNumberFormat="0" applyProtection="0">
      <alignment vertical="center"/>
    </xf>
    <xf numFmtId="4" fontId="54" fillId="60" borderId="43" applyNumberFormat="0" applyProtection="0">
      <alignment vertical="center"/>
    </xf>
    <xf numFmtId="4" fontId="53" fillId="60" borderId="43" applyNumberFormat="0" applyProtection="0">
      <alignment horizontal="left" vertical="center" indent="1"/>
    </xf>
    <xf numFmtId="0" fontId="53" fillId="60" borderId="43" applyNumberFormat="0" applyProtection="0">
      <alignment horizontal="left" vertical="top" indent="1"/>
    </xf>
    <xf numFmtId="4" fontId="53" fillId="62" borderId="0" applyNumberFormat="0" applyProtection="0">
      <alignment horizontal="left" vertical="center" indent="1"/>
    </xf>
    <xf numFmtId="4" fontId="37" fillId="22" borderId="43" applyNumberFormat="0" applyProtection="0">
      <alignment horizontal="right" vertical="center"/>
    </xf>
    <xf numFmtId="4" fontId="37" fillId="28" borderId="43" applyNumberFormat="0" applyProtection="0">
      <alignment horizontal="right" vertical="center"/>
    </xf>
    <xf numFmtId="4" fontId="37" fillId="40" borderId="43" applyNumberFormat="0" applyProtection="0">
      <alignment horizontal="right" vertical="center"/>
    </xf>
    <xf numFmtId="4" fontId="37" fillId="30" borderId="43" applyNumberFormat="0" applyProtection="0">
      <alignment horizontal="right" vertical="center"/>
    </xf>
    <xf numFmtId="4" fontId="37" fillId="34" borderId="43" applyNumberFormat="0" applyProtection="0">
      <alignment horizontal="right" vertical="center"/>
    </xf>
    <xf numFmtId="4" fontId="37" fillId="51" borderId="43" applyNumberFormat="0" applyProtection="0">
      <alignment horizontal="right" vertical="center"/>
    </xf>
    <xf numFmtId="4" fontId="37" fillId="45" borderId="43" applyNumberFormat="0" applyProtection="0">
      <alignment horizontal="right" vertical="center"/>
    </xf>
    <xf numFmtId="4" fontId="37" fillId="63" borderId="43" applyNumberFormat="0" applyProtection="0">
      <alignment horizontal="right" vertical="center"/>
    </xf>
    <xf numFmtId="4" fontId="37" fillId="29" borderId="43" applyNumberFormat="0" applyProtection="0">
      <alignment horizontal="right" vertical="center"/>
    </xf>
    <xf numFmtId="4" fontId="53" fillId="64" borderId="44" applyNumberFormat="0" applyProtection="0">
      <alignment horizontal="left" vertical="center" indent="1"/>
    </xf>
    <xf numFmtId="4" fontId="37" fillId="65" borderId="0" applyNumberFormat="0" applyProtection="0">
      <alignment horizontal="left" vertical="center" indent="1"/>
    </xf>
    <xf numFmtId="4" fontId="55" fillId="66" borderId="0" applyNumberFormat="0" applyProtection="0">
      <alignment horizontal="left" vertical="center" indent="1"/>
    </xf>
    <xf numFmtId="4" fontId="37" fillId="62" borderId="43" applyNumberFormat="0" applyProtection="0">
      <alignment horizontal="right" vertical="center"/>
    </xf>
    <xf numFmtId="4" fontId="37" fillId="65" borderId="0" applyNumberFormat="0" applyProtection="0">
      <alignment horizontal="left" vertical="center" indent="1"/>
    </xf>
    <xf numFmtId="4" fontId="37" fillId="62" borderId="0" applyNumberFormat="0" applyProtection="0">
      <alignment horizontal="left" vertical="center" indent="1"/>
    </xf>
    <xf numFmtId="0" fontId="5" fillId="66" borderId="43" applyNumberFormat="0" applyProtection="0">
      <alignment horizontal="left" vertical="center" indent="1"/>
    </xf>
    <xf numFmtId="0" fontId="5" fillId="66" borderId="43" applyNumberFormat="0" applyProtection="0">
      <alignment horizontal="left" vertical="top" indent="1"/>
    </xf>
    <xf numFmtId="0" fontId="5" fillId="62" borderId="43" applyNumberFormat="0" applyProtection="0">
      <alignment horizontal="left" vertical="center" indent="1"/>
    </xf>
    <xf numFmtId="0" fontId="5" fillId="62" borderId="43" applyNumberFormat="0" applyProtection="0">
      <alignment horizontal="left" vertical="top" indent="1"/>
    </xf>
    <xf numFmtId="0" fontId="5" fillId="27" borderId="43" applyNumberFormat="0" applyProtection="0">
      <alignment horizontal="left" vertical="center" indent="1"/>
    </xf>
    <xf numFmtId="0" fontId="5" fillId="27" borderId="43" applyNumberFormat="0" applyProtection="0">
      <alignment horizontal="left" vertical="top" indent="1"/>
    </xf>
    <xf numFmtId="0" fontId="5" fillId="65" borderId="43" applyNumberFormat="0" applyProtection="0">
      <alignment horizontal="left" vertical="center" indent="1"/>
    </xf>
    <xf numFmtId="0" fontId="5" fillId="65" borderId="43" applyNumberFormat="0" applyProtection="0">
      <alignment horizontal="left" vertical="top" indent="1"/>
    </xf>
    <xf numFmtId="0" fontId="5" fillId="67" borderId="45" applyNumberFormat="0">
      <protection locked="0"/>
    </xf>
    <xf numFmtId="4" fontId="37" fillId="61" borderId="43" applyNumberFormat="0" applyProtection="0">
      <alignment vertical="center"/>
    </xf>
    <xf numFmtId="4" fontId="56" fillId="61" borderId="43" applyNumberFormat="0" applyProtection="0">
      <alignment vertical="center"/>
    </xf>
    <xf numFmtId="4" fontId="37" fillId="61" borderId="43" applyNumberFormat="0" applyProtection="0">
      <alignment horizontal="left" vertical="center" indent="1"/>
    </xf>
    <xf numFmtId="0" fontId="37" fillId="61" borderId="43" applyNumberFormat="0" applyProtection="0">
      <alignment horizontal="left" vertical="top" indent="1"/>
    </xf>
    <xf numFmtId="4" fontId="37" fillId="65" borderId="43" applyNumberFormat="0" applyProtection="0">
      <alignment horizontal="right" vertical="center"/>
    </xf>
    <xf numFmtId="4" fontId="56" fillId="65" borderId="43" applyNumberFormat="0" applyProtection="0">
      <alignment horizontal="right" vertical="center"/>
    </xf>
    <xf numFmtId="4" fontId="37" fillId="62" borderId="43" applyNumberFormat="0" applyProtection="0">
      <alignment horizontal="left" vertical="center" indent="1"/>
    </xf>
    <xf numFmtId="0" fontId="37" fillId="62" borderId="43" applyNumberFormat="0" applyProtection="0">
      <alignment horizontal="left" vertical="top" indent="1"/>
    </xf>
    <xf numFmtId="4" fontId="57" fillId="68" borderId="0" applyNumberFormat="0" applyProtection="0">
      <alignment horizontal="left" vertical="center" indent="1"/>
    </xf>
    <xf numFmtId="4" fontId="58" fillId="65" borderId="43" applyNumberFormat="0" applyProtection="0">
      <alignment horizontal="right" vertical="center"/>
    </xf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43" fillId="0" borderId="46" applyNumberFormat="0" applyFill="0" applyAlignment="0" applyProtection="0"/>
    <xf numFmtId="0" fontId="61" fillId="0" borderId="0" applyNumberFormat="0" applyFill="0" applyBorder="0" applyAlignment="0" applyProtection="0"/>
    <xf numFmtId="0" fontId="5" fillId="0" borderId="0"/>
    <xf numFmtId="0" fontId="5" fillId="0" borderId="0"/>
    <xf numFmtId="0" fontId="62" fillId="9" borderId="0" applyNumberFormat="0" applyBorder="0" applyAlignment="0" applyProtection="0"/>
    <xf numFmtId="0" fontId="62" fillId="11" borderId="0" applyNumberFormat="0" applyBorder="0" applyAlignment="0" applyProtection="0"/>
    <xf numFmtId="0" fontId="62" fillId="13" borderId="0" applyNumberFormat="0" applyBorder="0" applyAlignment="0" applyProtection="0"/>
    <xf numFmtId="0" fontId="62" fillId="15" borderId="0" applyNumberFormat="0" applyBorder="0" applyAlignment="0" applyProtection="0"/>
    <xf numFmtId="0" fontId="62" fillId="17" borderId="0" applyNumberFormat="0" applyBorder="0" applyAlignment="0" applyProtection="0"/>
    <xf numFmtId="0" fontId="62" fillId="19" borderId="0" applyNumberFormat="0" applyBorder="0" applyAlignment="0" applyProtection="0"/>
    <xf numFmtId="0" fontId="62" fillId="10" borderId="0" applyNumberFormat="0" applyBorder="0" applyAlignment="0" applyProtection="0"/>
    <xf numFmtId="0" fontId="62" fillId="12" borderId="0" applyNumberFormat="0" applyBorder="0" applyAlignment="0" applyProtection="0"/>
    <xf numFmtId="0" fontId="62" fillId="14" borderId="0" applyNumberFormat="0" applyBorder="0" applyAlignment="0" applyProtection="0"/>
    <xf numFmtId="0" fontId="62" fillId="16" borderId="0" applyNumberFormat="0" applyBorder="0" applyAlignment="0" applyProtection="0"/>
    <xf numFmtId="0" fontId="62" fillId="18" borderId="0" applyNumberFormat="0" applyBorder="0" applyAlignment="0" applyProtection="0"/>
    <xf numFmtId="0" fontId="62" fillId="20" borderId="0" applyNumberFormat="0" applyBorder="0" applyAlignment="0" applyProtection="0"/>
    <xf numFmtId="164" fontId="6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62" fillId="0" borderId="0"/>
    <xf numFmtId="0" fontId="62" fillId="8" borderId="34" applyNumberFormat="0" applyFont="0" applyAlignment="0" applyProtection="0"/>
    <xf numFmtId="0" fontId="62" fillId="8" borderId="34" applyNumberFormat="0" applyFont="0" applyAlignment="0" applyProtection="0"/>
    <xf numFmtId="0" fontId="4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5" fillId="0" borderId="0"/>
    <xf numFmtId="164" fontId="3" fillId="0" borderId="0" applyFont="0" applyFill="0" applyBorder="0" applyAlignment="0" applyProtection="0"/>
    <xf numFmtId="0" fontId="3" fillId="0" borderId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/>
    <xf numFmtId="0" fontId="5" fillId="0" borderId="0"/>
    <xf numFmtId="0" fontId="5" fillId="0" borderId="0"/>
    <xf numFmtId="0" fontId="5" fillId="61" borderId="41" applyNumberFormat="0" applyFont="0" applyAlignment="0" applyProtection="0"/>
    <xf numFmtId="0" fontId="5" fillId="61" borderId="41" applyNumberFormat="0" applyFont="0" applyAlignment="0" applyProtection="0"/>
    <xf numFmtId="0" fontId="5" fillId="61" borderId="41" applyNumberFormat="0" applyFont="0" applyAlignment="0" applyProtection="0"/>
    <xf numFmtId="0" fontId="3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61" borderId="41" applyNumberFormat="0" applyFon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62" fillId="0" borderId="0"/>
    <xf numFmtId="0" fontId="43" fillId="0" borderId="46" applyNumberFormat="0" applyFill="0" applyAlignment="0" applyProtection="0"/>
    <xf numFmtId="0" fontId="64" fillId="0" borderId="0" applyNumberFormat="0" applyFill="0" applyBorder="0" applyAlignment="0" applyProtection="0"/>
    <xf numFmtId="0" fontId="65" fillId="0" borderId="47" applyNumberFormat="0" applyFill="0" applyAlignment="0" applyProtection="0"/>
    <xf numFmtId="0" fontId="66" fillId="0" borderId="48" applyNumberFormat="0" applyFill="0" applyAlignment="0" applyProtection="0"/>
    <xf numFmtId="0" fontId="67" fillId="0" borderId="49" applyNumberFormat="0" applyFill="0" applyAlignment="0" applyProtection="0"/>
    <xf numFmtId="0" fontId="67" fillId="0" borderId="0" applyNumberFormat="0" applyFill="0" applyBorder="0" applyAlignment="0" applyProtection="0"/>
    <xf numFmtId="0" fontId="68" fillId="69" borderId="0" applyNumberFormat="0" applyBorder="0" applyAlignment="0" applyProtection="0"/>
    <xf numFmtId="0" fontId="69" fillId="70" borderId="0" applyNumberFormat="0" applyBorder="0" applyAlignment="0" applyProtection="0"/>
    <xf numFmtId="0" fontId="70" fillId="71" borderId="0" applyNumberFormat="0" applyBorder="0" applyAlignment="0" applyProtection="0"/>
    <xf numFmtId="0" fontId="71" fillId="72" borderId="50" applyNumberFormat="0" applyAlignment="0" applyProtection="0"/>
    <xf numFmtId="0" fontId="72" fillId="73" borderId="51" applyNumberFormat="0" applyAlignment="0" applyProtection="0"/>
    <xf numFmtId="0" fontId="73" fillId="73" borderId="50" applyNumberFormat="0" applyAlignment="0" applyProtection="0"/>
    <xf numFmtId="0" fontId="74" fillId="0" borderId="52" applyNumberFormat="0" applyFill="0" applyAlignment="0" applyProtection="0"/>
    <xf numFmtId="0" fontId="75" fillId="74" borderId="53" applyNumberFormat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54" applyNumberFormat="0" applyFill="0" applyAlignment="0" applyProtection="0"/>
    <xf numFmtId="0" fontId="79" fillId="7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79" fillId="76" borderId="0" applyNumberFormat="0" applyBorder="0" applyAlignment="0" applyProtection="0"/>
    <xf numFmtId="0" fontId="79" fillId="77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79" fillId="78" borderId="0" applyNumberFormat="0" applyBorder="0" applyAlignment="0" applyProtection="0"/>
    <xf numFmtId="0" fontId="79" fillId="79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79" fillId="80" borderId="0" applyNumberFormat="0" applyBorder="0" applyAlignment="0" applyProtection="0"/>
    <xf numFmtId="0" fontId="79" fillId="81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79" fillId="82" borderId="0" applyNumberFormat="0" applyBorder="0" applyAlignment="0" applyProtection="0"/>
    <xf numFmtId="0" fontId="79" fillId="83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79" fillId="84" borderId="0" applyNumberFormat="0" applyBorder="0" applyAlignment="0" applyProtection="0"/>
    <xf numFmtId="0" fontId="79" fillId="85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79" fillId="86" borderId="0" applyNumberFormat="0" applyBorder="0" applyAlignment="0" applyProtection="0"/>
    <xf numFmtId="0" fontId="1" fillId="0" borderId="0"/>
    <xf numFmtId="0" fontId="63" fillId="0" borderId="0"/>
    <xf numFmtId="164" fontId="1" fillId="0" borderId="0" applyFont="0" applyFill="0" applyBorder="0" applyAlignment="0" applyProtection="0"/>
    <xf numFmtId="0" fontId="39" fillId="43" borderId="0" applyNumberFormat="0" applyBorder="0" applyAlignment="0" applyProtection="0"/>
    <xf numFmtId="0" fontId="97" fillId="66" borderId="0" applyNumberFormat="0" applyBorder="0" applyAlignment="0" applyProtection="0"/>
    <xf numFmtId="0" fontId="1" fillId="0" borderId="0"/>
    <xf numFmtId="0" fontId="97" fillId="66" borderId="0" applyNumberFormat="0" applyBorder="0" applyAlignment="0" applyProtection="0"/>
    <xf numFmtId="0" fontId="1" fillId="0" borderId="0"/>
    <xf numFmtId="0" fontId="37" fillId="67" borderId="0" applyNumberFormat="0" applyBorder="0" applyAlignment="0" applyProtection="0"/>
    <xf numFmtId="9" fontId="1" fillId="0" borderId="0" applyFont="0" applyFill="0" applyBorder="0" applyAlignment="0" applyProtection="0"/>
    <xf numFmtId="0" fontId="80" fillId="22" borderId="0" applyNumberFormat="0" applyBorder="0" applyAlignment="0" applyProtection="0"/>
    <xf numFmtId="0" fontId="37" fillId="27" borderId="0" applyNumberFormat="0" applyBorder="0" applyAlignment="0" applyProtection="0"/>
    <xf numFmtId="164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1" fillId="0" borderId="0"/>
    <xf numFmtId="0" fontId="52" fillId="87" borderId="42" applyNumberFormat="0" applyAlignment="0" applyProtection="0"/>
    <xf numFmtId="0" fontId="5" fillId="52" borderId="41" applyNumberFormat="0" applyFont="0" applyAlignment="0" applyProtection="0"/>
    <xf numFmtId="0" fontId="51" fillId="53" borderId="0" applyNumberFormat="0" applyBorder="0" applyAlignment="0" applyProtection="0"/>
    <xf numFmtId="0" fontId="105" fillId="0" borderId="57" applyNumberFormat="0" applyFill="0" applyAlignment="0" applyProtection="0"/>
    <xf numFmtId="0" fontId="104" fillId="53" borderId="35" applyNumberFormat="0" applyAlignment="0" applyProtection="0"/>
    <xf numFmtId="0" fontId="103" fillId="0" borderId="0" applyNumberFormat="0" applyFill="0" applyBorder="0" applyAlignment="0" applyProtection="0"/>
    <xf numFmtId="0" fontId="103" fillId="0" borderId="56" applyNumberFormat="0" applyFill="0" applyAlignment="0" applyProtection="0"/>
    <xf numFmtId="0" fontId="102" fillId="0" borderId="38" applyNumberFormat="0" applyFill="0" applyAlignment="0" applyProtection="0"/>
    <xf numFmtId="0" fontId="101" fillId="0" borderId="55" applyNumberFormat="0" applyFill="0" applyAlignment="0" applyProtection="0"/>
    <xf numFmtId="0" fontId="45" fillId="88" borderId="0" applyNumberFormat="0" applyBorder="0" applyAlignment="0" applyProtection="0"/>
    <xf numFmtId="0" fontId="100" fillId="0" borderId="0" applyNumberFormat="0" applyFill="0" applyBorder="0" applyAlignment="0" applyProtection="0"/>
    <xf numFmtId="172" fontId="5" fillId="0" borderId="0" applyFont="0" applyFill="0" applyBorder="0" applyAlignment="0" applyProtection="0"/>
    <xf numFmtId="0" fontId="42" fillId="43" borderId="36" applyNumberFormat="0" applyAlignment="0" applyProtection="0"/>
    <xf numFmtId="0" fontId="99" fillId="87" borderId="35" applyNumberFormat="0" applyAlignment="0" applyProtection="0"/>
    <xf numFmtId="0" fontId="98" fillId="42" borderId="0" applyNumberFormat="0" applyBorder="0" applyAlignment="0" applyProtection="0"/>
    <xf numFmtId="0" fontId="39" fillId="54" borderId="0" applyNumberFormat="0" applyBorder="0" applyAlignment="0" applyProtection="0"/>
    <xf numFmtId="0" fontId="39" fillId="50" borderId="0" applyNumberFormat="0" applyBorder="0" applyAlignment="0" applyProtection="0"/>
    <xf numFmtId="0" fontId="39" fillId="49" borderId="0" applyNumberFormat="0" applyBorder="0" applyAlignment="0" applyProtection="0"/>
    <xf numFmtId="0" fontId="39" fillId="44" borderId="0" applyNumberFormat="0" applyBorder="0" applyAlignment="0" applyProtection="0"/>
    <xf numFmtId="0" fontId="39" fillId="39" borderId="0" applyNumberFormat="0" applyBorder="0" applyAlignment="0" applyProtection="0"/>
    <xf numFmtId="0" fontId="97" fillId="26" borderId="0" applyNumberFormat="0" applyBorder="0" applyAlignment="0" applyProtection="0"/>
    <xf numFmtId="0" fontId="97" fillId="55" borderId="0" applyNumberFormat="0" applyBorder="0" applyAlignment="0" applyProtection="0"/>
    <xf numFmtId="0" fontId="97" fillId="45" borderId="0" applyNumberFormat="0" applyBorder="0" applyAlignment="0" applyProtection="0"/>
    <xf numFmtId="0" fontId="97" fillId="28" borderId="0" applyNumberFormat="0" applyBorder="0" applyAlignment="0" applyProtection="0"/>
    <xf numFmtId="0" fontId="37" fillId="45" borderId="0" applyNumberFormat="0" applyBorder="0" applyAlignment="0" applyProtection="0"/>
    <xf numFmtId="0" fontId="37" fillId="26" borderId="0" applyNumberFormat="0" applyBorder="0" applyAlignment="0" applyProtection="0"/>
    <xf numFmtId="0" fontId="37" fillId="66" borderId="0" applyNumberFormat="0" applyBorder="0" applyAlignment="0" applyProtection="0"/>
    <xf numFmtId="0" fontId="37" fillId="28" borderId="0" applyNumberFormat="0" applyBorder="0" applyAlignment="0" applyProtection="0"/>
    <xf numFmtId="0" fontId="37" fillId="61" borderId="0" applyNumberFormat="0" applyBorder="0" applyAlignment="0" applyProtection="0"/>
    <xf numFmtId="0" fontId="37" fillId="28" borderId="0" applyNumberFormat="0" applyBorder="0" applyAlignment="0" applyProtection="0"/>
    <xf numFmtId="0" fontId="37" fillId="62" borderId="0" applyNumberFormat="0" applyBorder="0" applyAlignment="0" applyProtection="0"/>
    <xf numFmtId="0" fontId="5" fillId="0" borderId="0"/>
    <xf numFmtId="0" fontId="96" fillId="0" borderId="0" applyNumberFormat="0" applyFill="0" applyBorder="0" applyAlignment="0" applyProtection="0"/>
    <xf numFmtId="0" fontId="95" fillId="0" borderId="46" applyNumberFormat="0" applyFill="0" applyAlignment="0" applyProtection="0"/>
    <xf numFmtId="0" fontId="94" fillId="0" borderId="0" applyNumberFormat="0" applyFill="0" applyBorder="0" applyAlignment="0" applyProtection="0"/>
    <xf numFmtId="0" fontId="93" fillId="55" borderId="42" applyNumberFormat="0" applyAlignment="0" applyProtection="0"/>
    <xf numFmtId="0" fontId="92" fillId="60" borderId="0" applyNumberFormat="0" applyBorder="0" applyAlignment="0" applyProtection="0"/>
    <xf numFmtId="0" fontId="91" fillId="0" borderId="40" applyNumberFormat="0" applyFill="0" applyAlignment="0" applyProtection="0"/>
    <xf numFmtId="0" fontId="90" fillId="26" borderId="35" applyNumberFormat="0" applyAlignment="0" applyProtection="0"/>
    <xf numFmtId="0" fontId="89" fillId="0" borderId="0" applyNumberFormat="0" applyFill="0" applyBorder="0" applyAlignment="0" applyProtection="0"/>
    <xf numFmtId="0" fontId="89" fillId="0" borderId="39" applyNumberFormat="0" applyFill="0" applyAlignment="0" applyProtection="0"/>
    <xf numFmtId="0" fontId="88" fillId="0" borderId="38" applyNumberFormat="0" applyFill="0" applyAlignment="0" applyProtection="0"/>
    <xf numFmtId="0" fontId="87" fillId="0" borderId="37" applyNumberFormat="0" applyFill="0" applyAlignment="0" applyProtection="0"/>
    <xf numFmtId="0" fontId="86" fillId="23" borderId="0" applyNumberFormat="0" applyBorder="0" applyAlignment="0" applyProtection="0"/>
    <xf numFmtId="0" fontId="85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84" fillId="56" borderId="36" applyNumberFormat="0" applyAlignment="0" applyProtection="0"/>
    <xf numFmtId="0" fontId="83" fillId="55" borderId="35" applyNumberFormat="0" applyAlignment="0" applyProtection="0"/>
    <xf numFmtId="0" fontId="82" fillId="22" borderId="0" applyNumberFormat="0" applyBorder="0" applyAlignment="0" applyProtection="0"/>
    <xf numFmtId="0" fontId="81" fillId="51" borderId="0" applyNumberFormat="0" applyBorder="0" applyAlignment="0" applyProtection="0"/>
    <xf numFmtId="0" fontId="81" fillId="33" borderId="0" applyNumberFormat="0" applyBorder="0" applyAlignment="0" applyProtection="0"/>
    <xf numFmtId="0" fontId="81" fillId="32" borderId="0" applyNumberFormat="0" applyBorder="0" applyAlignment="0" applyProtection="0"/>
    <xf numFmtId="0" fontId="81" fillId="45" borderId="0" applyNumberFormat="0" applyBorder="0" applyAlignment="0" applyProtection="0"/>
    <xf numFmtId="0" fontId="81" fillId="40" borderId="0" applyNumberFormat="0" applyBorder="0" applyAlignment="0" applyProtection="0"/>
    <xf numFmtId="0" fontId="81" fillId="35" borderId="0" applyNumberFormat="0" applyBorder="0" applyAlignment="0" applyProtection="0"/>
    <xf numFmtId="0" fontId="81" fillId="34" borderId="0" applyNumberFormat="0" applyBorder="0" applyAlignment="0" applyProtection="0"/>
    <xf numFmtId="0" fontId="81" fillId="33" borderId="0" applyNumberFormat="0" applyBorder="0" applyAlignment="0" applyProtection="0"/>
    <xf numFmtId="0" fontId="81" fillId="32" borderId="0" applyNumberFormat="0" applyBorder="0" applyAlignment="0" applyProtection="0"/>
    <xf numFmtId="0" fontId="81" fillId="29" borderId="0" applyNumberFormat="0" applyBorder="0" applyAlignment="0" applyProtection="0"/>
    <xf numFmtId="0" fontId="81" fillId="28" borderId="0" applyNumberFormat="0" applyBorder="0" applyAlignment="0" applyProtection="0"/>
    <xf numFmtId="0" fontId="81" fillId="31" borderId="0" applyNumberFormat="0" applyBorder="0" applyAlignment="0" applyProtection="0"/>
    <xf numFmtId="0" fontId="80" fillId="30" borderId="0" applyNumberFormat="0" applyBorder="0" applyAlignment="0" applyProtection="0"/>
    <xf numFmtId="0" fontId="80" fillId="27" borderId="0" applyNumberFormat="0" applyBorder="0" applyAlignment="0" applyProtection="0"/>
    <xf numFmtId="0" fontId="80" fillId="24" borderId="0" applyNumberFormat="0" applyBorder="0" applyAlignment="0" applyProtection="0"/>
    <xf numFmtId="0" fontId="80" fillId="29" borderId="0" applyNumberFormat="0" applyBorder="0" applyAlignment="0" applyProtection="0"/>
    <xf numFmtId="0" fontId="80" fillId="28" borderId="0" applyNumberFormat="0" applyBorder="0" applyAlignment="0" applyProtection="0"/>
    <xf numFmtId="0" fontId="80" fillId="27" borderId="0" applyNumberFormat="0" applyBorder="0" applyAlignment="0" applyProtection="0"/>
    <xf numFmtId="0" fontId="80" fillId="26" borderId="0" applyNumberFormat="0" applyBorder="0" applyAlignment="0" applyProtection="0"/>
    <xf numFmtId="0" fontId="80" fillId="25" borderId="0" applyNumberFormat="0" applyBorder="0" applyAlignment="0" applyProtection="0"/>
    <xf numFmtId="0" fontId="80" fillId="24" borderId="0" applyNumberFormat="0" applyBorder="0" applyAlignment="0" applyProtection="0"/>
    <xf numFmtId="0" fontId="80" fillId="23" borderId="0" applyNumberFormat="0" applyBorder="0" applyAlignment="0" applyProtection="0"/>
    <xf numFmtId="0" fontId="80" fillId="21" borderId="0" applyNumberFormat="0" applyBorder="0" applyAlignment="0" applyProtection="0"/>
    <xf numFmtId="164" fontId="5" fillId="0" borderId="0" applyFont="0" applyFill="0" applyBorder="0" applyAlignment="0" applyProtection="0"/>
    <xf numFmtId="0" fontId="37" fillId="66" borderId="0" applyNumberFormat="0" applyBorder="0" applyAlignment="0" applyProtection="0"/>
    <xf numFmtId="0" fontId="37" fillId="55" borderId="0" applyNumberFormat="0" applyBorder="0" applyAlignment="0" applyProtection="0"/>
    <xf numFmtId="164" fontId="1" fillId="0" borderId="0" applyFont="0" applyFill="0" applyBorder="0" applyAlignment="0" applyProtection="0"/>
    <xf numFmtId="0" fontId="37" fillId="22" borderId="0" applyNumberFormat="0" applyBorder="0" applyAlignment="0" applyProtection="0"/>
    <xf numFmtId="0" fontId="1" fillId="0" borderId="0"/>
    <xf numFmtId="0" fontId="1" fillId="0" borderId="0"/>
    <xf numFmtId="0" fontId="63" fillId="0" borderId="0"/>
    <xf numFmtId="0" fontId="63" fillId="0" borderId="0"/>
    <xf numFmtId="0" fontId="59" fillId="0" borderId="0" applyNumberFormat="0" applyFill="0" applyBorder="0" applyAlignment="0" applyProtection="0"/>
    <xf numFmtId="0" fontId="43" fillId="0" borderId="58" applyNumberFormat="0" applyFill="0" applyAlignment="0" applyProtection="0"/>
    <xf numFmtId="0" fontId="61" fillId="0" borderId="0" applyNumberFormat="0" applyFill="0" applyBorder="0" applyAlignment="0" applyProtection="0"/>
    <xf numFmtId="0" fontId="39" fillId="39" borderId="0" applyNumberFormat="0" applyBorder="0" applyAlignment="0" applyProtection="0"/>
    <xf numFmtId="0" fontId="39" fillId="44" borderId="0" applyNumberFormat="0" applyBorder="0" applyAlignment="0" applyProtection="0"/>
    <xf numFmtId="0" fontId="39" fillId="43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39" fillId="54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7" fillId="0" borderId="0" applyFill="0" applyBorder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39" fillId="54" borderId="0" applyNumberFormat="0" applyBorder="0" applyAlignment="0" applyProtection="0"/>
    <xf numFmtId="0" fontId="39" fillId="39" borderId="0" applyNumberFormat="0" applyBorder="0" applyAlignment="0" applyProtection="0"/>
    <xf numFmtId="0" fontId="39" fillId="44" borderId="0" applyNumberFormat="0" applyBorder="0" applyAlignment="0" applyProtection="0"/>
    <xf numFmtId="0" fontId="39" fillId="43" borderId="0" applyNumberFormat="0" applyBorder="0" applyAlignment="0" applyProtection="0"/>
    <xf numFmtId="0" fontId="39" fillId="49" borderId="0" applyNumberFormat="0" applyBorder="0" applyAlignment="0" applyProtection="0"/>
    <xf numFmtId="0" fontId="39" fillId="43" borderId="0" applyNumberFormat="0" applyBorder="0" applyAlignment="0" applyProtection="0"/>
    <xf numFmtId="0" fontId="39" fillId="50" borderId="0" applyNumberFormat="0" applyBorder="0" applyAlignment="0" applyProtection="0"/>
    <xf numFmtId="0" fontId="1" fillId="0" borderId="0"/>
    <xf numFmtId="0" fontId="39" fillId="39" borderId="0" applyNumberFormat="0" applyBorder="0" applyAlignment="0" applyProtection="0"/>
    <xf numFmtId="0" fontId="39" fillId="44" borderId="0" applyNumberFormat="0" applyBorder="0" applyAlignment="0" applyProtection="0"/>
    <xf numFmtId="0" fontId="39" fillId="54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9" fontId="5" fillId="0" borderId="0" applyFont="0" applyFill="0" applyBorder="0" applyAlignment="0" applyProtection="0"/>
    <xf numFmtId="0" fontId="39" fillId="43" borderId="0" applyNumberFormat="0" applyBorder="0" applyAlignment="0" applyProtection="0"/>
    <xf numFmtId="0" fontId="39" fillId="54" borderId="0" applyNumberFormat="0" applyBorder="0" applyAlignment="0" applyProtection="0"/>
    <xf numFmtId="0" fontId="39" fillId="50" borderId="0" applyNumberFormat="0" applyBorder="0" applyAlignment="0" applyProtection="0"/>
    <xf numFmtId="0" fontId="39" fillId="49" borderId="0" applyNumberFormat="0" applyBorder="0" applyAlignment="0" applyProtection="0"/>
    <xf numFmtId="0" fontId="39" fillId="44" borderId="0" applyNumberFormat="0" applyBorder="0" applyAlignment="0" applyProtection="0"/>
    <xf numFmtId="0" fontId="39" fillId="39" borderId="0" applyNumberFormat="0" applyBorder="0" applyAlignment="0" applyProtection="0"/>
    <xf numFmtId="0" fontId="5" fillId="0" borderId="0"/>
    <xf numFmtId="0" fontId="39" fillId="39" borderId="0" applyNumberFormat="0" applyBorder="0" applyAlignment="0" applyProtection="0"/>
    <xf numFmtId="0" fontId="39" fillId="44" borderId="0" applyNumberFormat="0" applyBorder="0" applyAlignment="0" applyProtection="0"/>
    <xf numFmtId="0" fontId="39" fillId="43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39" fillId="54" borderId="0" applyNumberFormat="0" applyBorder="0" applyAlignment="0" applyProtection="0"/>
    <xf numFmtId="164" fontId="5" fillId="0" borderId="0" applyFont="0" applyFill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172" fontId="5" fillId="0" borderId="0" applyFont="0" applyFill="0" applyBorder="0" applyAlignment="0" applyProtection="0"/>
    <xf numFmtId="0" fontId="79" fillId="76" borderId="0" applyNumberFormat="0" applyBorder="0" applyAlignment="0" applyProtection="0"/>
    <xf numFmtId="0" fontId="79" fillId="78" borderId="0" applyNumberFormat="0" applyBorder="0" applyAlignment="0" applyProtection="0"/>
    <xf numFmtId="0" fontId="79" fillId="80" borderId="0" applyNumberFormat="0" applyBorder="0" applyAlignment="0" applyProtection="0"/>
    <xf numFmtId="0" fontId="79" fillId="82" borderId="0" applyNumberFormat="0" applyBorder="0" applyAlignment="0" applyProtection="0"/>
    <xf numFmtId="0" fontId="79" fillId="84" borderId="0" applyNumberFormat="0" applyBorder="0" applyAlignment="0" applyProtection="0"/>
    <xf numFmtId="0" fontId="79" fillId="86" borderId="0" applyNumberFormat="0" applyBorder="0" applyAlignment="0" applyProtection="0"/>
    <xf numFmtId="0" fontId="83" fillId="55" borderId="35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0" fillId="26" borderId="35" applyNumberFormat="0" applyAlignment="0" applyProtection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61" borderId="41" applyNumberFormat="0" applyFont="0" applyAlignment="0" applyProtection="0"/>
    <xf numFmtId="0" fontId="93" fillId="55" borderId="42" applyNumberFormat="0" applyAlignment="0" applyProtection="0"/>
    <xf numFmtId="0" fontId="95" fillId="0" borderId="46" applyNumberFormat="0" applyFill="0" applyAlignment="0" applyProtection="0"/>
    <xf numFmtId="0" fontId="79" fillId="75" borderId="0" applyNumberFormat="0" applyBorder="0" applyAlignment="0" applyProtection="0"/>
    <xf numFmtId="0" fontId="79" fillId="77" borderId="0" applyNumberFormat="0" applyBorder="0" applyAlignment="0" applyProtection="0"/>
    <xf numFmtId="0" fontId="79" fillId="79" borderId="0" applyNumberFormat="0" applyBorder="0" applyAlignment="0" applyProtection="0"/>
    <xf numFmtId="0" fontId="79" fillId="81" borderId="0" applyNumberFormat="0" applyBorder="0" applyAlignment="0" applyProtection="0"/>
    <xf numFmtId="0" fontId="79" fillId="83" borderId="0" applyNumberFormat="0" applyBorder="0" applyAlignment="0" applyProtection="0"/>
    <xf numFmtId="0" fontId="79" fillId="85" borderId="0" applyNumberFormat="0" applyBorder="0" applyAlignment="0" applyProtection="0"/>
    <xf numFmtId="0" fontId="1" fillId="8" borderId="34" applyNumberFormat="0" applyFont="0" applyAlignment="0" applyProtection="0"/>
    <xf numFmtId="0" fontId="1" fillId="8" borderId="34" applyNumberFormat="0" applyFont="0" applyAlignment="0" applyProtection="0"/>
    <xf numFmtId="0" fontId="1" fillId="8" borderId="34" applyNumberFormat="0" applyFont="0" applyAlignment="0" applyProtection="0"/>
    <xf numFmtId="0" fontId="1" fillId="8" borderId="34" applyNumberFormat="0" applyFont="0" applyAlignment="0" applyProtection="0"/>
    <xf numFmtId="0" fontId="80" fillId="61" borderId="41" applyNumberFormat="0" applyFont="0" applyAlignment="0" applyProtection="0"/>
    <xf numFmtId="0" fontId="1" fillId="8" borderId="34" applyNumberFormat="0" applyFont="0" applyAlignment="0" applyProtection="0"/>
    <xf numFmtId="0" fontId="73" fillId="73" borderId="50" applyNumberFormat="0" applyAlignment="0" applyProtection="0"/>
    <xf numFmtId="0" fontId="83" fillId="55" borderId="35" applyNumberFormat="0" applyAlignment="0" applyProtection="0"/>
    <xf numFmtId="0" fontId="68" fillId="69" borderId="0" applyNumberFormat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65" fillId="0" borderId="47" applyNumberFormat="0" applyFill="0" applyAlignment="0" applyProtection="0"/>
    <xf numFmtId="0" fontId="66" fillId="0" borderId="48" applyNumberFormat="0" applyFill="0" applyAlignment="0" applyProtection="0"/>
    <xf numFmtId="0" fontId="67" fillId="0" borderId="49" applyNumberFormat="0" applyFill="0" applyAlignment="0" applyProtection="0"/>
    <xf numFmtId="0" fontId="6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70" fillId="71" borderId="0" applyNumberFormat="0" applyBorder="0" applyAlignment="0" applyProtection="0"/>
    <xf numFmtId="0" fontId="78" fillId="0" borderId="54" applyNumberFormat="0" applyFill="0" applyAlignment="0" applyProtection="0"/>
    <xf numFmtId="0" fontId="95" fillId="0" borderId="46" applyNumberFormat="0" applyFill="0" applyAlignment="0" applyProtection="0"/>
    <xf numFmtId="0" fontId="72" fillId="73" borderId="51" applyNumberFormat="0" applyAlignment="0" applyProtection="0"/>
    <xf numFmtId="0" fontId="93" fillId="55" borderId="42" applyNumberFormat="0" applyAlignment="0" applyProtection="0"/>
    <xf numFmtId="0" fontId="71" fillId="72" borderId="50" applyNumberFormat="0" applyAlignment="0" applyProtection="0"/>
    <xf numFmtId="0" fontId="90" fillId="26" borderId="35" applyNumberFormat="0" applyAlignment="0" applyProtection="0"/>
    <xf numFmtId="0" fontId="69" fillId="70" borderId="0" applyNumberFormat="0" applyBorder="0" applyAlignment="0" applyProtection="0"/>
    <xf numFmtId="0" fontId="75" fillId="74" borderId="53" applyNumberFormat="0" applyAlignment="0" applyProtection="0"/>
    <xf numFmtId="0" fontId="74" fillId="0" borderId="52" applyNumberFormat="0" applyFill="0" applyAlignment="0" applyProtection="0"/>
    <xf numFmtId="0" fontId="5" fillId="0" borderId="0"/>
    <xf numFmtId="0" fontId="5" fillId="8" borderId="34" applyNumberFormat="0" applyFont="0" applyAlignment="0" applyProtection="0"/>
    <xf numFmtId="0" fontId="1" fillId="0" borderId="0"/>
    <xf numFmtId="0" fontId="1" fillId="0" borderId="0"/>
    <xf numFmtId="0" fontId="5" fillId="0" borderId="0"/>
    <xf numFmtId="0" fontId="95" fillId="0" borderId="46" applyNumberFormat="0" applyFill="0" applyAlignment="0" applyProtection="0"/>
    <xf numFmtId="164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39" fillId="39" borderId="0" applyNumberFormat="0" applyBorder="0" applyAlignment="0" applyProtection="0"/>
    <xf numFmtId="0" fontId="39" fillId="44" borderId="0" applyNumberFormat="0" applyBorder="0" applyAlignment="0" applyProtection="0"/>
    <xf numFmtId="0" fontId="39" fillId="43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39" fillId="54" borderId="0" applyNumberFormat="0" applyBorder="0" applyAlignment="0" applyProtection="0"/>
    <xf numFmtId="0" fontId="82" fillId="22" borderId="0" applyNumberFormat="0" applyBorder="0" applyAlignment="0" applyProtection="0"/>
    <xf numFmtId="0" fontId="84" fillId="56" borderId="36" applyNumberFormat="0" applyAlignment="0" applyProtection="0"/>
    <xf numFmtId="0" fontId="39" fillId="39" borderId="0" applyNumberFormat="0" applyBorder="0" applyAlignment="0" applyProtection="0"/>
    <xf numFmtId="0" fontId="39" fillId="44" borderId="0" applyNumberFormat="0" applyBorder="0" applyAlignment="0" applyProtection="0"/>
    <xf numFmtId="0" fontId="39" fillId="49" borderId="0" applyNumberFormat="0" applyBorder="0" applyAlignment="0" applyProtection="0"/>
    <xf numFmtId="0" fontId="80" fillId="21" borderId="0" applyNumberFormat="0" applyBorder="0" applyAlignment="0" applyProtection="0"/>
    <xf numFmtId="0" fontId="80" fillId="23" borderId="0" applyNumberFormat="0" applyBorder="0" applyAlignment="0" applyProtection="0"/>
    <xf numFmtId="0" fontId="80" fillId="25" borderId="0" applyNumberFormat="0" applyBorder="0" applyAlignment="0" applyProtection="0"/>
    <xf numFmtId="0" fontId="80" fillId="29" borderId="0" applyNumberFormat="0" applyBorder="0" applyAlignment="0" applyProtection="0"/>
    <xf numFmtId="0" fontId="81" fillId="31" borderId="0" applyNumberFormat="0" applyBorder="0" applyAlignment="0" applyProtection="0"/>
    <xf numFmtId="0" fontId="81" fillId="33" borderId="0" applyNumberFormat="0" applyBorder="0" applyAlignment="0" applyProtection="0"/>
    <xf numFmtId="0" fontId="81" fillId="45" borderId="0" applyNumberFormat="0" applyBorder="0" applyAlignment="0" applyProtection="0"/>
    <xf numFmtId="0" fontId="89" fillId="0" borderId="0" applyNumberFormat="0" applyFill="0" applyBorder="0" applyAlignment="0" applyProtection="0"/>
    <xf numFmtId="0" fontId="5" fillId="61" borderId="41" applyNumberFormat="0" applyFont="0" applyAlignment="0" applyProtection="0"/>
    <xf numFmtId="0" fontId="93" fillId="55" borderId="42" applyNumberFormat="0" applyAlignment="0" applyProtection="0"/>
    <xf numFmtId="0" fontId="88" fillId="0" borderId="38" applyNumberFormat="0" applyFill="0" applyAlignment="0" applyProtection="0"/>
    <xf numFmtId="0" fontId="5" fillId="0" borderId="0"/>
    <xf numFmtId="0" fontId="39" fillId="43" borderId="0" applyNumberFormat="0" applyBorder="0" applyAlignment="0" applyProtection="0"/>
    <xf numFmtId="0" fontId="39" fillId="50" borderId="0" applyNumberFormat="0" applyBorder="0" applyAlignment="0" applyProtection="0"/>
    <xf numFmtId="0" fontId="39" fillId="54" borderId="0" applyNumberFormat="0" applyBorder="0" applyAlignment="0" applyProtection="0"/>
    <xf numFmtId="0" fontId="80" fillId="22" borderId="0" applyNumberFormat="0" applyBorder="0" applyAlignment="0" applyProtection="0"/>
    <xf numFmtId="0" fontId="80" fillId="27" borderId="0" applyNumberFormat="0" applyBorder="0" applyAlignment="0" applyProtection="0"/>
    <xf numFmtId="0" fontId="80" fillId="27" borderId="0" applyNumberFormat="0" applyBorder="0" applyAlignment="0" applyProtection="0"/>
    <xf numFmtId="0" fontId="81" fillId="29" borderId="0" applyNumberFormat="0" applyBorder="0" applyAlignment="0" applyProtection="0"/>
    <xf numFmtId="0" fontId="81" fillId="35" borderId="0" applyNumberFormat="0" applyBorder="0" applyAlignment="0" applyProtection="0"/>
    <xf numFmtId="0" fontId="81" fillId="33" borderId="0" applyNumberFormat="0" applyBorder="0" applyAlignment="0" applyProtection="0"/>
    <xf numFmtId="0" fontId="86" fillId="23" borderId="0" applyNumberFormat="0" applyBorder="0" applyAlignment="0" applyProtection="0"/>
    <xf numFmtId="0" fontId="91" fillId="0" borderId="40" applyNumberFormat="0" applyFill="0" applyAlignment="0" applyProtection="0"/>
    <xf numFmtId="0" fontId="94" fillId="0" borderId="0" applyNumberFormat="0" applyFill="0" applyBorder="0" applyAlignment="0" applyProtection="0"/>
    <xf numFmtId="0" fontId="80" fillId="24" borderId="0" applyNumberFormat="0" applyBorder="0" applyAlignment="0" applyProtection="0"/>
    <xf numFmtId="0" fontId="80" fillId="26" borderId="0" applyNumberFormat="0" applyBorder="0" applyAlignment="0" applyProtection="0"/>
    <xf numFmtId="0" fontId="80" fillId="28" borderId="0" applyNumberFormat="0" applyBorder="0" applyAlignment="0" applyProtection="0"/>
    <xf numFmtId="0" fontId="80" fillId="24" borderId="0" applyNumberFormat="0" applyBorder="0" applyAlignment="0" applyProtection="0"/>
    <xf numFmtId="0" fontId="80" fillId="30" borderId="0" applyNumberFormat="0" applyBorder="0" applyAlignment="0" applyProtection="0"/>
    <xf numFmtId="0" fontId="81" fillId="28" borderId="0" applyNumberFormat="0" applyBorder="0" applyAlignment="0" applyProtection="0"/>
    <xf numFmtId="0" fontId="81" fillId="32" borderId="0" applyNumberFormat="0" applyBorder="0" applyAlignment="0" applyProtection="0"/>
    <xf numFmtId="0" fontId="81" fillId="34" borderId="0" applyNumberFormat="0" applyBorder="0" applyAlignment="0" applyProtection="0"/>
    <xf numFmtId="0" fontId="81" fillId="40" borderId="0" applyNumberFormat="0" applyBorder="0" applyAlignment="0" applyProtection="0"/>
    <xf numFmtId="0" fontId="81" fillId="32" borderId="0" applyNumberFormat="0" applyBorder="0" applyAlignment="0" applyProtection="0"/>
    <xf numFmtId="0" fontId="81" fillId="51" borderId="0" applyNumberFormat="0" applyBorder="0" applyAlignment="0" applyProtection="0"/>
    <xf numFmtId="0" fontId="83" fillId="55" borderId="35" applyNumberFormat="0" applyAlignment="0" applyProtection="0"/>
    <xf numFmtId="0" fontId="85" fillId="0" borderId="0" applyNumberFormat="0" applyFill="0" applyBorder="0" applyAlignment="0" applyProtection="0"/>
    <xf numFmtId="0" fontId="87" fillId="0" borderId="37" applyNumberFormat="0" applyFill="0" applyAlignment="0" applyProtection="0"/>
    <xf numFmtId="0" fontId="89" fillId="0" borderId="39" applyNumberFormat="0" applyFill="0" applyAlignment="0" applyProtection="0"/>
    <xf numFmtId="0" fontId="90" fillId="26" borderId="35" applyNumberFormat="0" applyAlignment="0" applyProtection="0"/>
    <xf numFmtId="0" fontId="92" fillId="60" borderId="0" applyNumberFormat="0" applyBorder="0" applyAlignment="0" applyProtection="0"/>
    <xf numFmtId="0" fontId="95" fillId="0" borderId="46" applyNumberFormat="0" applyFill="0" applyAlignment="0" applyProtection="0"/>
    <xf numFmtId="0" fontId="96" fillId="0" borderId="0" applyNumberFormat="0" applyFill="0" applyBorder="0" applyAlignment="0" applyProtection="0"/>
    <xf numFmtId="172" fontId="5" fillId="0" borderId="0" applyFont="0" applyFill="0" applyBorder="0" applyAlignment="0" applyProtection="0"/>
    <xf numFmtId="0" fontId="81" fillId="35" borderId="0" applyNumberFormat="0" applyBorder="0" applyAlignment="0" applyProtection="0"/>
    <xf numFmtId="0" fontId="81" fillId="40" borderId="0" applyNumberFormat="0" applyBorder="0" applyAlignment="0" applyProtection="0"/>
    <xf numFmtId="0" fontId="81" fillId="45" borderId="0" applyNumberFormat="0" applyBorder="0" applyAlignment="0" applyProtection="0"/>
    <xf numFmtId="0" fontId="81" fillId="32" borderId="0" applyNumberFormat="0" applyBorder="0" applyAlignment="0" applyProtection="0"/>
    <xf numFmtId="0" fontId="81" fillId="33" borderId="0" applyNumberFormat="0" applyBorder="0" applyAlignment="0" applyProtection="0"/>
    <xf numFmtId="0" fontId="81" fillId="51" borderId="0" applyNumberFormat="0" applyBorder="0" applyAlignment="0" applyProtection="0"/>
    <xf numFmtId="0" fontId="39" fillId="50" borderId="0" applyNumberFormat="0" applyBorder="0" applyAlignment="0" applyProtection="0"/>
    <xf numFmtId="0" fontId="39" fillId="39" borderId="0" applyNumberFormat="0" applyBorder="0" applyAlignment="0" applyProtection="0"/>
    <xf numFmtId="0" fontId="39" fillId="44" borderId="0" applyNumberFormat="0" applyBorder="0" applyAlignment="0" applyProtection="0"/>
    <xf numFmtId="0" fontId="39" fillId="43" borderId="0" applyNumberFormat="0" applyBorder="0" applyAlignment="0" applyProtection="0"/>
    <xf numFmtId="0" fontId="39" fillId="39" borderId="0" applyNumberFormat="0" applyBorder="0" applyAlignment="0" applyProtection="0"/>
    <xf numFmtId="0" fontId="39" fillId="44" borderId="0" applyNumberFormat="0" applyBorder="0" applyAlignment="0" applyProtection="0"/>
    <xf numFmtId="0" fontId="39" fillId="49" borderId="0" applyNumberFormat="0" applyBorder="0" applyAlignment="0" applyProtection="0"/>
    <xf numFmtId="0" fontId="39" fillId="43" borderId="0" applyNumberFormat="0" applyBorder="0" applyAlignment="0" applyProtection="0"/>
    <xf numFmtId="0" fontId="39" fillId="39" borderId="0" applyNumberFormat="0" applyBorder="0" applyAlignment="0" applyProtection="0"/>
    <xf numFmtId="0" fontId="39" fillId="50" borderId="0" applyNumberFormat="0" applyBorder="0" applyAlignment="0" applyProtection="0"/>
    <xf numFmtId="0" fontId="39" fillId="49" borderId="0" applyNumberFormat="0" applyBorder="0" applyAlignment="0" applyProtection="0"/>
    <xf numFmtId="0" fontId="39" fillId="44" borderId="0" applyNumberFormat="0" applyBorder="0" applyAlignment="0" applyProtection="0"/>
    <xf numFmtId="0" fontId="39" fillId="50" borderId="0" applyNumberFormat="0" applyBorder="0" applyAlignment="0" applyProtection="0"/>
    <xf numFmtId="0" fontId="39" fillId="54" borderId="0" applyNumberFormat="0" applyBorder="0" applyAlignment="0" applyProtection="0"/>
    <xf numFmtId="0" fontId="39" fillId="43" borderId="0" applyNumberFormat="0" applyBorder="0" applyAlignment="0" applyProtection="0"/>
    <xf numFmtId="0" fontId="39" fillId="54" borderId="0" applyNumberFormat="0" applyBorder="0" applyAlignment="0" applyProtection="0"/>
    <xf numFmtId="0" fontId="39" fillId="49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44" borderId="0" applyNumberFormat="0" applyBorder="0" applyAlignment="0" applyProtection="0"/>
    <xf numFmtId="0" fontId="39" fillId="50" borderId="0" applyNumberFormat="0" applyBorder="0" applyAlignment="0" applyProtection="0"/>
    <xf numFmtId="0" fontId="39" fillId="39" borderId="0" applyNumberFormat="0" applyBorder="0" applyAlignment="0" applyProtection="0"/>
    <xf numFmtId="0" fontId="39" fillId="49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39" borderId="0" applyNumberFormat="0" applyBorder="0" applyAlignment="0" applyProtection="0"/>
    <xf numFmtId="0" fontId="39" fillId="50" borderId="0" applyNumberFormat="0" applyBorder="0" applyAlignment="0" applyProtection="0"/>
    <xf numFmtId="0" fontId="39" fillId="49" borderId="0" applyNumberFormat="0" applyBorder="0" applyAlignment="0" applyProtection="0"/>
    <xf numFmtId="0" fontId="39" fillId="43" borderId="0" applyNumberFormat="0" applyBorder="0" applyAlignment="0" applyProtection="0"/>
    <xf numFmtId="0" fontId="5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0" fillId="21" borderId="0" applyNumberFormat="0" applyBorder="0" applyAlignment="0" applyProtection="0"/>
    <xf numFmtId="0" fontId="80" fillId="22" borderId="0" applyNumberFormat="0" applyBorder="0" applyAlignment="0" applyProtection="0"/>
    <xf numFmtId="0" fontId="80" fillId="23" borderId="0" applyNumberFormat="0" applyBorder="0" applyAlignment="0" applyProtection="0"/>
    <xf numFmtId="0" fontId="80" fillId="24" borderId="0" applyNumberFormat="0" applyBorder="0" applyAlignment="0" applyProtection="0"/>
    <xf numFmtId="0" fontId="80" fillId="25" borderId="0" applyNumberFormat="0" applyBorder="0" applyAlignment="0" applyProtection="0"/>
    <xf numFmtId="0" fontId="80" fillId="26" borderId="0" applyNumberFormat="0" applyBorder="0" applyAlignment="0" applyProtection="0"/>
    <xf numFmtId="0" fontId="80" fillId="27" borderId="0" applyNumberFormat="0" applyBorder="0" applyAlignment="0" applyProtection="0"/>
    <xf numFmtId="0" fontId="80" fillId="28" borderId="0" applyNumberFormat="0" applyBorder="0" applyAlignment="0" applyProtection="0"/>
    <xf numFmtId="0" fontId="80" fillId="29" borderId="0" applyNumberFormat="0" applyBorder="0" applyAlignment="0" applyProtection="0"/>
    <xf numFmtId="0" fontId="80" fillId="24" borderId="0" applyNumberFormat="0" applyBorder="0" applyAlignment="0" applyProtection="0"/>
    <xf numFmtId="0" fontId="80" fillId="27" borderId="0" applyNumberFormat="0" applyBorder="0" applyAlignment="0" applyProtection="0"/>
    <xf numFmtId="0" fontId="80" fillId="30" borderId="0" applyNumberFormat="0" applyBorder="0" applyAlignment="0" applyProtection="0"/>
    <xf numFmtId="0" fontId="81" fillId="31" borderId="0" applyNumberFormat="0" applyBorder="0" applyAlignment="0" applyProtection="0"/>
    <xf numFmtId="0" fontId="81" fillId="28" borderId="0" applyNumberFormat="0" applyBorder="0" applyAlignment="0" applyProtection="0"/>
    <xf numFmtId="0" fontId="81" fillId="29" borderId="0" applyNumberFormat="0" applyBorder="0" applyAlignment="0" applyProtection="0"/>
    <xf numFmtId="0" fontId="81" fillId="32" borderId="0" applyNumberFormat="0" applyBorder="0" applyAlignment="0" applyProtection="0"/>
    <xf numFmtId="0" fontId="81" fillId="33" borderId="0" applyNumberFormat="0" applyBorder="0" applyAlignment="0" applyProtection="0"/>
    <xf numFmtId="0" fontId="81" fillId="34" borderId="0" applyNumberFormat="0" applyBorder="0" applyAlignment="0" applyProtection="0"/>
    <xf numFmtId="0" fontId="39" fillId="39" borderId="0" applyNumberFormat="0" applyBorder="0" applyAlignment="0" applyProtection="0"/>
    <xf numFmtId="0" fontId="39" fillId="44" borderId="0" applyNumberFormat="0" applyBorder="0" applyAlignment="0" applyProtection="0"/>
    <xf numFmtId="0" fontId="39" fillId="43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39" fillId="54" borderId="0" applyNumberFormat="0" applyBorder="0" applyAlignment="0" applyProtection="0"/>
    <xf numFmtId="173" fontId="5" fillId="0" borderId="0" applyFont="0" applyFill="0" applyBorder="0" applyAlignment="0" applyProtection="0"/>
    <xf numFmtId="0" fontId="39" fillId="54" borderId="0" applyNumberFormat="0" applyBorder="0" applyAlignment="0" applyProtection="0"/>
    <xf numFmtId="0" fontId="39" fillId="50" borderId="0" applyNumberFormat="0" applyBorder="0" applyAlignment="0" applyProtection="0"/>
    <xf numFmtId="0" fontId="39" fillId="49" borderId="0" applyNumberFormat="0" applyBorder="0" applyAlignment="0" applyProtection="0"/>
    <xf numFmtId="0" fontId="39" fillId="43" borderId="0" applyNumberFormat="0" applyBorder="0" applyAlignment="0" applyProtection="0"/>
    <xf numFmtId="0" fontId="81" fillId="35" borderId="0" applyNumberFormat="0" applyBorder="0" applyAlignment="0" applyProtection="0"/>
    <xf numFmtId="0" fontId="81" fillId="40" borderId="0" applyNumberFormat="0" applyBorder="0" applyAlignment="0" applyProtection="0"/>
    <xf numFmtId="0" fontId="81" fillId="45" borderId="0" applyNumberFormat="0" applyBorder="0" applyAlignment="0" applyProtection="0"/>
    <xf numFmtId="0" fontId="81" fillId="32" borderId="0" applyNumberFormat="0" applyBorder="0" applyAlignment="0" applyProtection="0"/>
    <xf numFmtId="0" fontId="81" fillId="33" borderId="0" applyNumberFormat="0" applyBorder="0" applyAlignment="0" applyProtection="0"/>
    <xf numFmtId="0" fontId="81" fillId="51" borderId="0" applyNumberFormat="0" applyBorder="0" applyAlignment="0" applyProtection="0"/>
    <xf numFmtId="0" fontId="39" fillId="39" borderId="0" applyNumberFormat="0" applyBorder="0" applyAlignment="0" applyProtection="0"/>
    <xf numFmtId="0" fontId="86" fillId="23" borderId="0" applyNumberFormat="0" applyBorder="0" applyAlignment="0" applyProtection="0"/>
    <xf numFmtId="0" fontId="96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87" fillId="0" borderId="37" applyNumberFormat="0" applyFill="0" applyAlignment="0" applyProtection="0"/>
    <xf numFmtId="0" fontId="88" fillId="0" borderId="38" applyNumberFormat="0" applyFill="0" applyAlignment="0" applyProtection="0"/>
    <xf numFmtId="0" fontId="89" fillId="0" borderId="39" applyNumberFormat="0" applyFill="0" applyAlignment="0" applyProtection="0"/>
    <xf numFmtId="0" fontId="89" fillId="0" borderId="0" applyNumberFormat="0" applyFill="0" applyBorder="0" applyAlignment="0" applyProtection="0"/>
    <xf numFmtId="0" fontId="92" fillId="60" borderId="0" applyNumberFormat="0" applyBorder="0" applyAlignment="0" applyProtection="0"/>
    <xf numFmtId="0" fontId="82" fillId="22" borderId="0" applyNumberFormat="0" applyBorder="0" applyAlignment="0" applyProtection="0"/>
    <xf numFmtId="0" fontId="84" fillId="56" borderId="36" applyNumberFormat="0" applyAlignment="0" applyProtection="0"/>
    <xf numFmtId="0" fontId="91" fillId="0" borderId="40" applyNumberFormat="0" applyFill="0" applyAlignment="0" applyProtection="0"/>
    <xf numFmtId="172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4" fontId="37" fillId="65" borderId="0" applyNumberFormat="0" applyProtection="0">
      <alignment horizontal="left" vertical="center" indent="1"/>
    </xf>
    <xf numFmtId="4" fontId="37" fillId="62" borderId="0" applyNumberFormat="0" applyProtection="0">
      <alignment horizontal="left" vertical="center" indent="1"/>
    </xf>
    <xf numFmtId="0" fontId="5" fillId="66" borderId="43" applyNumberFormat="0" applyProtection="0">
      <alignment horizontal="left" vertical="center" indent="1"/>
    </xf>
    <xf numFmtId="0" fontId="5" fillId="66" borderId="43" applyNumberFormat="0" applyProtection="0">
      <alignment horizontal="left" vertical="top" indent="1"/>
    </xf>
    <xf numFmtId="0" fontId="5" fillId="62" borderId="43" applyNumberFormat="0" applyProtection="0">
      <alignment horizontal="left" vertical="center" indent="1"/>
    </xf>
    <xf numFmtId="0" fontId="5" fillId="62" borderId="43" applyNumberFormat="0" applyProtection="0">
      <alignment horizontal="left" vertical="top" indent="1"/>
    </xf>
    <xf numFmtId="0" fontId="5" fillId="27" borderId="43" applyNumberFormat="0" applyProtection="0">
      <alignment horizontal="left" vertical="center" indent="1"/>
    </xf>
    <xf numFmtId="0" fontId="5" fillId="27" borderId="43" applyNumberFormat="0" applyProtection="0">
      <alignment horizontal="left" vertical="top" indent="1"/>
    </xf>
    <xf numFmtId="0" fontId="5" fillId="65" borderId="43" applyNumberFormat="0" applyProtection="0">
      <alignment horizontal="left" vertical="center" indent="1"/>
    </xf>
    <xf numFmtId="0" fontId="5" fillId="65" borderId="43" applyNumberFormat="0" applyProtection="0">
      <alignment horizontal="left" vertical="top" indent="1"/>
    </xf>
    <xf numFmtId="0" fontId="5" fillId="67" borderId="45" applyNumberFormat="0">
      <protection locked="0"/>
    </xf>
    <xf numFmtId="0" fontId="39" fillId="44" borderId="0" applyNumberFormat="0" applyBorder="0" applyAlignment="0" applyProtection="0"/>
    <xf numFmtId="0" fontId="39" fillId="39" borderId="0" applyNumberFormat="0" applyBorder="0" applyAlignment="0" applyProtection="0"/>
    <xf numFmtId="0" fontId="39" fillId="44" borderId="0" applyNumberFormat="0" applyBorder="0" applyAlignment="0" applyProtection="0"/>
    <xf numFmtId="0" fontId="39" fillId="43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0" borderId="0" applyNumberFormat="0" applyBorder="0" applyAlignment="0" applyProtection="0"/>
    <xf numFmtId="0" fontId="39" fillId="49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39" borderId="0" applyNumberFormat="0" applyBorder="0" applyAlignment="0" applyProtection="0"/>
    <xf numFmtId="172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9" fillId="39" borderId="0" applyNumberFormat="0" applyBorder="0" applyAlignment="0" applyProtection="0"/>
    <xf numFmtId="0" fontId="39" fillId="44" borderId="0" applyNumberFormat="0" applyBorder="0" applyAlignment="0" applyProtection="0"/>
    <xf numFmtId="0" fontId="39" fillId="43" borderId="0" applyNumberFormat="0" applyBorder="0" applyAlignment="0" applyProtection="0"/>
    <xf numFmtId="0" fontId="1" fillId="0" borderId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39" fillId="54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0"/>
    <xf numFmtId="0" fontId="39" fillId="54" borderId="0" applyNumberFormat="0" applyBorder="0" applyAlignment="0" applyProtection="0"/>
    <xf numFmtId="0" fontId="39" fillId="50" borderId="0" applyNumberFormat="0" applyBorder="0" applyAlignment="0" applyProtection="0"/>
    <xf numFmtId="0" fontId="39" fillId="49" borderId="0" applyNumberFormat="0" applyBorder="0" applyAlignment="0" applyProtection="0"/>
    <xf numFmtId="0" fontId="5" fillId="0" borderId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9" fontId="5" fillId="0" borderId="0" applyFont="0" applyFill="0" applyBorder="0" applyAlignment="0" applyProtection="0"/>
    <xf numFmtId="0" fontId="39" fillId="39" borderId="0" applyNumberFormat="0" applyBorder="0" applyAlignment="0" applyProtection="0"/>
    <xf numFmtId="164" fontId="5" fillId="0" borderId="0" applyFont="0" applyFill="0" applyBorder="0" applyAlignment="0" applyProtection="0"/>
    <xf numFmtId="0" fontId="95" fillId="0" borderId="46" applyNumberFormat="0" applyFill="0" applyAlignment="0" applyProtection="0"/>
    <xf numFmtId="0" fontId="5" fillId="0" borderId="0"/>
    <xf numFmtId="0" fontId="1" fillId="0" borderId="0"/>
    <xf numFmtId="0" fontId="5" fillId="0" borderId="0"/>
    <xf numFmtId="0" fontId="5" fillId="0" borderId="0"/>
    <xf numFmtId="0" fontId="95" fillId="0" borderId="46" applyNumberFormat="0" applyFill="0" applyAlignment="0" applyProtection="0"/>
    <xf numFmtId="0" fontId="5" fillId="0" borderId="0"/>
    <xf numFmtId="164" fontId="1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39" fillId="39" borderId="0" applyNumberFormat="0" applyBorder="0" applyAlignment="0" applyProtection="0"/>
    <xf numFmtId="0" fontId="39" fillId="44" borderId="0" applyNumberFormat="0" applyBorder="0" applyAlignment="0" applyProtection="0"/>
    <xf numFmtId="0" fontId="39" fillId="43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39" fillId="54" borderId="0" applyNumberFormat="0" applyBorder="0" applyAlignment="0" applyProtection="0"/>
    <xf numFmtId="0" fontId="39" fillId="39" borderId="0" applyNumberFormat="0" applyBorder="0" applyAlignment="0" applyProtection="0"/>
    <xf numFmtId="0" fontId="39" fillId="44" borderId="0" applyNumberFormat="0" applyBorder="0" applyAlignment="0" applyProtection="0"/>
    <xf numFmtId="0" fontId="39" fillId="43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39" fillId="54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0" borderId="0" applyNumberFormat="0" applyBorder="0" applyAlignment="0" applyProtection="0"/>
    <xf numFmtId="0" fontId="39" fillId="49" borderId="0" applyNumberFormat="0" applyBorder="0" applyAlignment="0" applyProtection="0"/>
    <xf numFmtId="0" fontId="39" fillId="54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49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3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39" fillId="39" borderId="0" applyNumberFormat="0" applyBorder="0" applyAlignment="0" applyProtection="0"/>
    <xf numFmtId="0" fontId="39" fillId="44" borderId="0" applyNumberFormat="0" applyBorder="0" applyAlignment="0" applyProtection="0"/>
    <xf numFmtId="0" fontId="39" fillId="49" borderId="0" applyNumberFormat="0" applyBorder="0" applyAlignment="0" applyProtection="0"/>
    <xf numFmtId="0" fontId="39" fillId="44" borderId="0" applyNumberFormat="0" applyBorder="0" applyAlignment="0" applyProtection="0"/>
    <xf numFmtId="0" fontId="39" fillId="54" borderId="0" applyNumberFormat="0" applyBorder="0" applyAlignment="0" applyProtection="0"/>
    <xf numFmtId="0" fontId="39" fillId="43" borderId="0" applyNumberFormat="0" applyBorder="0" applyAlignment="0" applyProtection="0"/>
    <xf numFmtId="0" fontId="39" fillId="54" borderId="0" applyNumberFormat="0" applyBorder="0" applyAlignment="0" applyProtection="0"/>
    <xf numFmtId="0" fontId="39" fillId="39" borderId="0" applyNumberFormat="0" applyBorder="0" applyAlignment="0" applyProtection="0"/>
    <xf numFmtId="0" fontId="39" fillId="44" borderId="0" applyNumberFormat="0" applyBorder="0" applyAlignment="0" applyProtection="0"/>
    <xf numFmtId="0" fontId="39" fillId="43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39" fillId="54" borderId="0" applyNumberFormat="0" applyBorder="0" applyAlignment="0" applyProtection="0"/>
    <xf numFmtId="0" fontId="39" fillId="39" borderId="0" applyNumberFormat="0" applyBorder="0" applyAlignment="0" applyProtection="0"/>
    <xf numFmtId="0" fontId="39" fillId="44" borderId="0" applyNumberFormat="0" applyBorder="0" applyAlignment="0" applyProtection="0"/>
    <xf numFmtId="0" fontId="39" fillId="39" borderId="0" applyNumberFormat="0" applyBorder="0" applyAlignment="0" applyProtection="0"/>
    <xf numFmtId="0" fontId="39" fillId="4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0" borderId="0" applyNumberFormat="0" applyBorder="0" applyAlignment="0" applyProtection="0"/>
    <xf numFmtId="0" fontId="5" fillId="0" borderId="0"/>
    <xf numFmtId="0" fontId="39" fillId="49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39" borderId="0" applyNumberFormat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164" fontId="5" fillId="0" borderId="0" applyFont="0" applyFill="0" applyBorder="0" applyAlignment="0" applyProtection="0"/>
    <xf numFmtId="0" fontId="39" fillId="54" borderId="0" applyNumberFormat="0" applyBorder="0" applyAlignment="0" applyProtection="0"/>
    <xf numFmtId="0" fontId="39" fillId="49" borderId="0" applyNumberFormat="0" applyBorder="0" applyAlignment="0" applyProtection="0"/>
    <xf numFmtId="0" fontId="39" fillId="39" borderId="0" applyNumberFormat="0" applyBorder="0" applyAlignment="0" applyProtection="0"/>
    <xf numFmtId="0" fontId="39" fillId="54" borderId="0" applyNumberFormat="0" applyBorder="0" applyAlignment="0" applyProtection="0"/>
    <xf numFmtId="0" fontId="39" fillId="50" borderId="0" applyNumberFormat="0" applyBorder="0" applyAlignment="0" applyProtection="0"/>
    <xf numFmtId="0" fontId="39" fillId="49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39" borderId="0" applyNumberFormat="0" applyBorder="0" applyAlignment="0" applyProtection="0"/>
    <xf numFmtId="164" fontId="5" fillId="0" borderId="0" applyFont="0" applyFill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50" borderId="0" applyNumberFormat="0" applyBorder="0" applyAlignment="0" applyProtection="0"/>
    <xf numFmtId="0" fontId="39" fillId="39" borderId="0" applyNumberFormat="0" applyBorder="0" applyAlignment="0" applyProtection="0"/>
    <xf numFmtId="0" fontId="39" fillId="44" borderId="0" applyNumberFormat="0" applyBorder="0" applyAlignment="0" applyProtection="0"/>
    <xf numFmtId="0" fontId="39" fillId="43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39" fillId="54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9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50" borderId="0" applyNumberFormat="0" applyBorder="0" applyAlignment="0" applyProtection="0"/>
    <xf numFmtId="0" fontId="39" fillId="49" borderId="0" applyNumberFormat="0" applyBorder="0" applyAlignment="0" applyProtection="0"/>
    <xf numFmtId="0" fontId="39" fillId="54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49" borderId="0" applyNumberFormat="0" applyBorder="0" applyAlignment="0" applyProtection="0"/>
    <xf numFmtId="0" fontId="39" fillId="54" borderId="0" applyNumberFormat="0" applyBorder="0" applyAlignment="0" applyProtection="0"/>
    <xf numFmtId="0" fontId="39" fillId="50" borderId="0" applyNumberFormat="0" applyBorder="0" applyAlignment="0" applyProtection="0"/>
    <xf numFmtId="0" fontId="39" fillId="43" borderId="0" applyNumberFormat="0" applyBorder="0" applyAlignment="0" applyProtection="0"/>
    <xf numFmtId="0" fontId="39" fillId="49" borderId="0" applyNumberFormat="0" applyBorder="0" applyAlignment="0" applyProtection="0"/>
    <xf numFmtId="0" fontId="39" fillId="44" borderId="0" applyNumberFormat="0" applyBorder="0" applyAlignment="0" applyProtection="0"/>
    <xf numFmtId="0" fontId="39" fillId="43" borderId="0" applyNumberFormat="0" applyBorder="0" applyAlignment="0" applyProtection="0"/>
    <xf numFmtId="0" fontId="39" fillId="39" borderId="0" applyNumberFormat="0" applyBorder="0" applyAlignment="0" applyProtection="0"/>
    <xf numFmtId="0" fontId="39" fillId="44" borderId="0" applyNumberFormat="0" applyBorder="0" applyAlignment="0" applyProtection="0"/>
    <xf numFmtId="0" fontId="39" fillId="39" borderId="0" applyNumberFormat="0" applyBorder="0" applyAlignment="0" applyProtection="0"/>
    <xf numFmtId="0" fontId="39" fillId="54" borderId="0" applyNumberFormat="0" applyBorder="0" applyAlignment="0" applyProtection="0"/>
    <xf numFmtId="0" fontId="39" fillId="50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81" fillId="51" borderId="0" applyNumberFormat="0" applyBorder="0" applyAlignment="0" applyProtection="0"/>
    <xf numFmtId="0" fontId="81" fillId="33" borderId="0" applyNumberFormat="0" applyBorder="0" applyAlignment="0" applyProtection="0"/>
    <xf numFmtId="0" fontId="81" fillId="32" borderId="0" applyNumberFormat="0" applyBorder="0" applyAlignment="0" applyProtection="0"/>
    <xf numFmtId="0" fontId="81" fillId="45" borderId="0" applyNumberFormat="0" applyBorder="0" applyAlignment="0" applyProtection="0"/>
    <xf numFmtId="0" fontId="81" fillId="40" borderId="0" applyNumberFormat="0" applyBorder="0" applyAlignment="0" applyProtection="0"/>
    <xf numFmtId="0" fontId="81" fillId="35" borderId="0" applyNumberFormat="0" applyBorder="0" applyAlignment="0" applyProtection="0"/>
    <xf numFmtId="0" fontId="1" fillId="8" borderId="34" applyNumberFormat="0" applyFont="0" applyAlignment="0" applyProtection="0"/>
    <xf numFmtId="9" fontId="5" fillId="0" borderId="0" applyFont="0" applyFill="0" applyBorder="0" applyAlignment="0" applyProtection="0"/>
  </cellStyleXfs>
  <cellXfs count="237">
    <xf numFmtId="0" fontId="0" fillId="0" borderId="0" xfId="0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4" fillId="0" borderId="0" xfId="0" applyFont="1" applyAlignment="1">
      <alignment horizontal="right" readingOrder="2"/>
    </xf>
    <xf numFmtId="0" fontId="8" fillId="0" borderId="0" xfId="0" applyFont="1" applyAlignment="1">
      <alignment horizontal="center" readingOrder="2"/>
    </xf>
    <xf numFmtId="0" fontId="8" fillId="0" borderId="0" xfId="7" applyFont="1" applyAlignment="1">
      <alignment horizontal="right"/>
    </xf>
    <xf numFmtId="0" fontId="8" fillId="0" borderId="0" xfId="7" applyFont="1" applyAlignment="1">
      <alignment horizontal="center"/>
    </xf>
    <xf numFmtId="0" fontId="10" fillId="0" borderId="0" xfId="7" applyFont="1" applyAlignment="1">
      <alignment horizontal="center" vertical="center" wrapText="1"/>
    </xf>
    <xf numFmtId="0" fontId="12" fillId="0" borderId="0" xfId="7" applyFont="1" applyAlignment="1">
      <alignment horizontal="center" wrapText="1"/>
    </xf>
    <xf numFmtId="0" fontId="19" fillId="0" borderId="0" xfId="7" applyFont="1" applyAlignment="1">
      <alignment horizontal="justify" readingOrder="2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wrapText="1"/>
    </xf>
    <xf numFmtId="49" fontId="9" fillId="2" borderId="2" xfId="0" applyNumberFormat="1" applyFont="1" applyFill="1" applyBorder="1" applyAlignment="1">
      <alignment horizontal="center" wrapText="1"/>
    </xf>
    <xf numFmtId="49" fontId="9" fillId="2" borderId="3" xfId="0" applyNumberFormat="1" applyFont="1" applyFill="1" applyBorder="1" applyAlignment="1">
      <alignment horizontal="center" wrapText="1"/>
    </xf>
    <xf numFmtId="0" fontId="13" fillId="0" borderId="2" xfId="0" applyFont="1" applyBorder="1" applyAlignment="1">
      <alignment horizontal="center"/>
    </xf>
    <xf numFmtId="49" fontId="18" fillId="2" borderId="1" xfId="7" applyNumberFormat="1" applyFont="1" applyFill="1" applyBorder="1" applyAlignment="1">
      <alignment horizontal="center" vertical="center" wrapText="1" readingOrder="2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0" fontId="13" fillId="2" borderId="2" xfId="7" applyFont="1" applyFill="1" applyBorder="1" applyAlignment="1">
      <alignment horizontal="center" vertical="center" wrapText="1"/>
    </xf>
    <xf numFmtId="0" fontId="13" fillId="2" borderId="3" xfId="7" applyFont="1" applyFill="1" applyBorder="1" applyAlignment="1">
      <alignment horizontal="center" vertical="center" wrapText="1"/>
    </xf>
    <xf numFmtId="49" fontId="9" fillId="2" borderId="3" xfId="7" applyNumberFormat="1" applyFont="1" applyFill="1" applyBorder="1" applyAlignment="1">
      <alignment horizontal="center" wrapText="1"/>
    </xf>
    <xf numFmtId="0" fontId="18" fillId="2" borderId="1" xfId="7" applyNumberFormat="1" applyFont="1" applyFill="1" applyBorder="1" applyAlignment="1">
      <alignment horizontal="right" vertical="center" wrapText="1" indent="1"/>
    </xf>
    <xf numFmtId="49" fontId="18" fillId="2" borderId="1" xfId="7" applyNumberFormat="1" applyFont="1" applyFill="1" applyBorder="1" applyAlignment="1">
      <alignment horizontal="right" vertical="center" wrapText="1" indent="3" readingOrder="2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13" fillId="2" borderId="2" xfId="0" applyNumberFormat="1" applyFont="1" applyFill="1" applyBorder="1" applyAlignment="1">
      <alignment horizontal="center" vertical="center" wrapText="1"/>
    </xf>
    <xf numFmtId="3" fontId="13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wrapText="1"/>
    </xf>
    <xf numFmtId="0" fontId="9" fillId="2" borderId="4" xfId="7" applyFont="1" applyFill="1" applyBorder="1" applyAlignment="1">
      <alignment horizontal="center" vertical="center" wrapText="1"/>
    </xf>
    <xf numFmtId="49" fontId="18" fillId="2" borderId="5" xfId="7" applyNumberFormat="1" applyFont="1" applyFill="1" applyBorder="1" applyAlignment="1">
      <alignment horizontal="center" vertical="center" wrapText="1" readingOrder="2"/>
    </xf>
    <xf numFmtId="49" fontId="18" fillId="2" borderId="7" xfId="7" applyNumberFormat="1" applyFont="1" applyFill="1" applyBorder="1" applyAlignment="1">
      <alignment horizontal="center" vertical="center" wrapText="1" readingOrder="2"/>
    </xf>
    <xf numFmtId="0" fontId="9" fillId="2" borderId="8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49" fontId="9" fillId="2" borderId="7" xfId="0" applyNumberFormat="1" applyFont="1" applyFill="1" applyBorder="1" applyAlignment="1">
      <alignment horizontal="center" wrapText="1"/>
    </xf>
    <xf numFmtId="0" fontId="21" fillId="2" borderId="2" xfId="0" applyFont="1" applyFill="1" applyBorder="1" applyAlignment="1">
      <alignment horizontal="center" vertical="center" wrapText="1"/>
    </xf>
    <xf numFmtId="49" fontId="21" fillId="2" borderId="2" xfId="0" applyNumberFormat="1" applyFont="1" applyFill="1" applyBorder="1" applyAlignment="1">
      <alignment horizontal="center" wrapText="1"/>
    </xf>
    <xf numFmtId="0" fontId="22" fillId="0" borderId="0" xfId="0" applyFont="1" applyAlignment="1">
      <alignment horizontal="center"/>
    </xf>
    <xf numFmtId="0" fontId="23" fillId="0" borderId="0" xfId="11" applyFont="1" applyFill="1" applyBorder="1" applyAlignment="1" applyProtection="1">
      <alignment horizontal="center" readingOrder="2"/>
    </xf>
    <xf numFmtId="49" fontId="9" fillId="2" borderId="6" xfId="0" applyNumberFormat="1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 wrapText="1"/>
    </xf>
    <xf numFmtId="0" fontId="24" fillId="3" borderId="9" xfId="0" applyFont="1" applyFill="1" applyBorder="1" applyAlignment="1">
      <alignment horizontal="right" vertical="center" wrapText="1" indent="2" readingOrder="2"/>
    </xf>
    <xf numFmtId="0" fontId="26" fillId="3" borderId="0" xfId="0" applyFont="1" applyFill="1" applyAlignment="1">
      <alignment horizontal="right" indent="2" readingOrder="2"/>
    </xf>
    <xf numFmtId="3" fontId="9" fillId="4" borderId="2" xfId="0" applyNumberFormat="1" applyFont="1" applyFill="1" applyBorder="1" applyAlignment="1">
      <alignment horizontal="center" vertical="center" wrapText="1"/>
    </xf>
    <xf numFmtId="3" fontId="9" fillId="4" borderId="0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0" fillId="5" borderId="0" xfId="0" applyFont="1" applyFill="1"/>
    <xf numFmtId="0" fontId="25" fillId="6" borderId="0" xfId="0" applyFont="1" applyFill="1" applyAlignment="1">
      <alignment horizontal="center"/>
    </xf>
    <xf numFmtId="0" fontId="6" fillId="0" borderId="0" xfId="11" applyFill="1" applyBorder="1" applyAlignment="1" applyProtection="1">
      <alignment horizontal="center" readingOrder="2"/>
    </xf>
    <xf numFmtId="0" fontId="18" fillId="2" borderId="5" xfId="7" applyNumberFormat="1" applyFont="1" applyFill="1" applyBorder="1" applyAlignment="1">
      <alignment horizontal="right" vertical="center" wrapText="1" indent="1"/>
    </xf>
    <xf numFmtId="0" fontId="27" fillId="0" borderId="0" xfId="7" applyFont="1" applyAlignment="1">
      <alignment horizontal="right"/>
    </xf>
    <xf numFmtId="0" fontId="13" fillId="2" borderId="10" xfId="0" applyFont="1" applyFill="1" applyBorder="1" applyAlignment="1">
      <alignment horizontal="center" vertical="center" wrapText="1"/>
    </xf>
    <xf numFmtId="49" fontId="9" fillId="2" borderId="12" xfId="0" applyNumberFormat="1" applyFont="1" applyFill="1" applyBorder="1" applyAlignment="1">
      <alignment horizontal="center" wrapText="1"/>
    </xf>
    <xf numFmtId="49" fontId="18" fillId="2" borderId="13" xfId="7" applyNumberFormat="1" applyFont="1" applyFill="1" applyBorder="1" applyAlignment="1">
      <alignment horizontal="center" vertical="center" wrapText="1" readingOrder="2"/>
    </xf>
    <xf numFmtId="3" fontId="9" fillId="2" borderId="14" xfId="0" applyNumberFormat="1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3" fontId="9" fillId="2" borderId="11" xfId="0" applyNumberFormat="1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49" fontId="18" fillId="2" borderId="5" xfId="7" applyNumberFormat="1" applyFont="1" applyFill="1" applyBorder="1" applyAlignment="1">
      <alignment horizontal="right" vertical="center" wrapText="1" readingOrder="2"/>
    </xf>
    <xf numFmtId="0" fontId="18" fillId="2" borderId="1" xfId="7" applyNumberFormat="1" applyFont="1" applyFill="1" applyBorder="1" applyAlignment="1">
      <alignment horizontal="right" vertical="center" wrapText="1" readingOrder="2"/>
    </xf>
    <xf numFmtId="0" fontId="18" fillId="2" borderId="5" xfId="7" applyNumberFormat="1" applyFont="1" applyFill="1" applyBorder="1" applyAlignment="1">
      <alignment horizontal="right" vertical="center" wrapText="1" indent="1" readingOrder="2"/>
    </xf>
    <xf numFmtId="0" fontId="13" fillId="2" borderId="26" xfId="0" applyFont="1" applyFill="1" applyBorder="1" applyAlignment="1">
      <alignment horizontal="center" vertical="center" wrapText="1"/>
    </xf>
    <xf numFmtId="3" fontId="9" fillId="7" borderId="2" xfId="0" applyNumberFormat="1" applyFont="1" applyFill="1" applyBorder="1" applyAlignment="1">
      <alignment horizontal="center" vertical="center" wrapText="1"/>
    </xf>
    <xf numFmtId="3" fontId="9" fillId="7" borderId="3" xfId="0" applyNumberFormat="1" applyFont="1" applyFill="1" applyBorder="1" applyAlignment="1">
      <alignment horizontal="center" vertical="center" wrapText="1"/>
    </xf>
    <xf numFmtId="0" fontId="13" fillId="7" borderId="8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center" vertical="center" wrapText="1"/>
    </xf>
    <xf numFmtId="0" fontId="9" fillId="2" borderId="17" xfId="7" applyFont="1" applyFill="1" applyBorder="1" applyAlignment="1">
      <alignment horizontal="center" vertical="center" wrapText="1"/>
    </xf>
    <xf numFmtId="0" fontId="9" fillId="2" borderId="1" xfId="7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 wrapText="1"/>
    </xf>
    <xf numFmtId="0" fontId="27" fillId="0" borderId="0" xfId="7" applyFont="1" applyFill="1" applyBorder="1" applyAlignment="1">
      <alignment horizontal="right"/>
    </xf>
    <xf numFmtId="0" fontId="31" fillId="0" borderId="28" xfId="0" applyFont="1" applyFill="1" applyBorder="1" applyAlignment="1">
      <alignment horizontal="right"/>
    </xf>
    <xf numFmtId="0" fontId="31" fillId="0" borderId="28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0" fontId="31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2"/>
    </xf>
    <xf numFmtId="0" fontId="32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3"/>
    </xf>
    <xf numFmtId="0" fontId="32" fillId="0" borderId="0" xfId="0" applyFont="1" applyFill="1" applyBorder="1" applyAlignment="1">
      <alignment horizontal="right" indent="4"/>
    </xf>
    <xf numFmtId="0" fontId="32" fillId="0" borderId="0" xfId="0" applyFont="1" applyFill="1" applyBorder="1" applyAlignment="1">
      <alignment horizontal="right" indent="3"/>
    </xf>
    <xf numFmtId="4" fontId="31" fillId="0" borderId="28" xfId="0" applyNumberFormat="1" applyFont="1" applyFill="1" applyBorder="1" applyAlignment="1">
      <alignment horizontal="right"/>
    </xf>
    <xf numFmtId="10" fontId="31" fillId="0" borderId="28" xfId="0" applyNumberFormat="1" applyFont="1" applyFill="1" applyBorder="1" applyAlignment="1">
      <alignment horizontal="right"/>
    </xf>
    <xf numFmtId="2" fontId="31" fillId="0" borderId="28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4" fontId="32" fillId="0" borderId="0" xfId="0" applyNumberFormat="1" applyFont="1" applyFill="1" applyBorder="1" applyAlignment="1">
      <alignment horizontal="right"/>
    </xf>
    <xf numFmtId="10" fontId="32" fillId="0" borderId="0" xfId="0" applyNumberFormat="1" applyFont="1" applyFill="1" applyBorder="1" applyAlignment="1">
      <alignment horizontal="right"/>
    </xf>
    <xf numFmtId="2" fontId="32" fillId="0" borderId="0" xfId="0" applyNumberFormat="1" applyFont="1" applyFill="1" applyBorder="1" applyAlignment="1">
      <alignment horizontal="right"/>
    </xf>
    <xf numFmtId="49" fontId="32" fillId="0" borderId="0" xfId="0" applyNumberFormat="1" applyFont="1" applyFill="1" applyBorder="1" applyAlignment="1">
      <alignment horizontal="right"/>
    </xf>
    <xf numFmtId="167" fontId="32" fillId="0" borderId="0" xfId="0" applyNumberFormat="1" applyFont="1" applyFill="1" applyBorder="1" applyAlignment="1">
      <alignment horizontal="right"/>
    </xf>
    <xf numFmtId="0" fontId="9" fillId="0" borderId="0" xfId="0" applyFont="1" applyAlignment="1">
      <alignment horizontal="right" readingOrder="2"/>
    </xf>
    <xf numFmtId="0" fontId="10" fillId="0" borderId="0" xfId="0" applyFont="1" applyAlignment="1">
      <alignment horizontal="center"/>
    </xf>
    <xf numFmtId="0" fontId="32" fillId="0" borderId="0" xfId="0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167" fontId="31" fillId="0" borderId="28" xfId="0" applyNumberFormat="1" applyFont="1" applyFill="1" applyBorder="1" applyAlignment="1">
      <alignment horizontal="right"/>
    </xf>
    <xf numFmtId="167" fontId="31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1"/>
    </xf>
    <xf numFmtId="0" fontId="31" fillId="0" borderId="0" xfId="0" applyFont="1" applyFill="1" applyBorder="1" applyAlignment="1">
      <alignment horizontal="right"/>
    </xf>
    <xf numFmtId="14" fontId="32" fillId="0" borderId="0" xfId="0" applyNumberFormat="1" applyFont="1" applyFill="1" applyBorder="1" applyAlignment="1">
      <alignment horizontal="right"/>
    </xf>
    <xf numFmtId="168" fontId="32" fillId="0" borderId="0" xfId="0" applyNumberFormat="1" applyFont="1" applyFill="1" applyBorder="1" applyAlignment="1">
      <alignment horizontal="right"/>
    </xf>
    <xf numFmtId="0" fontId="31" fillId="0" borderId="29" xfId="0" applyFont="1" applyFill="1" applyBorder="1" applyAlignment="1">
      <alignment horizontal="right"/>
    </xf>
    <xf numFmtId="0" fontId="31" fillId="0" borderId="30" xfId="0" applyFont="1" applyFill="1" applyBorder="1" applyAlignment="1">
      <alignment horizontal="right" indent="1"/>
    </xf>
    <xf numFmtId="0" fontId="31" fillId="0" borderId="30" xfId="0" applyFont="1" applyFill="1" applyBorder="1" applyAlignment="1">
      <alignment horizontal="right" indent="2"/>
    </xf>
    <xf numFmtId="0" fontId="32" fillId="0" borderId="30" xfId="0" applyFont="1" applyFill="1" applyBorder="1" applyAlignment="1">
      <alignment horizontal="right" indent="3"/>
    </xf>
    <xf numFmtId="0" fontId="32" fillId="0" borderId="30" xfId="0" applyFont="1" applyFill="1" applyBorder="1" applyAlignment="1">
      <alignment horizontal="right" indent="2"/>
    </xf>
    <xf numFmtId="0" fontId="10" fillId="0" borderId="0" xfId="0" applyFont="1" applyAlignment="1">
      <alignment horizontal="right"/>
    </xf>
    <xf numFmtId="164" fontId="9" fillId="0" borderId="31" xfId="13" applyFont="1" applyBorder="1" applyAlignment="1">
      <alignment horizontal="right"/>
    </xf>
    <xf numFmtId="10" fontId="9" fillId="0" borderId="31" xfId="14" applyNumberFormat="1" applyFont="1" applyBorder="1" applyAlignment="1">
      <alignment horizontal="center"/>
    </xf>
    <xf numFmtId="2" fontId="9" fillId="0" borderId="31" xfId="7" applyNumberFormat="1" applyFont="1" applyBorder="1" applyAlignment="1">
      <alignment horizontal="right"/>
    </xf>
    <xf numFmtId="169" fontId="9" fillId="0" borderId="31" xfId="7" applyNumberFormat="1" applyFont="1" applyBorder="1" applyAlignment="1">
      <alignment horizontal="center"/>
    </xf>
    <xf numFmtId="0" fontId="31" fillId="0" borderId="32" xfId="0" applyFont="1" applyFill="1" applyBorder="1" applyAlignment="1">
      <alignment horizontal="right"/>
    </xf>
    <xf numFmtId="0" fontId="31" fillId="0" borderId="32" xfId="0" applyNumberFormat="1" applyFont="1" applyFill="1" applyBorder="1" applyAlignment="1">
      <alignment horizontal="right"/>
    </xf>
    <xf numFmtId="4" fontId="31" fillId="0" borderId="32" xfId="0" applyNumberFormat="1" applyFont="1" applyFill="1" applyBorder="1" applyAlignment="1">
      <alignment horizontal="right"/>
    </xf>
    <xf numFmtId="10" fontId="31" fillId="0" borderId="32" xfId="0" applyNumberFormat="1" applyFont="1" applyFill="1" applyBorder="1" applyAlignment="1">
      <alignment horizontal="right"/>
    </xf>
    <xf numFmtId="49" fontId="31" fillId="0" borderId="0" xfId="0" applyNumberFormat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 indent="2"/>
    </xf>
    <xf numFmtId="0" fontId="33" fillId="0" borderId="0" xfId="0" applyNumberFormat="1" applyFont="1" applyFill="1" applyBorder="1" applyAlignment="1">
      <alignment horizontal="right"/>
    </xf>
    <xf numFmtId="4" fontId="33" fillId="0" borderId="0" xfId="0" applyNumberFormat="1" applyFont="1" applyFill="1" applyBorder="1" applyAlignment="1">
      <alignment horizontal="right"/>
    </xf>
    <xf numFmtId="10" fontId="33" fillId="0" borderId="0" xfId="0" applyNumberFormat="1" applyFont="1" applyFill="1" applyBorder="1" applyAlignment="1">
      <alignment horizontal="right"/>
    </xf>
    <xf numFmtId="2" fontId="33" fillId="0" borderId="0" xfId="0" applyNumberFormat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 indent="1"/>
    </xf>
    <xf numFmtId="0" fontId="33" fillId="0" borderId="0" xfId="0" applyFont="1" applyFill="1" applyBorder="1" applyAlignment="1">
      <alignment horizontal="right"/>
    </xf>
    <xf numFmtId="10" fontId="35" fillId="0" borderId="0" xfId="0" applyNumberFormat="1" applyFont="1" applyFill="1" applyBorder="1" applyAlignment="1">
      <alignment horizontal="right"/>
    </xf>
    <xf numFmtId="167" fontId="33" fillId="0" borderId="0" xfId="0" applyNumberFormat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 indent="3"/>
    </xf>
    <xf numFmtId="170" fontId="0" fillId="0" borderId="22" xfId="0" applyNumberFormat="1" applyFill="1" applyBorder="1" applyAlignment="1">
      <alignment horizontal="center"/>
    </xf>
    <xf numFmtId="164" fontId="33" fillId="0" borderId="0" xfId="0" applyNumberFormat="1" applyFont="1" applyFill="1" applyBorder="1" applyAlignment="1">
      <alignment horizontal="right"/>
    </xf>
    <xf numFmtId="0" fontId="4" fillId="0" borderId="0" xfId="16" applyFill="1" applyAlignment="1">
      <alignment horizontal="right"/>
    </xf>
    <xf numFmtId="164" fontId="9" fillId="0" borderId="31" xfId="13" applyFont="1" applyFill="1" applyBorder="1" applyAlignment="1">
      <alignment horizontal="right"/>
    </xf>
    <xf numFmtId="169" fontId="9" fillId="0" borderId="31" xfId="7" applyNumberFormat="1" applyFont="1" applyFill="1" applyBorder="1" applyAlignment="1">
      <alignment horizontal="center"/>
    </xf>
    <xf numFmtId="0" fontId="12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0" fontId="9" fillId="0" borderId="0" xfId="0" applyFont="1" applyFill="1" applyAlignment="1">
      <alignment horizontal="right" readingOrder="2"/>
    </xf>
    <xf numFmtId="0" fontId="10" fillId="0" borderId="0" xfId="0" applyFont="1" applyFill="1" applyAlignment="1">
      <alignment horizontal="right"/>
    </xf>
    <xf numFmtId="0" fontId="10" fillId="0" borderId="0" xfId="0" applyFont="1" applyFill="1" applyAlignment="1">
      <alignment horizontal="center" vertical="center" wrapText="1"/>
    </xf>
    <xf numFmtId="10" fontId="32" fillId="0" borderId="0" xfId="14" applyNumberFormat="1" applyFont="1" applyFill="1" applyBorder="1" applyAlignment="1">
      <alignment horizontal="right"/>
    </xf>
    <xf numFmtId="10" fontId="34" fillId="0" borderId="0" xfId="0" applyNumberFormat="1" applyFont="1" applyFill="1" applyBorder="1" applyAlignment="1">
      <alignment horizontal="right"/>
    </xf>
    <xf numFmtId="0" fontId="8" fillId="0" borderId="0" xfId="0" applyFont="1" applyFill="1" applyAlignment="1">
      <alignment horizontal="center" readingOrder="2"/>
    </xf>
    <xf numFmtId="0" fontId="32" fillId="0" borderId="0" xfId="165" applyFont="1" applyFill="1" applyBorder="1" applyAlignment="1">
      <alignment horizontal="right" indent="3"/>
    </xf>
    <xf numFmtId="0" fontId="32" fillId="0" borderId="0" xfId="164" applyFont="1" applyFill="1" applyBorder="1" applyAlignment="1">
      <alignment horizontal="right" indent="3"/>
    </xf>
    <xf numFmtId="49" fontId="33" fillId="0" borderId="0" xfId="0" applyNumberFormat="1" applyFont="1" applyFill="1" applyBorder="1" applyAlignment="1">
      <alignment horizontal="right"/>
    </xf>
    <xf numFmtId="14" fontId="33" fillId="0" borderId="0" xfId="0" applyNumberFormat="1" applyFont="1" applyFill="1" applyBorder="1" applyAlignment="1">
      <alignment horizontal="right"/>
    </xf>
    <xf numFmtId="10" fontId="33" fillId="0" borderId="0" xfId="14" applyNumberFormat="1" applyFont="1" applyFill="1" applyBorder="1" applyAlignment="1">
      <alignment horizontal="right"/>
    </xf>
    <xf numFmtId="171" fontId="3" fillId="0" borderId="0" xfId="169" applyNumberFormat="1" applyFont="1" applyFill="1" applyAlignment="1">
      <alignment horizontal="right" readingOrder="1"/>
    </xf>
    <xf numFmtId="10" fontId="31" fillId="0" borderId="0" xfId="14" applyNumberFormat="1" applyFont="1" applyFill="1" applyBorder="1" applyAlignment="1">
      <alignment horizontal="right"/>
    </xf>
    <xf numFmtId="0" fontId="36" fillId="0" borderId="33" xfId="0" applyFont="1" applyFill="1" applyBorder="1" applyAlignment="1">
      <alignment horizontal="right"/>
    </xf>
    <xf numFmtId="164" fontId="0" fillId="0" borderId="0" xfId="0" applyNumberFormat="1" applyFill="1"/>
    <xf numFmtId="14" fontId="0" fillId="0" borderId="0" xfId="0" applyNumberFormat="1" applyFill="1"/>
    <xf numFmtId="0" fontId="0" fillId="0" borderId="45" xfId="0" applyFill="1" applyBorder="1" applyAlignment="1">
      <alignment horizontal="right"/>
    </xf>
    <xf numFmtId="4" fontId="4" fillId="0" borderId="0" xfId="151" applyNumberFormat="1" applyFill="1" applyAlignment="1">
      <alignment horizontal="right"/>
    </xf>
    <xf numFmtId="14" fontId="4" fillId="0" borderId="0" xfId="152" applyNumberFormat="1" applyFill="1" applyAlignment="1">
      <alignment horizontal="right"/>
    </xf>
    <xf numFmtId="164" fontId="2" fillId="0" borderId="0" xfId="176" applyNumberFormat="1" applyFill="1"/>
    <xf numFmtId="0" fontId="32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5" fillId="0" borderId="45" xfId="0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14" fontId="0" fillId="0" borderId="0" xfId="0" applyNumberFormat="1" applyFill="1" applyAlignment="1">
      <alignment horizontal="right"/>
    </xf>
    <xf numFmtId="0" fontId="9" fillId="0" borderId="0" xfId="0" applyFont="1" applyFill="1" applyAlignment="1">
      <alignment horizontal="center" wrapText="1"/>
    </xf>
    <xf numFmtId="0" fontId="63" fillId="0" borderId="0" xfId="313"/>
    <xf numFmtId="0" fontId="10" fillId="0" borderId="0" xfId="313" applyFont="1" applyAlignment="1">
      <alignment horizontal="center" vertical="center" wrapText="1"/>
    </xf>
    <xf numFmtId="0" fontId="32" fillId="0" borderId="0" xfId="313" applyNumberFormat="1" applyFont="1" applyFill="1" applyBorder="1" applyAlignment="1">
      <alignment horizontal="right"/>
    </xf>
    <xf numFmtId="4" fontId="32" fillId="0" borderId="0" xfId="313" applyNumberFormat="1" applyFont="1" applyFill="1" applyBorder="1" applyAlignment="1">
      <alignment horizontal="right"/>
    </xf>
    <xf numFmtId="10" fontId="32" fillId="0" borderId="0" xfId="313" applyNumberFormat="1" applyFont="1" applyFill="1" applyBorder="1" applyAlignment="1">
      <alignment horizontal="right"/>
    </xf>
    <xf numFmtId="0" fontId="32" fillId="0" borderId="0" xfId="313" applyFont="1" applyFill="1" applyBorder="1" applyAlignment="1">
      <alignment horizontal="right"/>
    </xf>
    <xf numFmtId="0" fontId="32" fillId="0" borderId="0" xfId="313" applyFont="1" applyFill="1" applyBorder="1" applyAlignment="1"/>
    <xf numFmtId="0" fontId="106" fillId="0" borderId="0" xfId="224" applyFont="1" applyAlignment="1">
      <alignment horizontal="right"/>
    </xf>
    <xf numFmtId="164" fontId="106" fillId="0" borderId="0" xfId="221" applyFont="1"/>
    <xf numFmtId="0" fontId="1" fillId="0" borderId="0" xfId="224"/>
    <xf numFmtId="0" fontId="1" fillId="0" borderId="0" xfId="224" applyAlignment="1">
      <alignment horizontal="right"/>
    </xf>
    <xf numFmtId="164" fontId="1" fillId="0" borderId="0" xfId="224" applyNumberFormat="1"/>
    <xf numFmtId="164" fontId="1" fillId="0" borderId="0" xfId="221" applyFont="1"/>
    <xf numFmtId="0" fontId="1" fillId="0" borderId="0" xfId="224" applyAlignment="1">
      <alignment horizontal="right" indent="1"/>
    </xf>
    <xf numFmtId="0" fontId="1" fillId="0" borderId="0" xfId="431"/>
    <xf numFmtId="0" fontId="5" fillId="0" borderId="0" xfId="155"/>
    <xf numFmtId="0" fontId="8" fillId="0" borderId="0" xfId="155" applyFont="1" applyAlignment="1">
      <alignment horizontal="center"/>
    </xf>
    <xf numFmtId="0" fontId="8" fillId="0" borderId="0" xfId="155" applyFont="1" applyAlignment="1">
      <alignment horizontal="right"/>
    </xf>
    <xf numFmtId="0" fontId="15" fillId="2" borderId="1" xfId="155" applyFont="1" applyFill="1" applyBorder="1" applyAlignment="1">
      <alignment horizontal="center" vertical="center" wrapText="1"/>
    </xf>
    <xf numFmtId="0" fontId="9" fillId="2" borderId="2" xfId="155" applyFont="1" applyFill="1" applyBorder="1" applyAlignment="1">
      <alignment horizontal="center" vertical="center" wrapText="1"/>
    </xf>
    <xf numFmtId="0" fontId="13" fillId="2" borderId="1" xfId="155" applyFont="1" applyFill="1" applyBorder="1" applyAlignment="1">
      <alignment horizontal="center" vertical="center" wrapText="1"/>
    </xf>
    <xf numFmtId="0" fontId="13" fillId="2" borderId="2" xfId="155" applyFont="1" applyFill="1" applyBorder="1" applyAlignment="1">
      <alignment horizontal="center" vertical="center" wrapText="1"/>
    </xf>
    <xf numFmtId="49" fontId="9" fillId="2" borderId="1" xfId="155" applyNumberFormat="1" applyFont="1" applyFill="1" applyBorder="1" applyAlignment="1">
      <alignment horizontal="center" wrapText="1"/>
    </xf>
    <xf numFmtId="49" fontId="9" fillId="2" borderId="2" xfId="155" applyNumberFormat="1" applyFont="1" applyFill="1" applyBorder="1" applyAlignment="1">
      <alignment horizontal="center" wrapText="1"/>
    </xf>
    <xf numFmtId="0" fontId="27" fillId="0" borderId="0" xfId="7" applyFont="1" applyAlignment="1">
      <alignment horizontal="right"/>
    </xf>
    <xf numFmtId="0" fontId="27" fillId="0" borderId="0" xfId="7" applyFont="1" applyFill="1" applyBorder="1" applyAlignment="1">
      <alignment horizontal="right"/>
    </xf>
    <xf numFmtId="0" fontId="31" fillId="0" borderId="28" xfId="155" applyFont="1" applyFill="1" applyBorder="1" applyAlignment="1">
      <alignment horizontal="right"/>
    </xf>
    <xf numFmtId="0" fontId="31" fillId="0" borderId="28" xfId="155" applyNumberFormat="1" applyFont="1" applyFill="1" applyBorder="1" applyAlignment="1">
      <alignment horizontal="right"/>
    </xf>
    <xf numFmtId="0" fontId="31" fillId="0" borderId="0" xfId="155" applyFont="1" applyFill="1" applyBorder="1" applyAlignment="1">
      <alignment horizontal="right" indent="1"/>
    </xf>
    <xf numFmtId="0" fontId="31" fillId="0" borderId="0" xfId="155" applyNumberFormat="1" applyFont="1" applyFill="1" applyBorder="1" applyAlignment="1">
      <alignment horizontal="right"/>
    </xf>
    <xf numFmtId="0" fontId="32" fillId="0" borderId="0" xfId="155" applyFont="1" applyFill="1" applyBorder="1" applyAlignment="1">
      <alignment horizontal="right" indent="2"/>
    </xf>
    <xf numFmtId="0" fontId="32" fillId="0" borderId="0" xfId="155" applyNumberFormat="1" applyFont="1" applyFill="1" applyBorder="1" applyAlignment="1">
      <alignment horizontal="right"/>
    </xf>
    <xf numFmtId="0" fontId="32" fillId="0" borderId="0" xfId="155" applyFont="1" applyFill="1" applyBorder="1" applyAlignment="1">
      <alignment horizontal="right" indent="3"/>
    </xf>
    <xf numFmtId="4" fontId="31" fillId="0" borderId="28" xfId="155" applyNumberFormat="1" applyFont="1" applyFill="1" applyBorder="1" applyAlignment="1">
      <alignment horizontal="right"/>
    </xf>
    <xf numFmtId="10" fontId="31" fillId="0" borderId="28" xfId="155" applyNumberFormat="1" applyFont="1" applyFill="1" applyBorder="1" applyAlignment="1">
      <alignment horizontal="right"/>
    </xf>
    <xf numFmtId="4" fontId="31" fillId="0" borderId="0" xfId="155" applyNumberFormat="1" applyFont="1" applyFill="1" applyBorder="1" applyAlignment="1">
      <alignment horizontal="right"/>
    </xf>
    <xf numFmtId="10" fontId="31" fillId="0" borderId="0" xfId="155" applyNumberFormat="1" applyFont="1" applyFill="1" applyBorder="1" applyAlignment="1">
      <alignment horizontal="right"/>
    </xf>
    <xf numFmtId="4" fontId="32" fillId="0" borderId="0" xfId="155" applyNumberFormat="1" applyFont="1" applyFill="1" applyBorder="1" applyAlignment="1">
      <alignment horizontal="right"/>
    </xf>
    <xf numFmtId="10" fontId="32" fillId="0" borderId="0" xfId="155" applyNumberFormat="1" applyFont="1" applyFill="1" applyBorder="1" applyAlignment="1">
      <alignment horizontal="right"/>
    </xf>
    <xf numFmtId="49" fontId="32" fillId="0" borderId="0" xfId="155" applyNumberFormat="1" applyFont="1" applyFill="1" applyBorder="1" applyAlignment="1">
      <alignment horizontal="right"/>
    </xf>
    <xf numFmtId="167" fontId="32" fillId="0" borderId="0" xfId="155" applyNumberFormat="1" applyFont="1" applyFill="1" applyBorder="1" applyAlignment="1">
      <alignment horizontal="right"/>
    </xf>
    <xf numFmtId="0" fontId="31" fillId="0" borderId="0" xfId="155" applyFont="1" applyFill="1" applyBorder="1" applyAlignment="1">
      <alignment horizontal="right" indent="2"/>
    </xf>
    <xf numFmtId="0" fontId="33" fillId="0" borderId="0" xfId="155" applyFont="1" applyFill="1" applyBorder="1" applyAlignment="1">
      <alignment horizontal="right" indent="2"/>
    </xf>
    <xf numFmtId="0" fontId="33" fillId="0" borderId="0" xfId="155" applyNumberFormat="1" applyFont="1" applyFill="1" applyBorder="1" applyAlignment="1">
      <alignment horizontal="right"/>
    </xf>
    <xf numFmtId="4" fontId="33" fillId="0" borderId="0" xfId="155" applyNumberFormat="1" applyFont="1" applyFill="1" applyBorder="1" applyAlignment="1">
      <alignment horizontal="right"/>
    </xf>
    <xf numFmtId="10" fontId="33" fillId="0" borderId="0" xfId="155" applyNumberFormat="1" applyFont="1" applyFill="1" applyBorder="1" applyAlignment="1">
      <alignment horizontal="right"/>
    </xf>
    <xf numFmtId="0" fontId="8" fillId="0" borderId="0" xfId="155" applyFont="1" applyFill="1" applyAlignment="1">
      <alignment horizontal="center"/>
    </xf>
    <xf numFmtId="0" fontId="8" fillId="0" borderId="0" xfId="155" applyFont="1" applyFill="1" applyAlignment="1">
      <alignment horizontal="right"/>
    </xf>
    <xf numFmtId="0" fontId="9" fillId="0" borderId="0" xfId="155" applyFont="1" applyFill="1" applyAlignment="1">
      <alignment horizontal="right" readingOrder="2"/>
    </xf>
    <xf numFmtId="0" fontId="10" fillId="0" borderId="0" xfId="155" applyFont="1" applyFill="1" applyAlignment="1">
      <alignment horizontal="right"/>
    </xf>
    <xf numFmtId="0" fontId="1" fillId="0" borderId="0" xfId="431" applyFill="1"/>
    <xf numFmtId="0" fontId="11" fillId="2" borderId="17" xfId="7" applyFont="1" applyFill="1" applyBorder="1" applyAlignment="1">
      <alignment horizontal="center" vertical="center" wrapText="1"/>
    </xf>
    <xf numFmtId="0" fontId="11" fillId="2" borderId="18" xfId="7" applyFont="1" applyFill="1" applyBorder="1" applyAlignment="1">
      <alignment horizontal="center" vertical="center" wrapText="1"/>
    </xf>
    <xf numFmtId="0" fontId="11" fillId="2" borderId="4" xfId="7" applyFont="1" applyFill="1" applyBorder="1" applyAlignment="1">
      <alignment horizontal="center" vertical="center" wrapText="1"/>
    </xf>
    <xf numFmtId="0" fontId="11" fillId="2" borderId="24" xfId="155" applyFont="1" applyFill="1" applyBorder="1" applyAlignment="1">
      <alignment horizontal="center" vertical="center" wrapText="1" readingOrder="2"/>
    </xf>
    <xf numFmtId="0" fontId="11" fillId="2" borderId="25" xfId="155" applyFont="1" applyFill="1" applyBorder="1" applyAlignment="1">
      <alignment horizontal="center" vertical="center" wrapText="1" readingOrder="2"/>
    </xf>
    <xf numFmtId="0" fontId="24" fillId="2" borderId="19" xfId="0" applyFont="1" applyFill="1" applyBorder="1" applyAlignment="1">
      <alignment horizontal="center" vertical="center" wrapText="1" readingOrder="2"/>
    </xf>
    <xf numFmtId="0" fontId="20" fillId="0" borderId="20" xfId="0" applyFont="1" applyBorder="1" applyAlignment="1">
      <alignment horizontal="center" readingOrder="2"/>
    </xf>
    <xf numFmtId="0" fontId="20" fillId="0" borderId="16" xfId="0" applyFont="1" applyBorder="1" applyAlignment="1">
      <alignment horizontal="center" readingOrder="2"/>
    </xf>
    <xf numFmtId="0" fontId="24" fillId="2" borderId="21" xfId="0" applyFont="1" applyFill="1" applyBorder="1" applyAlignment="1">
      <alignment horizontal="center" vertical="center" wrapText="1" readingOrder="2"/>
    </xf>
    <xf numFmtId="0" fontId="20" fillId="0" borderId="22" xfId="0" applyFont="1" applyBorder="1" applyAlignment="1">
      <alignment horizontal="center" readingOrder="2"/>
    </xf>
    <xf numFmtId="0" fontId="20" fillId="0" borderId="23" xfId="0" applyFont="1" applyBorder="1" applyAlignment="1">
      <alignment horizontal="center" readingOrder="2"/>
    </xf>
    <xf numFmtId="0" fontId="9" fillId="0" borderId="0" xfId="0" applyFont="1" applyAlignment="1">
      <alignment horizontal="right" readingOrder="2"/>
    </xf>
    <xf numFmtId="0" fontId="24" fillId="2" borderId="22" xfId="0" applyFont="1" applyFill="1" applyBorder="1" applyAlignment="1">
      <alignment horizontal="center" vertical="center" wrapText="1" readingOrder="2"/>
    </xf>
    <xf numFmtId="0" fontId="24" fillId="2" borderId="23" xfId="0" applyFont="1" applyFill="1" applyBorder="1" applyAlignment="1">
      <alignment horizontal="center" vertical="center" wrapText="1" readingOrder="2"/>
    </xf>
    <xf numFmtId="0" fontId="11" fillId="2" borderId="21" xfId="0" applyFont="1" applyFill="1" applyBorder="1" applyAlignment="1">
      <alignment horizontal="center" vertical="center" wrapText="1" readingOrder="2"/>
    </xf>
    <xf numFmtId="0" fontId="11" fillId="2" borderId="22" xfId="0" applyFont="1" applyFill="1" applyBorder="1" applyAlignment="1">
      <alignment horizontal="center" vertical="center" wrapText="1" readingOrder="2"/>
    </xf>
    <xf numFmtId="0" fontId="11" fillId="2" borderId="23" xfId="0" applyFont="1" applyFill="1" applyBorder="1" applyAlignment="1">
      <alignment horizontal="center" vertical="center" wrapText="1" readingOrder="2"/>
    </xf>
    <xf numFmtId="0" fontId="9" fillId="0" borderId="0" xfId="0" applyFont="1" applyFill="1" applyAlignment="1">
      <alignment horizontal="right" readingOrder="2"/>
    </xf>
  </cellXfs>
  <cellStyles count="870">
    <cellStyle name="20% - Accent1" xfId="17"/>
    <cellStyle name="20% - Accent1 2" xfId="264"/>
    <cellStyle name="20% - Accent1 3" xfId="502"/>
    <cellStyle name="20% - Accent1 4" xfId="305"/>
    <cellStyle name="20% - Accent2" xfId="18"/>
    <cellStyle name="20% - Accent2 2" xfId="263"/>
    <cellStyle name="20% - Accent2 3" xfId="517"/>
    <cellStyle name="20% - Accent2 4" xfId="229"/>
    <cellStyle name="20% - Accent3" xfId="19"/>
    <cellStyle name="20% - Accent3 2" xfId="262"/>
    <cellStyle name="20% - Accent3 3" xfId="503"/>
    <cellStyle name="20% - Accent3 4" xfId="304"/>
    <cellStyle name="20% - Accent4" xfId="20"/>
    <cellStyle name="20% - Accent4 2" xfId="227"/>
    <cellStyle name="20% - Accent4 3" xfId="526"/>
    <cellStyle name="20% - Accent4 4" xfId="303"/>
    <cellStyle name="20% - Accent5" xfId="21"/>
    <cellStyle name="20% - Accent5 2" xfId="230"/>
    <cellStyle name="20% - Accent5 3" xfId="504"/>
    <cellStyle name="20% - Accent5 4" xfId="302"/>
    <cellStyle name="20% - Accent6" xfId="22"/>
    <cellStyle name="20% - Accent6 2" xfId="310"/>
    <cellStyle name="20% - Accent6 3" xfId="527"/>
    <cellStyle name="20% - Accent6 4" xfId="301"/>
    <cellStyle name="20% - הדגשה1" xfId="196" builtinId="30" customBuiltin="1"/>
    <cellStyle name="20% - הדגשה1 2" xfId="134"/>
    <cellStyle name="20% - הדגשה1 2 2" xfId="360"/>
    <cellStyle name="20% - הדגשה1 2 3" xfId="359"/>
    <cellStyle name="20% - הדגשה1 3" xfId="361"/>
    <cellStyle name="20% - הדגשה1 3 2" xfId="362"/>
    <cellStyle name="20% - הדגשה1 4" xfId="363"/>
    <cellStyle name="20% - הדגשה1 5" xfId="591"/>
    <cellStyle name="20% - הדגשה2" xfId="200" builtinId="34" customBuiltin="1"/>
    <cellStyle name="20% - הדגשה2 2" xfId="135"/>
    <cellStyle name="20% - הדגשה2 2 2" xfId="365"/>
    <cellStyle name="20% - הדגשה2 2 3" xfId="364"/>
    <cellStyle name="20% - הדגשה2 3" xfId="366"/>
    <cellStyle name="20% - הדגשה2 3 2" xfId="367"/>
    <cellStyle name="20% - הדגשה2 4" xfId="368"/>
    <cellStyle name="20% - הדגשה2 5" xfId="592"/>
    <cellStyle name="20% - הדגשה3" xfId="204" builtinId="38" customBuiltin="1"/>
    <cellStyle name="20% - הדגשה3 2" xfId="136"/>
    <cellStyle name="20% - הדגשה3 2 2" xfId="370"/>
    <cellStyle name="20% - הדגשה3 2 3" xfId="369"/>
    <cellStyle name="20% - הדגשה3 3" xfId="371"/>
    <cellStyle name="20% - הדגשה3 3 2" xfId="372"/>
    <cellStyle name="20% - הדגשה3 4" xfId="373"/>
    <cellStyle name="20% - הדגשה3 5" xfId="593"/>
    <cellStyle name="20% - הדגשה4" xfId="208" builtinId="42" customBuiltin="1"/>
    <cellStyle name="20% - הדגשה4 2" xfId="137"/>
    <cellStyle name="20% - הדגשה4 2 2" xfId="375"/>
    <cellStyle name="20% - הדגשה4 2 3" xfId="374"/>
    <cellStyle name="20% - הדגשה4 3" xfId="376"/>
    <cellStyle name="20% - הדגשה4 3 2" xfId="377"/>
    <cellStyle name="20% - הדגשה4 4" xfId="378"/>
    <cellStyle name="20% - הדגשה4 5" xfId="594"/>
    <cellStyle name="20% - הדגשה5" xfId="212" builtinId="46" customBuiltin="1"/>
    <cellStyle name="20% - הדגשה5 2" xfId="138"/>
    <cellStyle name="20% - הדגשה5 2 2" xfId="380"/>
    <cellStyle name="20% - הדגשה5 2 3" xfId="379"/>
    <cellStyle name="20% - הדגשה5 3" xfId="381"/>
    <cellStyle name="20% - הדגשה5 3 2" xfId="382"/>
    <cellStyle name="20% - הדגשה5 4" xfId="383"/>
    <cellStyle name="20% - הדגשה5 5" xfId="595"/>
    <cellStyle name="20% - הדגשה6" xfId="216" builtinId="50" customBuiltin="1"/>
    <cellStyle name="20% - הדגשה6 2" xfId="139"/>
    <cellStyle name="20% - הדגשה6 2 2" xfId="385"/>
    <cellStyle name="20% - הדגשה6 2 3" xfId="384"/>
    <cellStyle name="20% - הדגשה6 3" xfId="386"/>
    <cellStyle name="20% - הדגשה6 3 2" xfId="387"/>
    <cellStyle name="20% - הדגשה6 4" xfId="388"/>
    <cellStyle name="20% - הדגשה6 5" xfId="596"/>
    <cellStyle name="40% - Accent1" xfId="23"/>
    <cellStyle name="40% - Accent1 2" xfId="307"/>
    <cellStyle name="40% - Accent1 3" xfId="518"/>
    <cellStyle name="40% - Accent1 4" xfId="300"/>
    <cellStyle name="40% - Accent2" xfId="24"/>
    <cellStyle name="40% - Accent2 2" xfId="261"/>
    <cellStyle name="40% - Accent2 3" xfId="528"/>
    <cellStyle name="40% - Accent2 4" xfId="299"/>
    <cellStyle name="40% - Accent3" xfId="25"/>
    <cellStyle name="40% - Accent3 2" xfId="258"/>
    <cellStyle name="40% - Accent3 3" xfId="505"/>
    <cellStyle name="40% - Accent3 4" xfId="298"/>
    <cellStyle name="40% - Accent4" xfId="26"/>
    <cellStyle name="40% - Accent4 2" xfId="308"/>
    <cellStyle name="40% - Accent4 3" xfId="529"/>
    <cellStyle name="40% - Accent4 4" xfId="297"/>
    <cellStyle name="40% - Accent5" xfId="27"/>
    <cellStyle name="40% - Accent5 2" xfId="260"/>
    <cellStyle name="40% - Accent5 3" xfId="519"/>
    <cellStyle name="40% - Accent5 4" xfId="296"/>
    <cellStyle name="40% - Accent6" xfId="28"/>
    <cellStyle name="40% - Accent6 2" xfId="259"/>
    <cellStyle name="40% - Accent6 3" xfId="530"/>
    <cellStyle name="40% - Accent6 4" xfId="295"/>
    <cellStyle name="40% - הדגשה1" xfId="197" builtinId="31" customBuiltin="1"/>
    <cellStyle name="40% - הדגשה1 2" xfId="140"/>
    <cellStyle name="40% - הדגשה1 2 2" xfId="390"/>
    <cellStyle name="40% - הדגשה1 2 3" xfId="389"/>
    <cellStyle name="40% - הדגשה1 3" xfId="391"/>
    <cellStyle name="40% - הדגשה1 3 2" xfId="392"/>
    <cellStyle name="40% - הדגשה1 4" xfId="393"/>
    <cellStyle name="40% - הדגשה1 5" xfId="597"/>
    <cellStyle name="40% - הדגשה2" xfId="201" builtinId="35" customBuiltin="1"/>
    <cellStyle name="40% - הדגשה2 2" xfId="141"/>
    <cellStyle name="40% - הדגשה2 2 2" xfId="395"/>
    <cellStyle name="40% - הדגשה2 2 3" xfId="394"/>
    <cellStyle name="40% - הדגשה2 3" xfId="396"/>
    <cellStyle name="40% - הדגשה2 3 2" xfId="397"/>
    <cellStyle name="40% - הדגשה2 4" xfId="398"/>
    <cellStyle name="40% - הדגשה2 5" xfId="598"/>
    <cellStyle name="40% - הדגשה3" xfId="205" builtinId="39" customBuiltin="1"/>
    <cellStyle name="40% - הדגשה3 2" xfId="142"/>
    <cellStyle name="40% - הדגשה3 2 2" xfId="400"/>
    <cellStyle name="40% - הדגשה3 2 3" xfId="399"/>
    <cellStyle name="40% - הדגשה3 3" xfId="401"/>
    <cellStyle name="40% - הדגשה3 3 2" xfId="402"/>
    <cellStyle name="40% - הדגשה3 4" xfId="403"/>
    <cellStyle name="40% - הדגשה3 5" xfId="599"/>
    <cellStyle name="40% - הדגשה4" xfId="209" builtinId="43" customBuiltin="1"/>
    <cellStyle name="40% - הדגשה4 2" xfId="143"/>
    <cellStyle name="40% - הדגשה4 2 2" xfId="405"/>
    <cellStyle name="40% - הדגשה4 2 3" xfId="404"/>
    <cellStyle name="40% - הדגשה4 3" xfId="406"/>
    <cellStyle name="40% - הדגשה4 3 2" xfId="407"/>
    <cellStyle name="40% - הדגשה4 4" xfId="408"/>
    <cellStyle name="40% - הדגשה4 5" xfId="600"/>
    <cellStyle name="40% - הדגשה5" xfId="213" builtinId="47" customBuiltin="1"/>
    <cellStyle name="40% - הדגשה5 2" xfId="144"/>
    <cellStyle name="40% - הדגשה5 2 2" xfId="410"/>
    <cellStyle name="40% - הדגשה5 2 3" xfId="409"/>
    <cellStyle name="40% - הדגשה5 3" xfId="411"/>
    <cellStyle name="40% - הדגשה5 3 2" xfId="412"/>
    <cellStyle name="40% - הדגשה5 4" xfId="413"/>
    <cellStyle name="40% - הדגשה5 5" xfId="601"/>
    <cellStyle name="40% - הדגשה6" xfId="217" builtinId="51" customBuiltin="1"/>
    <cellStyle name="40% - הדגשה6 2" xfId="145"/>
    <cellStyle name="40% - הדגשה6 2 2" xfId="415"/>
    <cellStyle name="40% - הדגשה6 2 3" xfId="414"/>
    <cellStyle name="40% - הדגשה6 3" xfId="416"/>
    <cellStyle name="40% - הדגשה6 3 2" xfId="417"/>
    <cellStyle name="40% - הדגשה6 4" xfId="418"/>
    <cellStyle name="40% - הדגשה6 5" xfId="602"/>
    <cellStyle name="60% - Accent1" xfId="29"/>
    <cellStyle name="60% - Accent1 2" xfId="225"/>
    <cellStyle name="60% - Accent1 3" xfId="506"/>
    <cellStyle name="60% - Accent1 4" xfId="294"/>
    <cellStyle name="60% - Accent2" xfId="30"/>
    <cellStyle name="60% - Accent2 2" xfId="257"/>
    <cellStyle name="60% - Accent2 3" xfId="531"/>
    <cellStyle name="60% - Accent2 4" xfId="293"/>
    <cellStyle name="60% - Accent3" xfId="31"/>
    <cellStyle name="60% - Accent3 2" xfId="256"/>
    <cellStyle name="60% - Accent3 3" xfId="520"/>
    <cellStyle name="60% - Accent3 4" xfId="292"/>
    <cellStyle name="60% - Accent4" xfId="32"/>
    <cellStyle name="60% - Accent4 2" xfId="255"/>
    <cellStyle name="60% - Accent4 3" xfId="532"/>
    <cellStyle name="60% - Accent4 4" xfId="291"/>
    <cellStyle name="60% - Accent5" xfId="33"/>
    <cellStyle name="60% - Accent5 2" xfId="223"/>
    <cellStyle name="60% - Accent5 3" xfId="507"/>
    <cellStyle name="60% - Accent5 4" xfId="290"/>
    <cellStyle name="60% - Accent6" xfId="34"/>
    <cellStyle name="60% - Accent6 2" xfId="254"/>
    <cellStyle name="60% - Accent6 3" xfId="533"/>
    <cellStyle name="60% - Accent6 4" xfId="289"/>
    <cellStyle name="60% - הדגשה1" xfId="198" builtinId="32" customBuiltin="1"/>
    <cellStyle name="60% - הדגשה1 2" xfId="420"/>
    <cellStyle name="60% - הדגשה1 3" xfId="603"/>
    <cellStyle name="60% - הדגשה2" xfId="202" builtinId="36" customBuiltin="1"/>
    <cellStyle name="60% - הדגשה2 2" xfId="421"/>
    <cellStyle name="60% - הדגשה2 3" xfId="604"/>
    <cellStyle name="60% - הדגשה3" xfId="206" builtinId="40" customBuiltin="1"/>
    <cellStyle name="60% - הדגשה3 2" xfId="422"/>
    <cellStyle name="60% - הדגשה3 3" xfId="605"/>
    <cellStyle name="60% - הדגשה4" xfId="210" builtinId="44" customBuiltin="1"/>
    <cellStyle name="60% - הדגשה4 2" xfId="423"/>
    <cellStyle name="60% - הדגשה4 3" xfId="606"/>
    <cellStyle name="60% - הדגשה5" xfId="214" builtinId="48" customBuiltin="1"/>
    <cellStyle name="60% - הדגשה5 2" xfId="424"/>
    <cellStyle name="60% - הדגשה5 3" xfId="607"/>
    <cellStyle name="60% - הדגשה6" xfId="218" builtinId="52" customBuiltin="1"/>
    <cellStyle name="60% - הדגשה6 2" xfId="425"/>
    <cellStyle name="60% - הדגשה6 3" xfId="608"/>
    <cellStyle name="Accent1" xfId="35"/>
    <cellStyle name="Accent1 - 20%" xfId="36"/>
    <cellStyle name="Accent1 - 40%" xfId="37"/>
    <cellStyle name="Accent1 - 60%" xfId="38"/>
    <cellStyle name="Accent1 10" xfId="556"/>
    <cellStyle name="Accent1 11" xfId="578"/>
    <cellStyle name="Accent1 12" xfId="560"/>
    <cellStyle name="Accent1 13" xfId="574"/>
    <cellStyle name="Accent1 14" xfId="553"/>
    <cellStyle name="Accent1 15" xfId="609"/>
    <cellStyle name="Accent1 16" xfId="626"/>
    <cellStyle name="Accent1 17" xfId="654"/>
    <cellStyle name="Accent1 18" xfId="665"/>
    <cellStyle name="Accent1 19" xfId="669"/>
    <cellStyle name="Accent1 2" xfId="253"/>
    <cellStyle name="Accent1 20" xfId="686"/>
    <cellStyle name="Accent1 21" xfId="726"/>
    <cellStyle name="Accent1 22" xfId="732"/>
    <cellStyle name="Accent1 23" xfId="761"/>
    <cellStyle name="Accent1 24" xfId="739"/>
    <cellStyle name="Accent1 25" xfId="758"/>
    <cellStyle name="Accent1 26" xfId="738"/>
    <cellStyle name="Accent1 27" xfId="757"/>
    <cellStyle name="Accent1 28" xfId="768"/>
    <cellStyle name="Accent1 29" xfId="776"/>
    <cellStyle name="Accent1 3" xfId="318"/>
    <cellStyle name="Accent1 30" xfId="792"/>
    <cellStyle name="Accent1 31" xfId="774"/>
    <cellStyle name="Accent1 32" xfId="796"/>
    <cellStyle name="Accent1 33" xfId="816"/>
    <cellStyle name="Accent1 34" xfId="795"/>
    <cellStyle name="Accent1 35" xfId="810"/>
    <cellStyle name="Accent1 36" xfId="821"/>
    <cellStyle name="Accent1 37" xfId="828"/>
    <cellStyle name="Accent1 38" xfId="852"/>
    <cellStyle name="Accent1 39" xfId="829"/>
    <cellStyle name="Accent1 4" xfId="331"/>
    <cellStyle name="Accent1 4 2" xfId="521"/>
    <cellStyle name="Accent1 40" xfId="850"/>
    <cellStyle name="Accent1 41" xfId="827"/>
    <cellStyle name="Accent1 42" xfId="288"/>
    <cellStyle name="Accent1 43" xfId="867"/>
    <cellStyle name="Accent1 5" xfId="349"/>
    <cellStyle name="Accent1 5 2" xfId="546"/>
    <cellStyle name="Accent1 6" xfId="338"/>
    <cellStyle name="Accent1 7" xfId="351"/>
    <cellStyle name="Accent1 8" xfId="491"/>
    <cellStyle name="Accent1 9" xfId="499"/>
    <cellStyle name="Accent1_30 6 11 (3)" xfId="39"/>
    <cellStyle name="Accent2" xfId="40"/>
    <cellStyle name="Accent2 - 20%" xfId="41"/>
    <cellStyle name="Accent2 - 40%" xfId="42"/>
    <cellStyle name="Accent2 - 60%" xfId="43"/>
    <cellStyle name="Accent2 10" xfId="557"/>
    <cellStyle name="Accent2 11" xfId="577"/>
    <cellStyle name="Accent2 12" xfId="563"/>
    <cellStyle name="Accent2 13" xfId="572"/>
    <cellStyle name="Accent2 14" xfId="554"/>
    <cellStyle name="Accent2 15" xfId="610"/>
    <cellStyle name="Accent2 16" xfId="653"/>
    <cellStyle name="Accent2 17" xfId="655"/>
    <cellStyle name="Accent2 18" xfId="664"/>
    <cellStyle name="Accent2 19" xfId="670"/>
    <cellStyle name="Accent2 2" xfId="252"/>
    <cellStyle name="Accent2 20" xfId="684"/>
    <cellStyle name="Accent2 21" xfId="727"/>
    <cellStyle name="Accent2 22" xfId="733"/>
    <cellStyle name="Accent2 23" xfId="755"/>
    <cellStyle name="Accent2 24" xfId="741"/>
    <cellStyle name="Accent2 25" xfId="762"/>
    <cellStyle name="Accent2 26" xfId="740"/>
    <cellStyle name="Accent2 27" xfId="764"/>
    <cellStyle name="Accent2 28" xfId="769"/>
    <cellStyle name="Accent2 29" xfId="777"/>
    <cellStyle name="Accent2 3" xfId="319"/>
    <cellStyle name="Accent2 30" xfId="791"/>
    <cellStyle name="Accent2 31" xfId="775"/>
    <cellStyle name="Accent2 32" xfId="798"/>
    <cellStyle name="Accent2 33" xfId="815"/>
    <cellStyle name="Accent2 34" xfId="797"/>
    <cellStyle name="Accent2 35" xfId="819"/>
    <cellStyle name="Accent2 36" xfId="822"/>
    <cellStyle name="Accent2 37" xfId="830"/>
    <cellStyle name="Accent2 38" xfId="851"/>
    <cellStyle name="Accent2 39" xfId="833"/>
    <cellStyle name="Accent2 4" xfId="332"/>
    <cellStyle name="Accent2 4 2" xfId="534"/>
    <cellStyle name="Accent2 40" xfId="848"/>
    <cellStyle name="Accent2 41" xfId="831"/>
    <cellStyle name="Accent2 42" xfId="287"/>
    <cellStyle name="Accent2 43" xfId="866"/>
    <cellStyle name="Accent2 5" xfId="348"/>
    <cellStyle name="Accent2 5 2" xfId="547"/>
    <cellStyle name="Accent2 6" xfId="339"/>
    <cellStyle name="Accent2 7" xfId="352"/>
    <cellStyle name="Accent2 8" xfId="492"/>
    <cellStyle name="Accent2 9" xfId="500"/>
    <cellStyle name="Accent2_30 6 11 (3)" xfId="44"/>
    <cellStyle name="Accent3" xfId="45"/>
    <cellStyle name="Accent3 - 20%" xfId="46"/>
    <cellStyle name="Accent3 - 40%" xfId="47"/>
    <cellStyle name="Accent3 - 60%" xfId="48"/>
    <cellStyle name="Accent3 10" xfId="559"/>
    <cellStyle name="Accent3 11" xfId="576"/>
    <cellStyle name="Accent3 12" xfId="566"/>
    <cellStyle name="Accent3 13" xfId="581"/>
    <cellStyle name="Accent3 14" xfId="555"/>
    <cellStyle name="Accent3 15" xfId="611"/>
    <cellStyle name="Accent3 16" xfId="619"/>
    <cellStyle name="Accent3 17" xfId="656"/>
    <cellStyle name="Accent3 18" xfId="663"/>
    <cellStyle name="Accent3 19" xfId="671"/>
    <cellStyle name="Accent3 2" xfId="222"/>
    <cellStyle name="Accent3 20" xfId="683"/>
    <cellStyle name="Accent3 21" xfId="728"/>
    <cellStyle name="Accent3 22" xfId="734"/>
    <cellStyle name="Accent3 23" xfId="754"/>
    <cellStyle name="Accent3 24" xfId="743"/>
    <cellStyle name="Accent3 25" xfId="756"/>
    <cellStyle name="Accent3 26" xfId="742"/>
    <cellStyle name="Accent3 27" xfId="766"/>
    <cellStyle name="Accent3 28" xfId="770"/>
    <cellStyle name="Accent3 29" xfId="779"/>
    <cellStyle name="Accent3 3" xfId="320"/>
    <cellStyle name="Accent3 30" xfId="790"/>
    <cellStyle name="Accent3 31" xfId="778"/>
    <cellStyle name="Accent3 32" xfId="800"/>
    <cellStyle name="Accent3 33" xfId="814"/>
    <cellStyle name="Accent3 34" xfId="799"/>
    <cellStyle name="Accent3 35" xfId="818"/>
    <cellStyle name="Accent3 36" xfId="823"/>
    <cellStyle name="Accent3 37" xfId="832"/>
    <cellStyle name="Accent3 38" xfId="849"/>
    <cellStyle name="Accent3 39" xfId="836"/>
    <cellStyle name="Accent3 4" xfId="333"/>
    <cellStyle name="Accent3 4 2" xfId="508"/>
    <cellStyle name="Accent3 40" xfId="846"/>
    <cellStyle name="Accent3 41" xfId="835"/>
    <cellStyle name="Accent3 42" xfId="286"/>
    <cellStyle name="Accent3 43" xfId="865"/>
    <cellStyle name="Accent3 5" xfId="344"/>
    <cellStyle name="Accent3 5 2" xfId="548"/>
    <cellStyle name="Accent3 6" xfId="335"/>
    <cellStyle name="Accent3 7" xfId="353"/>
    <cellStyle name="Accent3 8" xfId="493"/>
    <cellStyle name="Accent3 9" xfId="514"/>
    <cellStyle name="Accent3_30 6 11 (3)" xfId="49"/>
    <cellStyle name="Accent4" xfId="50"/>
    <cellStyle name="Accent4 - 20%" xfId="51"/>
    <cellStyle name="Accent4 - 40%" xfId="52"/>
    <cellStyle name="Accent4 - 60%" xfId="53"/>
    <cellStyle name="Accent4 10" xfId="562"/>
    <cellStyle name="Accent4 11" xfId="575"/>
    <cellStyle name="Accent4 12" xfId="568"/>
    <cellStyle name="Accent4 13" xfId="580"/>
    <cellStyle name="Accent4 14" xfId="558"/>
    <cellStyle name="Accent4 15" xfId="612"/>
    <cellStyle name="Accent4 16" xfId="618"/>
    <cellStyle name="Accent4 17" xfId="657"/>
    <cellStyle name="Accent4 18" xfId="662"/>
    <cellStyle name="Accent4 19" xfId="673"/>
    <cellStyle name="Accent4 2" xfId="251"/>
    <cellStyle name="Accent4 20" xfId="681"/>
    <cellStyle name="Accent4 21" xfId="729"/>
    <cellStyle name="Accent4 22" xfId="735"/>
    <cellStyle name="Accent4 23" xfId="753"/>
    <cellStyle name="Accent4 24" xfId="744"/>
    <cellStyle name="Accent4 25" xfId="763"/>
    <cellStyle name="Accent4 26" xfId="759"/>
    <cellStyle name="Accent4 27" xfId="749"/>
    <cellStyle name="Accent4 28" xfId="771"/>
    <cellStyle name="Accent4 29" xfId="781"/>
    <cellStyle name="Accent4 3" xfId="321"/>
    <cellStyle name="Accent4 30" xfId="789"/>
    <cellStyle name="Accent4 31" xfId="780"/>
    <cellStyle name="Accent4 32" xfId="801"/>
    <cellStyle name="Accent4 33" xfId="813"/>
    <cellStyle name="Accent4 34" xfId="802"/>
    <cellStyle name="Accent4 35" xfId="809"/>
    <cellStyle name="Accent4 36" xfId="824"/>
    <cellStyle name="Accent4 37" xfId="834"/>
    <cellStyle name="Accent4 38" xfId="847"/>
    <cellStyle name="Accent4 39" xfId="838"/>
    <cellStyle name="Accent4 4" xfId="334"/>
    <cellStyle name="Accent4 4 2" xfId="535"/>
    <cellStyle name="Accent4 40" xfId="843"/>
    <cellStyle name="Accent4 41" xfId="840"/>
    <cellStyle name="Accent4 42" xfId="285"/>
    <cellStyle name="Accent4 43" xfId="864"/>
    <cellStyle name="Accent4 5" xfId="347"/>
    <cellStyle name="Accent4 5 2" xfId="549"/>
    <cellStyle name="Accent4 6" xfId="341"/>
    <cellStyle name="Accent4 7" xfId="354"/>
    <cellStyle name="Accent4 8" xfId="494"/>
    <cellStyle name="Accent4 9" xfId="501"/>
    <cellStyle name="Accent4_30 6 11 (3)" xfId="54"/>
    <cellStyle name="Accent5" xfId="55"/>
    <cellStyle name="Accent5 - 20%" xfId="56"/>
    <cellStyle name="Accent5 - 40%" xfId="57"/>
    <cellStyle name="Accent5 - 60%" xfId="58"/>
    <cellStyle name="Accent5 10" xfId="564"/>
    <cellStyle name="Accent5 11" xfId="573"/>
    <cellStyle name="Accent5 12" xfId="579"/>
    <cellStyle name="Accent5 13" xfId="552"/>
    <cellStyle name="Accent5 14" xfId="561"/>
    <cellStyle name="Accent5 15" xfId="613"/>
    <cellStyle name="Accent5 16" xfId="617"/>
    <cellStyle name="Accent5 17" xfId="658"/>
    <cellStyle name="Accent5 18" xfId="661"/>
    <cellStyle name="Accent5 19" xfId="674"/>
    <cellStyle name="Accent5 2" xfId="250"/>
    <cellStyle name="Accent5 20" xfId="680"/>
    <cellStyle name="Accent5 21" xfId="730"/>
    <cellStyle name="Accent5 22" xfId="736"/>
    <cellStyle name="Accent5 23" xfId="751"/>
    <cellStyle name="Accent5 24" xfId="745"/>
    <cellStyle name="Accent5 25" xfId="752"/>
    <cellStyle name="Accent5 26" xfId="760"/>
    <cellStyle name="Accent5 27" xfId="748"/>
    <cellStyle name="Accent5 28" xfId="772"/>
    <cellStyle name="Accent5 29" xfId="783"/>
    <cellStyle name="Accent5 3" xfId="322"/>
    <cellStyle name="Accent5 30" xfId="787"/>
    <cellStyle name="Accent5 31" xfId="782"/>
    <cellStyle name="Accent5 32" xfId="803"/>
    <cellStyle name="Accent5 33" xfId="812"/>
    <cellStyle name="Accent5 34" xfId="804"/>
    <cellStyle name="Accent5 35" xfId="820"/>
    <cellStyle name="Accent5 36" xfId="825"/>
    <cellStyle name="Accent5 37" xfId="837"/>
    <cellStyle name="Accent5 38" xfId="845"/>
    <cellStyle name="Accent5 39" xfId="841"/>
    <cellStyle name="Accent5 4" xfId="336"/>
    <cellStyle name="Accent5 4 2" xfId="522"/>
    <cellStyle name="Accent5 40" xfId="854"/>
    <cellStyle name="Accent5 41" xfId="842"/>
    <cellStyle name="Accent5 42" xfId="284"/>
    <cellStyle name="Accent5 43" xfId="863"/>
    <cellStyle name="Accent5 5" xfId="346"/>
    <cellStyle name="Accent5 5 2" xfId="550"/>
    <cellStyle name="Accent5 6" xfId="342"/>
    <cellStyle name="Accent5 7" xfId="355"/>
    <cellStyle name="Accent5 8" xfId="495"/>
    <cellStyle name="Accent5 9" xfId="515"/>
    <cellStyle name="Accent5_30 6 11 (3)" xfId="59"/>
    <cellStyle name="Accent6" xfId="60"/>
    <cellStyle name="Accent6 - 20%" xfId="61"/>
    <cellStyle name="Accent6 - 40%" xfId="62"/>
    <cellStyle name="Accent6 - 60%" xfId="63"/>
    <cellStyle name="Accent6 10" xfId="567"/>
    <cellStyle name="Accent6 11" xfId="571"/>
    <cellStyle name="Accent6 12" xfId="569"/>
    <cellStyle name="Accent6 13" xfId="570"/>
    <cellStyle name="Accent6 14" xfId="565"/>
    <cellStyle name="Accent6 15" xfId="614"/>
    <cellStyle name="Accent6 16" xfId="616"/>
    <cellStyle name="Accent6 17" xfId="659"/>
    <cellStyle name="Accent6 18" xfId="660"/>
    <cellStyle name="Accent6 19" xfId="675"/>
    <cellStyle name="Accent6 2" xfId="249"/>
    <cellStyle name="Accent6 20" xfId="679"/>
    <cellStyle name="Accent6 21" xfId="731"/>
    <cellStyle name="Accent6 22" xfId="737"/>
    <cellStyle name="Accent6 23" xfId="750"/>
    <cellStyle name="Accent6 24" xfId="746"/>
    <cellStyle name="Accent6 25" xfId="765"/>
    <cellStyle name="Accent6 26" xfId="747"/>
    <cellStyle name="Accent6 27" xfId="767"/>
    <cellStyle name="Accent6 28" xfId="773"/>
    <cellStyle name="Accent6 29" xfId="784"/>
    <cellStyle name="Accent6 3" xfId="323"/>
    <cellStyle name="Accent6 30" xfId="786"/>
    <cellStyle name="Accent6 31" xfId="785"/>
    <cellStyle name="Accent6 32" xfId="805"/>
    <cellStyle name="Accent6 33" xfId="811"/>
    <cellStyle name="Accent6 34" xfId="806"/>
    <cellStyle name="Accent6 35" xfId="808"/>
    <cellStyle name="Accent6 36" xfId="826"/>
    <cellStyle name="Accent6 37" xfId="839"/>
    <cellStyle name="Accent6 38" xfId="844"/>
    <cellStyle name="Accent6 39" xfId="853"/>
    <cellStyle name="Accent6 4" xfId="340"/>
    <cellStyle name="Accent6 4 2" xfId="536"/>
    <cellStyle name="Accent6 40" xfId="856"/>
    <cellStyle name="Accent6 41" xfId="855"/>
    <cellStyle name="Accent6 42" xfId="283"/>
    <cellStyle name="Accent6 43" xfId="862"/>
    <cellStyle name="Accent6 5" xfId="345"/>
    <cellStyle name="Accent6 5 2" xfId="551"/>
    <cellStyle name="Accent6 6" xfId="330"/>
    <cellStyle name="Accent6 7" xfId="356"/>
    <cellStyle name="Accent6 8" xfId="496"/>
    <cellStyle name="Accent6 9" xfId="516"/>
    <cellStyle name="Accent6_30 6 11 (3)" xfId="64"/>
    <cellStyle name="Bad" xfId="65"/>
    <cellStyle name="Bad 2" xfId="248"/>
    <cellStyle name="Bad 3" xfId="497"/>
    <cellStyle name="Bad 4" xfId="282"/>
    <cellStyle name="Calculation" xfId="66"/>
    <cellStyle name="Calculation 2" xfId="247"/>
    <cellStyle name="Calculation 2 2" xfId="426"/>
    <cellStyle name="Calculation 3" xfId="537"/>
    <cellStyle name="Calculation 4" xfId="281"/>
    <cellStyle name="Check Cell" xfId="67"/>
    <cellStyle name="Check Cell 2" xfId="246"/>
    <cellStyle name="Check Cell 3" xfId="498"/>
    <cellStyle name="Check Cell 4" xfId="280"/>
    <cellStyle name="Comma" xfId="13" builtinId="3"/>
    <cellStyle name="Comma 10" xfId="807"/>
    <cellStyle name="Comma 2" xfId="1"/>
    <cellStyle name="Comma 2 10" xfId="279"/>
    <cellStyle name="Comma 2 2" xfId="68"/>
    <cellStyle name="Comma 2 2 2" xfId="428"/>
    <cellStyle name="Comma 2 2 2 2" xfId="584"/>
    <cellStyle name="Comma 2 2 2 3" xfId="718"/>
    <cellStyle name="Comma 2 2 3" xfId="711"/>
    <cellStyle name="Comma 2 2 4" xfId="708"/>
    <cellStyle name="Comma 2 2 5" xfId="858"/>
    <cellStyle name="Comma 2 2 6" xfId="324"/>
    <cellStyle name="Comma 2 3" xfId="156"/>
    <cellStyle name="Comma 2 3 2" xfId="583"/>
    <cellStyle name="Comma 2 3 3" xfId="717"/>
    <cellStyle name="Comma 2 3 4" xfId="427"/>
    <cellStyle name="Comma 2 4" xfId="221"/>
    <cellStyle name="Comma 2 4 2" xfId="707"/>
    <cellStyle name="Comma 2 4 3" xfId="722"/>
    <cellStyle name="Comma 2 4 4" xfId="483"/>
    <cellStyle name="Comma 2 5" xfId="639"/>
    <cellStyle name="Comma 2 6" xfId="687"/>
    <cellStyle name="Comma 2 7" xfId="723"/>
    <cellStyle name="Comma 2 8" xfId="817"/>
    <cellStyle name="Comma 2 9" xfId="857"/>
    <cellStyle name="Comma 2_זכויות מקרקעין" xfId="171"/>
    <cellStyle name="Comma 3" xfId="15"/>
    <cellStyle name="Comma 3 2" xfId="146"/>
    <cellStyle name="Comma 3 2 2" xfId="545"/>
    <cellStyle name="Comma 3 2 3" xfId="329"/>
    <cellStyle name="Comma 3 3" xfId="419"/>
    <cellStyle name="Comma 3 4" xfId="640"/>
    <cellStyle name="Comma 3 5" xfId="666"/>
    <cellStyle name="Comma 3 6" xfId="859"/>
    <cellStyle name="Comma 3 7" xfId="245"/>
    <cellStyle name="Comma 3_זכויות מקרקעין" xfId="170"/>
    <cellStyle name="Comma 4" xfId="161"/>
    <cellStyle name="Comma 4 2" xfId="231"/>
    <cellStyle name="Comma 4 2 2" xfId="861"/>
    <cellStyle name="Comma 4 3" xfId="306"/>
    <cellStyle name="Comma 5" xfId="147"/>
    <cellStyle name="Comma 5 2" xfId="173"/>
    <cellStyle name="Comma 5 2 2" xfId="489"/>
    <cellStyle name="Comma 5 3" xfId="309"/>
    <cellStyle name="Comma 5 3 2" xfId="487"/>
    <cellStyle name="Comma 5 4" xfId="328"/>
    <cellStyle name="Comma 6" xfId="154"/>
    <cellStyle name="Comma 6 2" xfId="357"/>
    <cellStyle name="Comma 7" xfId="484"/>
    <cellStyle name="Comma 8" xfId="677"/>
    <cellStyle name="Comma 9" xfId="695"/>
    <cellStyle name="Currency [0] _1" xfId="2"/>
    <cellStyle name="Emphasis 1" xfId="69"/>
    <cellStyle name="Emphasis 2" xfId="70"/>
    <cellStyle name="Emphasis 3" xfId="71"/>
    <cellStyle name="Euro" xfId="615"/>
    <cellStyle name="Euro 2" xfId="641"/>
    <cellStyle name="Explanatory Text" xfId="72"/>
    <cellStyle name="Explanatory Text 2" xfId="244"/>
    <cellStyle name="Explanatory Text 3" xfId="538"/>
    <cellStyle name="Explanatory Text 4" xfId="278"/>
    <cellStyle name="Good" xfId="73"/>
    <cellStyle name="Good 2" xfId="243"/>
    <cellStyle name="Good 3" xfId="523"/>
    <cellStyle name="Good 4" xfId="277"/>
    <cellStyle name="Heading 1" xfId="74"/>
    <cellStyle name="Heading 1 2" xfId="242"/>
    <cellStyle name="Heading 1 3" xfId="539"/>
    <cellStyle name="Heading 1 4" xfId="276"/>
    <cellStyle name="Heading 2" xfId="75"/>
    <cellStyle name="Heading 2 2" xfId="241"/>
    <cellStyle name="Heading 2 3" xfId="512"/>
    <cellStyle name="Heading 2 4" xfId="275"/>
    <cellStyle name="Heading 3" xfId="76"/>
    <cellStyle name="Heading 3 2" xfId="240"/>
    <cellStyle name="Heading 3 3" xfId="540"/>
    <cellStyle name="Heading 3 4" xfId="274"/>
    <cellStyle name="Heading 4" xfId="77"/>
    <cellStyle name="Heading 4 2" xfId="239"/>
    <cellStyle name="Heading 4 3" xfId="509"/>
    <cellStyle name="Heading 4 4" xfId="273"/>
    <cellStyle name="Hyperlink 2" xfId="3"/>
    <cellStyle name="Input" xfId="78"/>
    <cellStyle name="Input 2" xfId="238"/>
    <cellStyle name="Input 2 2" xfId="429"/>
    <cellStyle name="Input 3" xfId="541"/>
    <cellStyle name="Input 4" xfId="272"/>
    <cellStyle name="Linked Cell" xfId="79"/>
    <cellStyle name="Linked Cell 2" xfId="237"/>
    <cellStyle name="Linked Cell 3" xfId="524"/>
    <cellStyle name="Linked Cell 4" xfId="271"/>
    <cellStyle name="Neutral" xfId="80"/>
    <cellStyle name="Neutral 2" xfId="236"/>
    <cellStyle name="Neutral 3" xfId="542"/>
    <cellStyle name="Neutral 4" xfId="270"/>
    <cellStyle name="Normal" xfId="0" builtinId="0"/>
    <cellStyle name="Normal 10" xfId="164"/>
    <cellStyle name="Normal 10 2" xfId="314"/>
    <cellStyle name="Normal 10 2 2" xfId="431"/>
    <cellStyle name="Normal 10 3" xfId="430"/>
    <cellStyle name="Normal 11" xfId="4"/>
    <cellStyle name="Normal 11 2" xfId="157"/>
    <cellStyle name="Normal 11 2 2" xfId="586"/>
    <cellStyle name="Normal 11 2 2 2" xfId="705"/>
    <cellStyle name="Normal 11 2 3" xfId="721"/>
    <cellStyle name="Normal 11 2 4" xfId="713"/>
    <cellStyle name="Normal 11 2 5" xfId="337"/>
    <cellStyle name="Normal 11 3" xfId="224"/>
    <cellStyle name="Normal 11 3 2" xfId="585"/>
    <cellStyle name="Normal 11 3 3" xfId="691"/>
    <cellStyle name="Normal 11 3 4" xfId="432"/>
    <cellStyle name="Normal 11 4" xfId="486"/>
    <cellStyle name="Normal 11 4 2" xfId="706"/>
    <cellStyle name="Normal 11 5" xfId="699"/>
    <cellStyle name="Normal 11 6" xfId="698"/>
    <cellStyle name="Normal 12" xfId="219"/>
    <cellStyle name="Normal 13" xfId="477"/>
    <cellStyle name="Normal 14" xfId="480"/>
    <cellStyle name="Normal 15" xfId="165"/>
    <cellStyle name="Normal 15 2" xfId="479"/>
    <cellStyle name="Normal 16" xfId="490"/>
    <cellStyle name="Normal 16 2" xfId="712"/>
    <cellStyle name="Normal 17" xfId="676"/>
    <cellStyle name="Normal 18" xfId="696"/>
    <cellStyle name="Normal 19" xfId="794"/>
    <cellStyle name="Normal 2" xfId="5"/>
    <cellStyle name="Normal 2 2" xfId="82"/>
    <cellStyle name="Normal 2 2 2" xfId="83"/>
    <cellStyle name="Normal 2 2 2 2" xfId="433"/>
    <cellStyle name="Normal 2 2_גולמי" xfId="133"/>
    <cellStyle name="Normal 2 3" xfId="81"/>
    <cellStyle name="Normal 2 4" xfId="84"/>
    <cellStyle name="Normal 2 5" xfId="158"/>
    <cellStyle name="Normal 2_גולמי" xfId="132"/>
    <cellStyle name="Normal 3" xfId="6"/>
    <cellStyle name="Normal 3 2" xfId="148"/>
    <cellStyle name="Normal 3 2 2" xfId="588"/>
    <cellStyle name="Normal 3 2 2 2" xfId="704"/>
    <cellStyle name="Normal 3 2 3" xfId="672"/>
    <cellStyle name="Normal 3 2 4" xfId="690"/>
    <cellStyle name="Normal 3 2 5" xfId="325"/>
    <cellStyle name="Normal 3 3" xfId="159"/>
    <cellStyle name="Normal 3 3 2" xfId="587"/>
    <cellStyle name="Normal 3 3 3" xfId="682"/>
    <cellStyle name="Normal 3 3 4" xfId="481"/>
    <cellStyle name="Normal 3 4" xfId="226"/>
    <cellStyle name="Normal 3 4 2" xfId="724"/>
    <cellStyle name="Normal 3 4 3" xfId="710"/>
    <cellStyle name="Normal 3 4 4" xfId="689"/>
    <cellStyle name="Normal 3 5" xfId="692"/>
    <cellStyle name="Normal 3 6" xfId="265"/>
    <cellStyle name="Normal 3_יתרת התחייבות להשקעה" xfId="177"/>
    <cellStyle name="Normal 4" xfId="12"/>
    <cellStyle name="Normal 4 2" xfId="350"/>
    <cellStyle name="Normal 4 2 2" xfId="434"/>
    <cellStyle name="Normal 4 3" xfId="358"/>
    <cellStyle name="Normal 4 4" xfId="678"/>
    <cellStyle name="Normal 4 5" xfId="694"/>
    <cellStyle name="Normal 5" xfId="16"/>
    <cellStyle name="Normal 5 2" xfId="163"/>
    <cellStyle name="Normal 5 2 2" xfId="788"/>
    <cellStyle name="Normal 5 2 3" xfId="435"/>
    <cellStyle name="Normal 5 3" xfId="233"/>
    <cellStyle name="Normal 5 3 2" xfId="715"/>
    <cellStyle name="Normal 5 3 3" xfId="513"/>
    <cellStyle name="Normal 5 4" xfId="582"/>
    <cellStyle name="Normal 5 5" xfId="714"/>
    <cellStyle name="Normal 6" xfId="151"/>
    <cellStyle name="Normal 6 2" xfId="174"/>
    <cellStyle name="Normal 6 2 2" xfId="700"/>
    <cellStyle name="Normal 6 2 3" xfId="436"/>
    <cellStyle name="Normal 6 3" xfId="311"/>
    <cellStyle name="Normal 6 4" xfId="702"/>
    <cellStyle name="Normal 7" xfId="152"/>
    <cellStyle name="Normal 7 2" xfId="175"/>
    <cellStyle name="Normal 7 2 2" xfId="701"/>
    <cellStyle name="Normal 7 2 3" xfId="437"/>
    <cellStyle name="Normal 7 3" xfId="312"/>
    <cellStyle name="Normal 7 4" xfId="716"/>
    <cellStyle name="Normal 8" xfId="155"/>
    <cellStyle name="Normal 8 2" xfId="220"/>
    <cellStyle name="Normal 8 2 2" xfId="439"/>
    <cellStyle name="Normal 8 3" xfId="438"/>
    <cellStyle name="Normal 9" xfId="153"/>
    <cellStyle name="Normal 9 2" xfId="313"/>
    <cellStyle name="Normal 9 2 2" xfId="441"/>
    <cellStyle name="Normal 9 3" xfId="440"/>
    <cellStyle name="Normal 9 4" xfId="860"/>
    <cellStyle name="Normal_2007-16618" xfId="7"/>
    <cellStyle name="Normal_זכויות מקרקעין" xfId="169"/>
    <cellStyle name="Normal_יתרת התחייבות להשקעה" xfId="176"/>
    <cellStyle name="Note" xfId="85"/>
    <cellStyle name="Note 2" xfId="235"/>
    <cellStyle name="Note 2 2" xfId="442"/>
    <cellStyle name="Note 3" xfId="510"/>
    <cellStyle name="Output" xfId="86"/>
    <cellStyle name="Output 2" xfId="234"/>
    <cellStyle name="Output 2 2" xfId="443"/>
    <cellStyle name="Output 3" xfId="511"/>
    <cellStyle name="Output 4" xfId="269"/>
    <cellStyle name="Percent" xfId="14" builtinId="5"/>
    <cellStyle name="Percent 2" xfId="8"/>
    <cellStyle name="Percent 2 2" xfId="87"/>
    <cellStyle name="Percent 2 2 2" xfId="590"/>
    <cellStyle name="Percent 2 2 2 2" xfId="703"/>
    <cellStyle name="Percent 2 2 3" xfId="709"/>
    <cellStyle name="Percent 2 2 4" xfId="667"/>
    <cellStyle name="Percent 2 2 5" xfId="326"/>
    <cellStyle name="Percent 2 3" xfId="160"/>
    <cellStyle name="Percent 2 3 2" xfId="589"/>
    <cellStyle name="Percent 2 3 3" xfId="720"/>
    <cellStyle name="Percent 2 3 4" xfId="485"/>
    <cellStyle name="Percent 2 4" xfId="228"/>
    <cellStyle name="Percent 2 4 2" xfId="725"/>
    <cellStyle name="Percent 2 4 3" xfId="668"/>
    <cellStyle name="Percent 2 4 4" xfId="697"/>
    <cellStyle name="Percent 2 5" xfId="719"/>
    <cellStyle name="Percent 3" xfId="88"/>
    <cellStyle name="Percent 3 2" xfId="343"/>
    <cellStyle name="Percent 3 3" xfId="488"/>
    <cellStyle name="Percent 3 4" xfId="685"/>
    <cellStyle name="Percent 4" xfId="162"/>
    <cellStyle name="Percent 4 2" xfId="232"/>
    <cellStyle name="Percent 4 2 2" xfId="869"/>
    <cellStyle name="Percent 5" xfId="793"/>
    <cellStyle name="SAPBEXaggData" xfId="89"/>
    <cellStyle name="SAPBEXaggDataEmph" xfId="90"/>
    <cellStyle name="SAPBEXaggItem" xfId="91"/>
    <cellStyle name="SAPBEXaggItemX" xfId="92"/>
    <cellStyle name="SAPBEXchaText" xfId="93"/>
    <cellStyle name="SAPBEXexcBad7" xfId="94"/>
    <cellStyle name="SAPBEXexcBad8" xfId="95"/>
    <cellStyle name="SAPBEXexcBad9" xfId="96"/>
    <cellStyle name="SAPBEXexcCritical4" xfId="97"/>
    <cellStyle name="SAPBEXexcCritical5" xfId="98"/>
    <cellStyle name="SAPBEXexcCritical6" xfId="99"/>
    <cellStyle name="SAPBEXexcGood1" xfId="100"/>
    <cellStyle name="SAPBEXexcGood2" xfId="101"/>
    <cellStyle name="SAPBEXexcGood3" xfId="102"/>
    <cellStyle name="SAPBEXfilterDrill" xfId="103"/>
    <cellStyle name="SAPBEXfilterItem" xfId="104"/>
    <cellStyle name="SAPBEXfilterText" xfId="105"/>
    <cellStyle name="SAPBEXformats" xfId="106"/>
    <cellStyle name="SAPBEXheaderItem" xfId="107"/>
    <cellStyle name="SAPBEXheaderItem 2" xfId="642"/>
    <cellStyle name="SAPBEXheaderText" xfId="108"/>
    <cellStyle name="SAPBEXheaderText 2" xfId="643"/>
    <cellStyle name="SAPBEXHLevel0" xfId="109"/>
    <cellStyle name="SAPBEXHLevel0 2" xfId="644"/>
    <cellStyle name="SAPBEXHLevel0X" xfId="110"/>
    <cellStyle name="SAPBEXHLevel0X 2" xfId="645"/>
    <cellStyle name="SAPBEXHLevel1" xfId="111"/>
    <cellStyle name="SAPBEXHLevel1 2" xfId="646"/>
    <cellStyle name="SAPBEXHLevel1X" xfId="112"/>
    <cellStyle name="SAPBEXHLevel1X 2" xfId="647"/>
    <cellStyle name="SAPBEXHLevel2" xfId="113"/>
    <cellStyle name="SAPBEXHLevel2 2" xfId="648"/>
    <cellStyle name="SAPBEXHLevel2X" xfId="114"/>
    <cellStyle name="SAPBEXHLevel2X 2" xfId="649"/>
    <cellStyle name="SAPBEXHLevel3" xfId="115"/>
    <cellStyle name="SAPBEXHLevel3 2" xfId="650"/>
    <cellStyle name="SAPBEXHLevel3X" xfId="116"/>
    <cellStyle name="SAPBEXHLevel3X 2" xfId="651"/>
    <cellStyle name="SAPBEXinputData" xfId="117"/>
    <cellStyle name="SAPBEXinputData 2" xfId="652"/>
    <cellStyle name="SAPBEXresData" xfId="118"/>
    <cellStyle name="SAPBEXresDataEmph" xfId="119"/>
    <cellStyle name="SAPBEXresItem" xfId="120"/>
    <cellStyle name="SAPBEXresItemX" xfId="121"/>
    <cellStyle name="SAPBEXstdData" xfId="122"/>
    <cellStyle name="SAPBEXstdDataEmph" xfId="123"/>
    <cellStyle name="SAPBEXstdItem" xfId="124"/>
    <cellStyle name="SAPBEXstdItemX" xfId="125"/>
    <cellStyle name="SAPBEXtitle" xfId="126"/>
    <cellStyle name="SAPBEXundefined" xfId="127"/>
    <cellStyle name="Sheet Title" xfId="128"/>
    <cellStyle name="Text" xfId="9"/>
    <cellStyle name="Title" xfId="129"/>
    <cellStyle name="Title 2" xfId="315"/>
    <cellStyle name="Title 3" xfId="525"/>
    <cellStyle name="Title 4" xfId="268"/>
    <cellStyle name="Total" xfId="10"/>
    <cellStyle name="Total 2" xfId="130"/>
    <cellStyle name="Total 2 2" xfId="444"/>
    <cellStyle name="Total 2 3" xfId="316"/>
    <cellStyle name="Total 3" xfId="327"/>
    <cellStyle name="Total 3 2" xfId="543"/>
    <cellStyle name="Total 4" xfId="482"/>
    <cellStyle name="Total 5" xfId="688"/>
    <cellStyle name="Total 6" xfId="693"/>
    <cellStyle name="Total 7" xfId="267"/>
    <cellStyle name="Total_יתרת התחייבות להשקעה" xfId="178"/>
    <cellStyle name="Warning Text" xfId="131"/>
    <cellStyle name="Warning Text 2" xfId="317"/>
    <cellStyle name="Warning Text 3" xfId="544"/>
    <cellStyle name="Warning Text 4" xfId="266"/>
    <cellStyle name="הדגשה1" xfId="195" builtinId="29" customBuiltin="1"/>
    <cellStyle name="הדגשה1 2" xfId="445"/>
    <cellStyle name="הדגשה1 3" xfId="620"/>
    <cellStyle name="הדגשה2" xfId="199" builtinId="33" customBuiltin="1"/>
    <cellStyle name="הדגשה2 2" xfId="446"/>
    <cellStyle name="הדגשה2 3" xfId="621"/>
    <cellStyle name="הדגשה3" xfId="203" builtinId="37" customBuiltin="1"/>
    <cellStyle name="הדגשה3 2" xfId="447"/>
    <cellStyle name="הדגשה3 3" xfId="622"/>
    <cellStyle name="הדגשה4" xfId="207" builtinId="41" customBuiltin="1"/>
    <cellStyle name="הדגשה4 2" xfId="448"/>
    <cellStyle name="הדגשה4 3" xfId="623"/>
    <cellStyle name="הדגשה5" xfId="211" builtinId="45" customBuiltin="1"/>
    <cellStyle name="הדגשה5 2" xfId="449"/>
    <cellStyle name="הדגשה5 3" xfId="624"/>
    <cellStyle name="הדגשה6" xfId="215" builtinId="49" customBuiltin="1"/>
    <cellStyle name="הדגשה6 2" xfId="450"/>
    <cellStyle name="הדגשה6 3" xfId="625"/>
    <cellStyle name="היפר-קישור" xfId="11" builtinId="8"/>
    <cellStyle name="הערה 2" xfId="149"/>
    <cellStyle name="הערה 2 2" xfId="168"/>
    <cellStyle name="הערה 2 2 2" xfId="452"/>
    <cellStyle name="הערה 2 3" xfId="167"/>
    <cellStyle name="הערה 2 3 2" xfId="868"/>
    <cellStyle name="הערה 2 4" xfId="166"/>
    <cellStyle name="הערה 2 5" xfId="451"/>
    <cellStyle name="הערה 3" xfId="150"/>
    <cellStyle name="הערה 3 2" xfId="454"/>
    <cellStyle name="הערה 3 3" xfId="453"/>
    <cellStyle name="הערה 4" xfId="172"/>
    <cellStyle name="הערה 4 2" xfId="455"/>
    <cellStyle name="הערה 5" xfId="456"/>
    <cellStyle name="הערה 6" xfId="478"/>
    <cellStyle name="חישוב" xfId="189" builtinId="22" customBuiltin="1"/>
    <cellStyle name="חישוב 2" xfId="457"/>
    <cellStyle name="חישוב 3" xfId="458"/>
    <cellStyle name="טוב" xfId="184" builtinId="26" customBuiltin="1"/>
    <cellStyle name="טוב 2" xfId="459"/>
    <cellStyle name="טוב 3" xfId="627"/>
    <cellStyle name="טקסט אזהרה" xfId="192" builtinId="11" customBuiltin="1"/>
    <cellStyle name="טקסט אזהרה 2" xfId="460"/>
    <cellStyle name="טקסט אזהרה 3" xfId="628"/>
    <cellStyle name="טקסט הסברי" xfId="193" builtinId="53" customBuiltin="1"/>
    <cellStyle name="טקסט הסברי 2" xfId="461"/>
    <cellStyle name="טקסט הסברי 3" xfId="629"/>
    <cellStyle name="כותרת" xfId="179" builtinId="15" customBuiltin="1"/>
    <cellStyle name="כותרת 1" xfId="180" builtinId="16" customBuiltin="1"/>
    <cellStyle name="כותרת 1 2" xfId="462"/>
    <cellStyle name="כותרת 1 3" xfId="631"/>
    <cellStyle name="כותרת 2" xfId="181" builtinId="17" customBuiltin="1"/>
    <cellStyle name="כותרת 2 2" xfId="463"/>
    <cellStyle name="כותרת 2 3" xfId="632"/>
    <cellStyle name="כותרת 3" xfId="182" builtinId="18" customBuiltin="1"/>
    <cellStyle name="כותרת 3 2" xfId="464"/>
    <cellStyle name="כותרת 3 3" xfId="633"/>
    <cellStyle name="כותרת 4" xfId="183" builtinId="19" customBuiltin="1"/>
    <cellStyle name="כותרת 4 2" xfId="465"/>
    <cellStyle name="כותרת 4 3" xfId="634"/>
    <cellStyle name="כותרת 5" xfId="466"/>
    <cellStyle name="כותרת 6" xfId="630"/>
    <cellStyle name="ניטראלי" xfId="186" builtinId="28" customBuiltin="1"/>
    <cellStyle name="ניטראלי 2" xfId="467"/>
    <cellStyle name="ניטראלי 3" xfId="635"/>
    <cellStyle name="סה&quot;כ" xfId="194" builtinId="25" customBuiltin="1"/>
    <cellStyle name="סה&quot;כ 2" xfId="468"/>
    <cellStyle name="סה&quot;כ 3" xfId="469"/>
    <cellStyle name="פלט" xfId="188" builtinId="21" customBuiltin="1"/>
    <cellStyle name="פלט 2" xfId="470"/>
    <cellStyle name="פלט 3" xfId="471"/>
    <cellStyle name="קלט" xfId="187" builtinId="20" customBuiltin="1"/>
    <cellStyle name="קלט 2" xfId="472"/>
    <cellStyle name="קלט 3" xfId="473"/>
    <cellStyle name="רע" xfId="185" builtinId="27" customBuiltin="1"/>
    <cellStyle name="רע 2" xfId="474"/>
    <cellStyle name="רע 3" xfId="636"/>
    <cellStyle name="תא מסומן" xfId="191" builtinId="23" customBuiltin="1"/>
    <cellStyle name="תא מסומן 2" xfId="475"/>
    <cellStyle name="תא מסומן 3" xfId="637"/>
    <cellStyle name="תא מקושר" xfId="190" builtinId="24" customBuiltin="1"/>
    <cellStyle name="תא מקושר 2" xfId="476"/>
    <cellStyle name="תא מקושר 3" xfId="638"/>
  </cellStyles>
  <dxfs count="27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50</xdr:row>
      <xdr:rowOff>0</xdr:rowOff>
    </xdr:from>
    <xdr:to>
      <xdr:col>17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N66"/>
  <sheetViews>
    <sheetView rightToLeft="1" tabSelected="1" workbookViewId="0">
      <pane xSplit="2" ySplit="9" topLeftCell="C25" activePane="bottomRight" state="frozen"/>
      <selection pane="topRight" activeCell="C1" sqref="C1"/>
      <selection pane="bottomLeft" activeCell="A10" sqref="A10"/>
      <selection pane="bottomRight" activeCell="G27" sqref="G27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4" width="6.7109375" style="9" customWidth="1"/>
    <col min="15" max="17" width="7.7109375" style="9" customWidth="1"/>
    <col min="18" max="18" width="8.140625" style="9" customWidth="1"/>
    <col min="19" max="19" width="6.28515625" style="9" customWidth="1"/>
    <col min="20" max="20" width="8" style="9" customWidth="1"/>
    <col min="21" max="21" width="8.7109375" style="9" customWidth="1"/>
    <col min="22" max="22" width="10" style="9" customWidth="1"/>
    <col min="23" max="23" width="9.5703125" style="9" customWidth="1"/>
    <col min="24" max="24" width="6.140625" style="9" customWidth="1"/>
    <col min="25" max="26" width="5.7109375" style="9" customWidth="1"/>
    <col min="27" max="27" width="6.85546875" style="9" customWidth="1"/>
    <col min="28" max="28" width="6.42578125" style="9" customWidth="1"/>
    <col min="29" max="29" width="6.7109375" style="9" customWidth="1"/>
    <col min="30" max="30" width="7.28515625" style="9" customWidth="1"/>
    <col min="31" max="42" width="5.7109375" style="9" customWidth="1"/>
    <col min="43" max="16384" width="9.140625" style="9"/>
  </cols>
  <sheetData>
    <row r="1" spans="1:14">
      <c r="B1" s="56" t="s">
        <v>195</v>
      </c>
      <c r="C1" s="77" t="s" vm="1">
        <v>277</v>
      </c>
    </row>
    <row r="2" spans="1:14">
      <c r="B2" s="56" t="s">
        <v>194</v>
      </c>
      <c r="C2" s="77" t="s">
        <v>278</v>
      </c>
    </row>
    <row r="3" spans="1:14">
      <c r="B3" s="56" t="s">
        <v>196</v>
      </c>
      <c r="C3" s="77" t="s">
        <v>279</v>
      </c>
    </row>
    <row r="4" spans="1:14">
      <c r="B4" s="56" t="s">
        <v>197</v>
      </c>
      <c r="C4" s="77">
        <v>2102</v>
      </c>
    </row>
    <row r="6" spans="1:14" ht="26.25" customHeight="1">
      <c r="B6" s="219" t="s">
        <v>211</v>
      </c>
      <c r="C6" s="220"/>
      <c r="D6" s="221"/>
    </row>
    <row r="7" spans="1:14" s="10" customFormat="1">
      <c r="B7" s="22"/>
      <c r="C7" s="23" t="s">
        <v>126</v>
      </c>
      <c r="D7" s="24" t="s">
        <v>124</v>
      </c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s="10" customFormat="1">
      <c r="B8" s="22"/>
      <c r="C8" s="25" t="s">
        <v>263</v>
      </c>
      <c r="D8" s="26" t="s">
        <v>20</v>
      </c>
    </row>
    <row r="9" spans="1:14" s="11" customFormat="1" ht="18" customHeight="1">
      <c r="B9" s="36"/>
      <c r="C9" s="19" t="s">
        <v>1</v>
      </c>
      <c r="D9" s="27" t="s">
        <v>2</v>
      </c>
    </row>
    <row r="10" spans="1:14" s="11" customFormat="1" ht="18" customHeight="1">
      <c r="B10" s="66" t="s">
        <v>210</v>
      </c>
      <c r="C10" s="114">
        <f>C11+C12+C23+C33+C34+C35+C37</f>
        <v>51468479.013829999</v>
      </c>
      <c r="D10" s="115">
        <f>C10/$C$42</f>
        <v>0.99458769211663967</v>
      </c>
    </row>
    <row r="11" spans="1:14">
      <c r="A11" s="44" t="s">
        <v>157</v>
      </c>
      <c r="B11" s="28" t="s">
        <v>212</v>
      </c>
      <c r="C11" s="114">
        <f>מזומנים!J10</f>
        <v>1541934.5925199999</v>
      </c>
      <c r="D11" s="115">
        <f t="shared" ref="D11:D13" si="0">C11/$C$42</f>
        <v>2.9796667730499479E-2</v>
      </c>
    </row>
    <row r="12" spans="1:14">
      <c r="B12" s="28" t="s">
        <v>213</v>
      </c>
      <c r="C12" s="114">
        <f>C13+C15+C16+C17+C18+C19+C20+C21</f>
        <v>24344297.963169999</v>
      </c>
      <c r="D12" s="115">
        <f t="shared" si="0"/>
        <v>0.47043432390692863</v>
      </c>
    </row>
    <row r="13" spans="1:14">
      <c r="A13" s="54" t="s">
        <v>157</v>
      </c>
      <c r="B13" s="29" t="s">
        <v>80</v>
      </c>
      <c r="C13" s="114">
        <f>'תעודות התחייבות ממשלתיות'!O11</f>
        <v>2449711.04336</v>
      </c>
      <c r="D13" s="115">
        <f t="shared" si="0"/>
        <v>4.7338730416210145E-2</v>
      </c>
    </row>
    <row r="14" spans="1:14">
      <c r="A14" s="54" t="s">
        <v>157</v>
      </c>
      <c r="B14" s="29" t="s">
        <v>81</v>
      </c>
      <c r="C14" s="114" t="s" vm="2">
        <v>2569</v>
      </c>
      <c r="D14" s="115" t="s" vm="3">
        <v>2569</v>
      </c>
    </row>
    <row r="15" spans="1:14">
      <c r="A15" s="54" t="s">
        <v>157</v>
      </c>
      <c r="B15" s="29" t="s">
        <v>82</v>
      </c>
      <c r="C15" s="114">
        <f>'אג"ח קונצרני'!R11</f>
        <v>6388018.0793599989</v>
      </c>
      <c r="D15" s="115">
        <f t="shared" ref="D15:D21" si="1">C15/$C$42</f>
        <v>0.12344340226263163</v>
      </c>
    </row>
    <row r="16" spans="1:14">
      <c r="A16" s="54" t="s">
        <v>157</v>
      </c>
      <c r="B16" s="29" t="s">
        <v>83</v>
      </c>
      <c r="C16" s="114">
        <f>מניות!L11</f>
        <v>7233722.9223800013</v>
      </c>
      <c r="D16" s="115">
        <f t="shared" si="1"/>
        <v>0.13978598016949209</v>
      </c>
    </row>
    <row r="17" spans="1:4">
      <c r="A17" s="54" t="s">
        <v>157</v>
      </c>
      <c r="B17" s="29" t="s">
        <v>84</v>
      </c>
      <c r="C17" s="114">
        <f>'תעודות סל'!K11</f>
        <v>3943565.9994200012</v>
      </c>
      <c r="D17" s="115">
        <f t="shared" si="1"/>
        <v>7.6206297159448905E-2</v>
      </c>
    </row>
    <row r="18" spans="1:4">
      <c r="A18" s="54" t="s">
        <v>157</v>
      </c>
      <c r="B18" s="29" t="s">
        <v>85</v>
      </c>
      <c r="C18" s="114">
        <f>'קרנות נאמנות'!L11</f>
        <v>4537278.242999997</v>
      </c>
      <c r="D18" s="115">
        <f t="shared" si="1"/>
        <v>8.767931717942945E-2</v>
      </c>
    </row>
    <row r="19" spans="1:4">
      <c r="A19" s="54" t="s">
        <v>157</v>
      </c>
      <c r="B19" s="29" t="s">
        <v>86</v>
      </c>
      <c r="C19" s="114">
        <f>'כתבי אופציה'!I11</f>
        <v>396.30509999999998</v>
      </c>
      <c r="D19" s="115">
        <f t="shared" si="1"/>
        <v>7.6582829400717288E-6</v>
      </c>
    </row>
    <row r="20" spans="1:4">
      <c r="A20" s="54" t="s">
        <v>157</v>
      </c>
      <c r="B20" s="29" t="s">
        <v>87</v>
      </c>
      <c r="C20" s="114">
        <f>אופציות!I11</f>
        <v>120.75</v>
      </c>
      <c r="D20" s="115">
        <f t="shared" si="1"/>
        <v>2.3333983464095244E-6</v>
      </c>
    </row>
    <row r="21" spans="1:4">
      <c r="A21" s="54" t="s">
        <v>157</v>
      </c>
      <c r="B21" s="29" t="s">
        <v>88</v>
      </c>
      <c r="C21" s="114">
        <f>'חוזים עתידיים'!I11</f>
        <v>-208515.37944999998</v>
      </c>
      <c r="D21" s="115">
        <f t="shared" si="1"/>
        <v>-4.0293949615700583E-3</v>
      </c>
    </row>
    <row r="22" spans="1:4">
      <c r="A22" s="54" t="s">
        <v>157</v>
      </c>
      <c r="B22" s="29" t="s">
        <v>89</v>
      </c>
      <c r="C22" s="114" t="s" vm="4">
        <v>2569</v>
      </c>
      <c r="D22" s="115" t="s" vm="5">
        <v>2569</v>
      </c>
    </row>
    <row r="23" spans="1:4">
      <c r="B23" s="28" t="s">
        <v>214</v>
      </c>
      <c r="C23" s="114">
        <f>C24+C26+C27+C28+C29+C31+C32</f>
        <v>17461756.577770002</v>
      </c>
      <c r="D23" s="115">
        <f t="shared" ref="D23:D24" si="2">C23/$C$42</f>
        <v>0.33743464947390611</v>
      </c>
    </row>
    <row r="24" spans="1:4">
      <c r="A24" s="54" t="s">
        <v>157</v>
      </c>
      <c r="B24" s="29" t="s">
        <v>90</v>
      </c>
      <c r="C24" s="114">
        <f>'לא סחיר- תעודות התחייבות ממשלתי'!M11</f>
        <v>14755705.297530001</v>
      </c>
      <c r="D24" s="115">
        <f t="shared" si="2"/>
        <v>0.28514234651232107</v>
      </c>
    </row>
    <row r="25" spans="1:4">
      <c r="A25" s="54" t="s">
        <v>157</v>
      </c>
      <c r="B25" s="29" t="s">
        <v>91</v>
      </c>
      <c r="C25" s="114" t="s" vm="6">
        <v>2569</v>
      </c>
      <c r="D25" s="115" t="s" vm="7">
        <v>2569</v>
      </c>
    </row>
    <row r="26" spans="1:4">
      <c r="A26" s="54" t="s">
        <v>157</v>
      </c>
      <c r="B26" s="29" t="s">
        <v>82</v>
      </c>
      <c r="C26" s="114">
        <f>'לא סחיר - אג"ח קונצרני'!P11</f>
        <v>896779.61717999983</v>
      </c>
      <c r="D26" s="115">
        <f t="shared" ref="D26:D29" si="3">C26/$C$42</f>
        <v>1.7329557563739776E-2</v>
      </c>
    </row>
    <row r="27" spans="1:4">
      <c r="A27" s="54" t="s">
        <v>157</v>
      </c>
      <c r="B27" s="29" t="s">
        <v>92</v>
      </c>
      <c r="C27" s="114">
        <f>'לא סחיר - מניות'!J11</f>
        <v>682535.4693</v>
      </c>
      <c r="D27" s="115">
        <f t="shared" si="3"/>
        <v>1.31894586785132E-2</v>
      </c>
    </row>
    <row r="28" spans="1:4">
      <c r="A28" s="54" t="s">
        <v>157</v>
      </c>
      <c r="B28" s="29" t="s">
        <v>93</v>
      </c>
      <c r="C28" s="114">
        <f>'לא סחיר - קרנות השקעה'!H11</f>
        <v>1250021.58189</v>
      </c>
      <c r="D28" s="115">
        <f t="shared" si="3"/>
        <v>2.4155679438164341E-2</v>
      </c>
    </row>
    <row r="29" spans="1:4">
      <c r="A29" s="54" t="s">
        <v>157</v>
      </c>
      <c r="B29" s="29" t="s">
        <v>94</v>
      </c>
      <c r="C29" s="114">
        <f>'לא סחיר - כתבי אופציה'!I11</f>
        <v>76.383289999999988</v>
      </c>
      <c r="D29" s="115">
        <f t="shared" si="3"/>
        <v>1.4760467294353554E-6</v>
      </c>
    </row>
    <row r="30" spans="1:4">
      <c r="A30" s="54" t="s">
        <v>157</v>
      </c>
      <c r="B30" s="29" t="s">
        <v>237</v>
      </c>
      <c r="C30" s="114" t="s" vm="8">
        <v>2569</v>
      </c>
      <c r="D30" s="115" t="s" vm="9">
        <v>2569</v>
      </c>
    </row>
    <row r="31" spans="1:4">
      <c r="A31" s="54" t="s">
        <v>157</v>
      </c>
      <c r="B31" s="29" t="s">
        <v>120</v>
      </c>
      <c r="C31" s="114">
        <f>'לא סחיר - חוזים עתידיים'!I11</f>
        <v>-123396.40217000003</v>
      </c>
      <c r="D31" s="115">
        <f t="shared" ref="D31:D35" si="4">C31/$C$42</f>
        <v>-2.3845379774439981E-3</v>
      </c>
    </row>
    <row r="32" spans="1:4">
      <c r="A32" s="54" t="s">
        <v>157</v>
      </c>
      <c r="B32" s="29" t="s">
        <v>95</v>
      </c>
      <c r="C32" s="114">
        <f>'לא סחיר - מוצרים מובנים'!N11</f>
        <v>34.630749999999999</v>
      </c>
      <c r="D32" s="115">
        <f t="shared" si="4"/>
        <v>6.6921188227678378E-7</v>
      </c>
    </row>
    <row r="33" spans="1:4">
      <c r="A33" s="54" t="s">
        <v>157</v>
      </c>
      <c r="B33" s="28" t="s">
        <v>215</v>
      </c>
      <c r="C33" s="114">
        <f>הלוואות!O10</f>
        <v>3631961.2039600005</v>
      </c>
      <c r="D33" s="115">
        <f t="shared" si="4"/>
        <v>7.0184780683592643E-2</v>
      </c>
    </row>
    <row r="34" spans="1:4">
      <c r="A34" s="54" t="s">
        <v>157</v>
      </c>
      <c r="B34" s="28" t="s">
        <v>216</v>
      </c>
      <c r="C34" s="114">
        <f>'פקדונות מעל 3 חודשים'!M10</f>
        <v>2776013.0268599992</v>
      </c>
      <c r="D34" s="115">
        <f t="shared" si="4"/>
        <v>5.3644258438810939E-2</v>
      </c>
    </row>
    <row r="35" spans="1:4">
      <c r="A35" s="54" t="s">
        <v>157</v>
      </c>
      <c r="B35" s="28" t="s">
        <v>217</v>
      </c>
      <c r="C35" s="114">
        <f>'זכויות מקרקעין'!G10</f>
        <v>1217128.4018699999</v>
      </c>
      <c r="D35" s="115">
        <f t="shared" si="4"/>
        <v>2.3520044722911183E-2</v>
      </c>
    </row>
    <row r="36" spans="1:4">
      <c r="A36" s="54" t="s">
        <v>157</v>
      </c>
      <c r="B36" s="55" t="s">
        <v>218</v>
      </c>
      <c r="C36" s="114" t="s" vm="10">
        <v>2569</v>
      </c>
      <c r="D36" s="115" t="s" vm="11">
        <v>2569</v>
      </c>
    </row>
    <row r="37" spans="1:4">
      <c r="A37" s="54" t="s">
        <v>157</v>
      </c>
      <c r="B37" s="28" t="s">
        <v>219</v>
      </c>
      <c r="C37" s="114">
        <f>'השקעות אחרות '!I10</f>
        <v>495387.24768000003</v>
      </c>
      <c r="D37" s="115">
        <f t="shared" ref="D37:D38" si="5">C37/$C$42</f>
        <v>9.5729671599907046E-3</v>
      </c>
    </row>
    <row r="38" spans="1:4">
      <c r="A38" s="54"/>
      <c r="B38" s="67" t="s">
        <v>221</v>
      </c>
      <c r="C38" s="114">
        <f>C39+C40+C41</f>
        <v>280079.12918999995</v>
      </c>
      <c r="D38" s="115">
        <f t="shared" si="5"/>
        <v>5.4123078833603769E-3</v>
      </c>
    </row>
    <row r="39" spans="1:4">
      <c r="A39" s="54" t="s">
        <v>157</v>
      </c>
      <c r="B39" s="68" t="s">
        <v>222</v>
      </c>
      <c r="C39" s="114">
        <v>0</v>
      </c>
      <c r="D39" s="115" t="s" vm="12">
        <v>2569</v>
      </c>
    </row>
    <row r="40" spans="1:4">
      <c r="A40" s="54" t="s">
        <v>157</v>
      </c>
      <c r="B40" s="68" t="s">
        <v>261</v>
      </c>
      <c r="C40" s="114">
        <f>'עלות מתואמת אג"ח קונצרני ל.סחיר'!M10</f>
        <v>264505.06692999997</v>
      </c>
      <c r="D40" s="115">
        <f t="shared" ref="D40:D42" si="6">C40/$C$42</f>
        <v>5.1113514351254869E-3</v>
      </c>
    </row>
    <row r="41" spans="1:4">
      <c r="A41" s="54" t="s">
        <v>157</v>
      </c>
      <c r="B41" s="68" t="s">
        <v>223</v>
      </c>
      <c r="C41" s="114">
        <f>'עלות מתואמת מסגרות אשראי ללווים'!M10</f>
        <v>15574.062260000001</v>
      </c>
      <c r="D41" s="115">
        <f t="shared" si="6"/>
        <v>3.0095644823489013E-4</v>
      </c>
    </row>
    <row r="42" spans="1:4">
      <c r="B42" s="68" t="s">
        <v>96</v>
      </c>
      <c r="C42" s="114">
        <f>C38+C10</f>
        <v>51748558.143019997</v>
      </c>
      <c r="D42" s="115">
        <f t="shared" si="6"/>
        <v>1</v>
      </c>
    </row>
    <row r="43" spans="1:4">
      <c r="A43" s="54" t="s">
        <v>157</v>
      </c>
      <c r="B43" s="68" t="s">
        <v>220</v>
      </c>
      <c r="C43" s="136">
        <f>'יתרת התחייבות להשקעה'!C10</f>
        <v>2639326.0542910956</v>
      </c>
      <c r="D43" s="115"/>
    </row>
    <row r="44" spans="1:4">
      <c r="B44" s="6" t="s">
        <v>125</v>
      </c>
    </row>
    <row r="45" spans="1:4">
      <c r="C45" s="74" t="s">
        <v>202</v>
      </c>
      <c r="D45" s="35" t="s">
        <v>119</v>
      </c>
    </row>
    <row r="46" spans="1:4">
      <c r="C46" s="75" t="s">
        <v>1</v>
      </c>
      <c r="D46" s="24" t="s">
        <v>2</v>
      </c>
    </row>
    <row r="47" spans="1:4">
      <c r="C47" s="116" t="s">
        <v>183</v>
      </c>
      <c r="D47" s="137" vm="13">
        <v>2.6999</v>
      </c>
    </row>
    <row r="48" spans="1:4">
      <c r="C48" s="116" t="s">
        <v>192</v>
      </c>
      <c r="D48" s="137">
        <v>1.0645</v>
      </c>
    </row>
    <row r="49" spans="2:4">
      <c r="C49" s="116" t="s">
        <v>188</v>
      </c>
      <c r="D49" s="137" vm="14">
        <v>2.7238000000000002</v>
      </c>
    </row>
    <row r="50" spans="2:4">
      <c r="B50" s="12"/>
      <c r="C50" s="116" t="s">
        <v>1438</v>
      </c>
      <c r="D50" s="137" vm="15">
        <v>3.6745000000000001</v>
      </c>
    </row>
    <row r="51" spans="2:4">
      <c r="C51" s="116" t="s">
        <v>181</v>
      </c>
      <c r="D51" s="137" vm="16">
        <v>4.3288000000000002</v>
      </c>
    </row>
    <row r="52" spans="2:4">
      <c r="C52" s="116" t="s">
        <v>182</v>
      </c>
      <c r="D52" s="137" vm="17">
        <v>4.9442000000000004</v>
      </c>
    </row>
    <row r="53" spans="2:4">
      <c r="C53" s="116" t="s">
        <v>184</v>
      </c>
      <c r="D53" s="137">
        <v>0.44779999999999998</v>
      </c>
    </row>
    <row r="54" spans="2:4">
      <c r="C54" s="116" t="s">
        <v>189</v>
      </c>
      <c r="D54" s="137" vm="18">
        <v>3.2989999999999999</v>
      </c>
    </row>
    <row r="55" spans="2:4">
      <c r="C55" s="116" t="s">
        <v>190</v>
      </c>
      <c r="D55" s="137">
        <v>0.19320000000000001</v>
      </c>
    </row>
    <row r="56" spans="2:4">
      <c r="C56" s="116" t="s">
        <v>187</v>
      </c>
      <c r="D56" s="137" vm="19">
        <v>0.58079999999999998</v>
      </c>
    </row>
    <row r="57" spans="2:4">
      <c r="C57" s="116" t="s">
        <v>2570</v>
      </c>
      <c r="D57" s="137">
        <v>2.5392000000000001</v>
      </c>
    </row>
    <row r="58" spans="2:4">
      <c r="C58" s="116" t="s">
        <v>186</v>
      </c>
      <c r="D58" s="137" vm="20">
        <v>0.42099999999999999</v>
      </c>
    </row>
    <row r="59" spans="2:4">
      <c r="C59" s="116" t="s">
        <v>179</v>
      </c>
      <c r="D59" s="137" vm="21">
        <v>3.5139999999999998</v>
      </c>
    </row>
    <row r="60" spans="2:4">
      <c r="C60" s="116" t="s">
        <v>193</v>
      </c>
      <c r="D60" s="117" vm="22">
        <v>0.2964</v>
      </c>
    </row>
    <row r="61" spans="2:4">
      <c r="C61" s="116" t="s">
        <v>2571</v>
      </c>
      <c r="D61" s="117" vm="23">
        <v>0.44750000000000001</v>
      </c>
    </row>
    <row r="62" spans="2:4">
      <c r="C62" s="116" t="s">
        <v>2572</v>
      </c>
      <c r="D62" s="117">
        <v>6.13E-2</v>
      </c>
    </row>
    <row r="63" spans="2:4">
      <c r="C63" s="116" t="s">
        <v>180</v>
      </c>
      <c r="D63" s="117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7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L11" sqref="L11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1.28515625" style="1" bestFit="1" customWidth="1"/>
    <col min="8" max="9" width="7.28515625" style="1" bestFit="1" customWidth="1"/>
    <col min="10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195</v>
      </c>
      <c r="C1" s="77" t="s" vm="1">
        <v>277</v>
      </c>
    </row>
    <row r="2" spans="2:60">
      <c r="B2" s="56" t="s">
        <v>194</v>
      </c>
      <c r="C2" s="77" t="s">
        <v>278</v>
      </c>
    </row>
    <row r="3" spans="2:60">
      <c r="B3" s="56" t="s">
        <v>196</v>
      </c>
      <c r="C3" s="77" t="s">
        <v>279</v>
      </c>
    </row>
    <row r="4" spans="2:60">
      <c r="B4" s="56" t="s">
        <v>197</v>
      </c>
      <c r="C4" s="77">
        <v>2102</v>
      </c>
    </row>
    <row r="6" spans="2:60" ht="26.25" customHeight="1">
      <c r="B6" s="233" t="s">
        <v>225</v>
      </c>
      <c r="C6" s="234"/>
      <c r="D6" s="234"/>
      <c r="E6" s="234"/>
      <c r="F6" s="234"/>
      <c r="G6" s="234"/>
      <c r="H6" s="234"/>
      <c r="I6" s="234"/>
      <c r="J6" s="234"/>
      <c r="K6" s="234"/>
      <c r="L6" s="235"/>
    </row>
    <row r="7" spans="2:60" ht="26.25" customHeight="1">
      <c r="B7" s="233" t="s">
        <v>108</v>
      </c>
      <c r="C7" s="234"/>
      <c r="D7" s="234"/>
      <c r="E7" s="234"/>
      <c r="F7" s="234"/>
      <c r="G7" s="234"/>
      <c r="H7" s="234"/>
      <c r="I7" s="234"/>
      <c r="J7" s="234"/>
      <c r="K7" s="234"/>
      <c r="L7" s="235"/>
      <c r="BH7" s="3"/>
    </row>
    <row r="8" spans="2:60" s="3" customFormat="1" ht="78.75">
      <c r="B8" s="22" t="s">
        <v>132</v>
      </c>
      <c r="C8" s="30" t="s">
        <v>50</v>
      </c>
      <c r="D8" s="30" t="s">
        <v>135</v>
      </c>
      <c r="E8" s="30" t="s">
        <v>74</v>
      </c>
      <c r="F8" s="30" t="s">
        <v>117</v>
      </c>
      <c r="G8" s="30" t="s">
        <v>260</v>
      </c>
      <c r="H8" s="30" t="s">
        <v>259</v>
      </c>
      <c r="I8" s="30" t="s">
        <v>71</v>
      </c>
      <c r="J8" s="30" t="s">
        <v>66</v>
      </c>
      <c r="K8" s="30" t="s">
        <v>198</v>
      </c>
      <c r="L8" s="30" t="s">
        <v>200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267</v>
      </c>
      <c r="H9" s="16"/>
      <c r="I9" s="16" t="s">
        <v>263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29" t="s">
        <v>53</v>
      </c>
      <c r="C11" s="124"/>
      <c r="D11" s="124"/>
      <c r="E11" s="124"/>
      <c r="F11" s="124"/>
      <c r="G11" s="125"/>
      <c r="H11" s="127"/>
      <c r="I11" s="125">
        <v>396.30509999999998</v>
      </c>
      <c r="J11" s="124"/>
      <c r="K11" s="126">
        <v>1</v>
      </c>
      <c r="L11" s="126">
        <f>I11/'סכום נכסי הקרן'!$C$42</f>
        <v>7.6582829400717288E-6</v>
      </c>
      <c r="BC11" s="99"/>
      <c r="BD11" s="3"/>
      <c r="BE11" s="99"/>
      <c r="BG11" s="99"/>
    </row>
    <row r="12" spans="2:60" s="4" customFormat="1" ht="18" customHeight="1">
      <c r="B12" s="128" t="s">
        <v>26</v>
      </c>
      <c r="C12" s="124"/>
      <c r="D12" s="124"/>
      <c r="E12" s="124"/>
      <c r="F12" s="124"/>
      <c r="G12" s="125"/>
      <c r="H12" s="127"/>
      <c r="I12" s="125">
        <v>396.30509999999998</v>
      </c>
      <c r="J12" s="124"/>
      <c r="K12" s="126">
        <v>1</v>
      </c>
      <c r="L12" s="126">
        <f>I12/'סכום נכסי הקרן'!$C$42</f>
        <v>7.6582829400717288E-6</v>
      </c>
      <c r="BC12" s="99"/>
      <c r="BD12" s="3"/>
      <c r="BE12" s="99"/>
      <c r="BG12" s="99"/>
    </row>
    <row r="13" spans="2:60">
      <c r="B13" s="101" t="s">
        <v>1781</v>
      </c>
      <c r="C13" s="81"/>
      <c r="D13" s="81"/>
      <c r="E13" s="81"/>
      <c r="F13" s="81"/>
      <c r="G13" s="90"/>
      <c r="H13" s="92"/>
      <c r="I13" s="90">
        <v>396.30509999999998</v>
      </c>
      <c r="J13" s="81"/>
      <c r="K13" s="91">
        <v>1</v>
      </c>
      <c r="L13" s="91">
        <f>I13/'סכום נכסי הקרן'!$C$42</f>
        <v>7.6582829400717288E-6</v>
      </c>
      <c r="BD13" s="3"/>
    </row>
    <row r="14" spans="2:60" ht="20.25">
      <c r="B14" s="86" t="s">
        <v>1782</v>
      </c>
      <c r="C14" s="83" t="s">
        <v>1783</v>
      </c>
      <c r="D14" s="96" t="s">
        <v>136</v>
      </c>
      <c r="E14" s="96" t="s">
        <v>1091</v>
      </c>
      <c r="F14" s="96" t="s">
        <v>180</v>
      </c>
      <c r="G14" s="93">
        <v>227602</v>
      </c>
      <c r="H14" s="95">
        <v>88.9</v>
      </c>
      <c r="I14" s="93">
        <v>202.33817999999999</v>
      </c>
      <c r="J14" s="94">
        <v>3.5352069972874205E-2</v>
      </c>
      <c r="K14" s="94">
        <v>0.51056163546721955</v>
      </c>
      <c r="L14" s="94">
        <f>I14/'סכום נכסי הקרן'!$C$42</f>
        <v>3.910025462753729E-6</v>
      </c>
      <c r="BD14" s="4"/>
    </row>
    <row r="15" spans="2:60">
      <c r="B15" s="86" t="s">
        <v>1784</v>
      </c>
      <c r="C15" s="83" t="s">
        <v>1785</v>
      </c>
      <c r="D15" s="96" t="s">
        <v>136</v>
      </c>
      <c r="E15" s="96" t="s">
        <v>824</v>
      </c>
      <c r="F15" s="96" t="s">
        <v>180</v>
      </c>
      <c r="G15" s="93">
        <v>84917</v>
      </c>
      <c r="H15" s="95">
        <v>216.9</v>
      </c>
      <c r="I15" s="93">
        <v>184.18496999999999</v>
      </c>
      <c r="J15" s="94">
        <v>7.076416666666667E-2</v>
      </c>
      <c r="K15" s="94">
        <v>0.4647554876280926</v>
      </c>
      <c r="L15" s="94">
        <f>I15/'סכום נכסי הקרן'!$C$42</f>
        <v>3.5592290222069388E-6</v>
      </c>
    </row>
    <row r="16" spans="2:60">
      <c r="B16" s="86" t="s">
        <v>1786</v>
      </c>
      <c r="C16" s="83" t="s">
        <v>1787</v>
      </c>
      <c r="D16" s="96" t="s">
        <v>136</v>
      </c>
      <c r="E16" s="96" t="s">
        <v>1226</v>
      </c>
      <c r="F16" s="96" t="s">
        <v>180</v>
      </c>
      <c r="G16" s="93">
        <v>978195</v>
      </c>
      <c r="H16" s="95">
        <v>1</v>
      </c>
      <c r="I16" s="93">
        <v>9.7819500000000001</v>
      </c>
      <c r="J16" s="94">
        <v>2.7740375753278979E-2</v>
      </c>
      <c r="K16" s="94">
        <v>2.4682876904687828E-2</v>
      </c>
      <c r="L16" s="94">
        <f>I16/'סכום נכסי הקרן'!$C$42</f>
        <v>1.8902845511106129E-7</v>
      </c>
    </row>
    <row r="17" spans="2:56">
      <c r="B17" s="82"/>
      <c r="C17" s="83"/>
      <c r="D17" s="83"/>
      <c r="E17" s="83"/>
      <c r="F17" s="83"/>
      <c r="G17" s="93"/>
      <c r="H17" s="95"/>
      <c r="I17" s="83"/>
      <c r="J17" s="83"/>
      <c r="K17" s="94"/>
      <c r="L17" s="83"/>
    </row>
    <row r="18" spans="2:5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98" t="s">
        <v>276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98" t="s">
        <v>128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98" t="s">
        <v>258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98" t="s">
        <v>266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7" type="noConversion"/>
  <dataValidations count="1">
    <dataValidation allowBlank="1" showInputMessage="1" showErrorMessage="1" sqref="A1:A1048576 B1:B19 C5:C1048576 D1:AF1048576 AH1:XFD1048576 AG1:AG19 B21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>
      <selection activeCell="L11" sqref="L11"/>
    </sheetView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41.7109375" style="2" bestFit="1" customWidth="1"/>
    <col min="4" max="4" width="6.42578125" style="2" bestFit="1" customWidth="1"/>
    <col min="5" max="5" width="5.28515625" style="2" bestFit="1" customWidth="1"/>
    <col min="6" max="6" width="9" style="1" bestFit="1" customWidth="1"/>
    <col min="7" max="7" width="8" style="1" bestFit="1" customWidth="1"/>
    <col min="8" max="8" width="10.7109375" style="1" bestFit="1" customWidth="1"/>
    <col min="9" max="9" width="8" style="1" customWidth="1"/>
    <col min="10" max="10" width="6.28515625" style="1" bestFit="1" customWidth="1"/>
    <col min="11" max="11" width="9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195</v>
      </c>
      <c r="C1" s="77" t="s" vm="1">
        <v>277</v>
      </c>
    </row>
    <row r="2" spans="2:61">
      <c r="B2" s="56" t="s">
        <v>194</v>
      </c>
      <c r="C2" s="77" t="s">
        <v>278</v>
      </c>
    </row>
    <row r="3" spans="2:61">
      <c r="B3" s="56" t="s">
        <v>196</v>
      </c>
      <c r="C3" s="77" t="s">
        <v>279</v>
      </c>
    </row>
    <row r="4" spans="2:61">
      <c r="B4" s="56" t="s">
        <v>197</v>
      </c>
      <c r="C4" s="77">
        <v>2102</v>
      </c>
    </row>
    <row r="6" spans="2:61" ht="26.25" customHeight="1">
      <c r="B6" s="233" t="s">
        <v>225</v>
      </c>
      <c r="C6" s="234"/>
      <c r="D6" s="234"/>
      <c r="E6" s="234"/>
      <c r="F6" s="234"/>
      <c r="G6" s="234"/>
      <c r="H6" s="234"/>
      <c r="I6" s="234"/>
      <c r="J6" s="234"/>
      <c r="K6" s="234"/>
      <c r="L6" s="235"/>
    </row>
    <row r="7" spans="2:61" ht="26.25" customHeight="1">
      <c r="B7" s="233" t="s">
        <v>109</v>
      </c>
      <c r="C7" s="234"/>
      <c r="D7" s="234"/>
      <c r="E7" s="234"/>
      <c r="F7" s="234"/>
      <c r="G7" s="234"/>
      <c r="H7" s="234"/>
      <c r="I7" s="234"/>
      <c r="J7" s="234"/>
      <c r="K7" s="234"/>
      <c r="L7" s="235"/>
      <c r="BI7" s="3"/>
    </row>
    <row r="8" spans="2:61" s="3" customFormat="1" ht="78.75">
      <c r="B8" s="22" t="s">
        <v>132</v>
      </c>
      <c r="C8" s="30" t="s">
        <v>50</v>
      </c>
      <c r="D8" s="30" t="s">
        <v>135</v>
      </c>
      <c r="E8" s="30" t="s">
        <v>74</v>
      </c>
      <c r="F8" s="30" t="s">
        <v>117</v>
      </c>
      <c r="G8" s="30" t="s">
        <v>260</v>
      </c>
      <c r="H8" s="30" t="s">
        <v>259</v>
      </c>
      <c r="I8" s="30" t="s">
        <v>71</v>
      </c>
      <c r="J8" s="30" t="s">
        <v>66</v>
      </c>
      <c r="K8" s="30" t="s">
        <v>198</v>
      </c>
      <c r="L8" s="31" t="s">
        <v>200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267</v>
      </c>
      <c r="H9" s="16"/>
      <c r="I9" s="16" t="s">
        <v>263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105" t="s">
        <v>55</v>
      </c>
      <c r="C11" s="81"/>
      <c r="D11" s="81"/>
      <c r="E11" s="81"/>
      <c r="F11" s="81"/>
      <c r="G11" s="90"/>
      <c r="H11" s="92"/>
      <c r="I11" s="90">
        <v>120.75</v>
      </c>
      <c r="J11" s="81"/>
      <c r="K11" s="91">
        <v>1</v>
      </c>
      <c r="L11" s="91">
        <f>I11/'סכום נכסי הקרן'!$C$42</f>
        <v>2.3333983464095244E-6</v>
      </c>
      <c r="BD11" s="1"/>
      <c r="BE11" s="3"/>
      <c r="BF11" s="1"/>
      <c r="BH11" s="1"/>
    </row>
    <row r="12" spans="2:61" s="99" customFormat="1">
      <c r="B12" s="128" t="s">
        <v>253</v>
      </c>
      <c r="C12" s="124"/>
      <c r="D12" s="124"/>
      <c r="E12" s="124"/>
      <c r="F12" s="124"/>
      <c r="G12" s="125"/>
      <c r="H12" s="127"/>
      <c r="I12" s="125">
        <v>120.75</v>
      </c>
      <c r="J12" s="124"/>
      <c r="K12" s="126">
        <v>1</v>
      </c>
      <c r="L12" s="126">
        <f>I12/'סכום נכסי הקרן'!$C$42</f>
        <v>2.3333983464095244E-6</v>
      </c>
      <c r="BE12" s="3"/>
    </row>
    <row r="13" spans="2:61" ht="20.25">
      <c r="B13" s="101" t="s">
        <v>245</v>
      </c>
      <c r="C13" s="81"/>
      <c r="D13" s="81"/>
      <c r="E13" s="81"/>
      <c r="F13" s="81"/>
      <c r="G13" s="90"/>
      <c r="H13" s="92"/>
      <c r="I13" s="90">
        <v>120.75</v>
      </c>
      <c r="J13" s="81"/>
      <c r="K13" s="91">
        <v>1</v>
      </c>
      <c r="L13" s="91">
        <f>I13/'סכום נכסי הקרן'!$C$42</f>
        <v>2.3333983464095244E-6</v>
      </c>
      <c r="BE13" s="4"/>
    </row>
    <row r="14" spans="2:61">
      <c r="B14" s="86" t="s">
        <v>1788</v>
      </c>
      <c r="C14" s="83" t="s">
        <v>1789</v>
      </c>
      <c r="D14" s="96" t="s">
        <v>136</v>
      </c>
      <c r="E14" s="96" t="s">
        <v>1461</v>
      </c>
      <c r="F14" s="96" t="s">
        <v>180</v>
      </c>
      <c r="G14" s="93">
        <v>115</v>
      </c>
      <c r="H14" s="95">
        <v>471000</v>
      </c>
      <c r="I14" s="93">
        <v>541.65</v>
      </c>
      <c r="J14" s="83"/>
      <c r="K14" s="94">
        <v>4.4857142857142858</v>
      </c>
      <c r="L14" s="94">
        <f>I14/'סכום נכסי הקרן'!$C$42</f>
        <v>1.0466958296751296E-5</v>
      </c>
    </row>
    <row r="15" spans="2:61">
      <c r="B15" s="86" t="s">
        <v>1790</v>
      </c>
      <c r="C15" s="83" t="s">
        <v>1791</v>
      </c>
      <c r="D15" s="96" t="s">
        <v>136</v>
      </c>
      <c r="E15" s="96" t="s">
        <v>1461</v>
      </c>
      <c r="F15" s="96" t="s">
        <v>180</v>
      </c>
      <c r="G15" s="93">
        <v>-115</v>
      </c>
      <c r="H15" s="95">
        <v>366000</v>
      </c>
      <c r="I15" s="93">
        <v>-420.9</v>
      </c>
      <c r="J15" s="83"/>
      <c r="K15" s="94">
        <v>-3.4857142857142853</v>
      </c>
      <c r="L15" s="94">
        <f>I15/'סכום נכסי הקרן'!$C$42</f>
        <v>-8.1335599503417703E-6</v>
      </c>
    </row>
    <row r="16" spans="2:61">
      <c r="B16" s="82"/>
      <c r="C16" s="83"/>
      <c r="D16" s="83"/>
      <c r="E16" s="83"/>
      <c r="F16" s="83"/>
      <c r="G16" s="93"/>
      <c r="H16" s="95"/>
      <c r="I16" s="83"/>
      <c r="J16" s="83"/>
      <c r="K16" s="94"/>
      <c r="L16" s="83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98" t="s">
        <v>276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98" t="s">
        <v>128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98" t="s">
        <v>258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98" t="s">
        <v>266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C116" s="1"/>
      <c r="D116" s="1"/>
      <c r="E116" s="1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7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C16" sqref="C16"/>
    </sheetView>
  </sheetViews>
  <sheetFormatPr defaultColWidth="9.140625" defaultRowHeight="18"/>
  <cols>
    <col min="1" max="1" width="6.28515625" style="2" customWidth="1"/>
    <col min="2" max="2" width="32.570312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9" style="1" bestFit="1" customWidth="1"/>
    <col min="8" max="8" width="10.7109375" style="1" bestFit="1" customWidth="1"/>
    <col min="9" max="9" width="12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195</v>
      </c>
      <c r="C1" s="77" t="s" vm="1">
        <v>277</v>
      </c>
    </row>
    <row r="2" spans="1:60">
      <c r="B2" s="56" t="s">
        <v>194</v>
      </c>
      <c r="C2" s="77" t="s">
        <v>278</v>
      </c>
    </row>
    <row r="3" spans="1:60">
      <c r="B3" s="56" t="s">
        <v>196</v>
      </c>
      <c r="C3" s="77" t="s">
        <v>279</v>
      </c>
    </row>
    <row r="4" spans="1:60">
      <c r="B4" s="56" t="s">
        <v>197</v>
      </c>
      <c r="C4" s="77">
        <v>2102</v>
      </c>
    </row>
    <row r="6" spans="1:60" ht="26.25" customHeight="1">
      <c r="B6" s="233" t="s">
        <v>225</v>
      </c>
      <c r="C6" s="234"/>
      <c r="D6" s="234"/>
      <c r="E6" s="234"/>
      <c r="F6" s="234"/>
      <c r="G6" s="234"/>
      <c r="H6" s="234"/>
      <c r="I6" s="234"/>
      <c r="J6" s="234"/>
      <c r="K6" s="235"/>
      <c r="BD6" s="1" t="s">
        <v>136</v>
      </c>
      <c r="BF6" s="1" t="s">
        <v>203</v>
      </c>
      <c r="BH6" s="3" t="s">
        <v>180</v>
      </c>
    </row>
    <row r="7" spans="1:60" ht="26.25" customHeight="1">
      <c r="B7" s="233" t="s">
        <v>110</v>
      </c>
      <c r="C7" s="234"/>
      <c r="D7" s="234"/>
      <c r="E7" s="234"/>
      <c r="F7" s="234"/>
      <c r="G7" s="234"/>
      <c r="H7" s="234"/>
      <c r="I7" s="234"/>
      <c r="J7" s="234"/>
      <c r="K7" s="235"/>
      <c r="BD7" s="3" t="s">
        <v>138</v>
      </c>
      <c r="BF7" s="1" t="s">
        <v>158</v>
      </c>
      <c r="BH7" s="3" t="s">
        <v>179</v>
      </c>
    </row>
    <row r="8" spans="1:60" s="3" customFormat="1" ht="78.75">
      <c r="A8" s="2"/>
      <c r="B8" s="22" t="s">
        <v>132</v>
      </c>
      <c r="C8" s="30" t="s">
        <v>50</v>
      </c>
      <c r="D8" s="30" t="s">
        <v>135</v>
      </c>
      <c r="E8" s="30" t="s">
        <v>74</v>
      </c>
      <c r="F8" s="30" t="s">
        <v>117</v>
      </c>
      <c r="G8" s="30" t="s">
        <v>260</v>
      </c>
      <c r="H8" s="30" t="s">
        <v>259</v>
      </c>
      <c r="I8" s="30" t="s">
        <v>71</v>
      </c>
      <c r="J8" s="30" t="s">
        <v>198</v>
      </c>
      <c r="K8" s="30" t="s">
        <v>200</v>
      </c>
      <c r="BC8" s="1" t="s">
        <v>151</v>
      </c>
      <c r="BD8" s="1" t="s">
        <v>152</v>
      </c>
      <c r="BE8" s="1" t="s">
        <v>159</v>
      </c>
      <c r="BG8" s="4" t="s">
        <v>181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267</v>
      </c>
      <c r="H9" s="16"/>
      <c r="I9" s="16" t="s">
        <v>263</v>
      </c>
      <c r="J9" s="32" t="s">
        <v>20</v>
      </c>
      <c r="K9" s="57" t="s">
        <v>20</v>
      </c>
      <c r="BC9" s="1" t="s">
        <v>148</v>
      </c>
      <c r="BE9" s="1" t="s">
        <v>160</v>
      </c>
      <c r="BG9" s="4" t="s">
        <v>182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144</v>
      </c>
      <c r="BD10" s="3"/>
      <c r="BE10" s="1" t="s">
        <v>204</v>
      </c>
      <c r="BG10" s="1" t="s">
        <v>188</v>
      </c>
    </row>
    <row r="11" spans="1:60" s="138" customFormat="1" ht="18" customHeight="1">
      <c r="A11" s="143"/>
      <c r="B11" s="129" t="s">
        <v>54</v>
      </c>
      <c r="C11" s="124"/>
      <c r="D11" s="124"/>
      <c r="E11" s="124"/>
      <c r="F11" s="124"/>
      <c r="G11" s="125"/>
      <c r="H11" s="127"/>
      <c r="I11" s="125">
        <v>-208515.37944999998</v>
      </c>
      <c r="J11" s="126">
        <v>1</v>
      </c>
      <c r="K11" s="126">
        <f>I11/'סכום נכסי הקרן'!$C$42</f>
        <v>-4.0293949615700583E-3</v>
      </c>
      <c r="L11" s="144"/>
      <c r="M11" s="144"/>
      <c r="N11" s="144"/>
      <c r="O11" s="144"/>
      <c r="BC11" s="140" t="s">
        <v>143</v>
      </c>
      <c r="BD11" s="144"/>
      <c r="BE11" s="140" t="s">
        <v>161</v>
      </c>
      <c r="BG11" s="140" t="s">
        <v>183</v>
      </c>
    </row>
    <row r="12" spans="1:60" s="140" customFormat="1" ht="20.25">
      <c r="A12" s="143"/>
      <c r="B12" s="128" t="s">
        <v>255</v>
      </c>
      <c r="C12" s="124"/>
      <c r="D12" s="124"/>
      <c r="E12" s="124"/>
      <c r="F12" s="124"/>
      <c r="G12" s="125"/>
      <c r="H12" s="127"/>
      <c r="I12" s="125">
        <v>-208515.37944999998</v>
      </c>
      <c r="J12" s="126">
        <v>1</v>
      </c>
      <c r="K12" s="126">
        <f>I12/'סכום נכסי הקרן'!$C$42</f>
        <v>-4.0293949615700583E-3</v>
      </c>
      <c r="L12" s="144"/>
      <c r="M12" s="144"/>
      <c r="N12" s="144"/>
      <c r="O12" s="144"/>
      <c r="BC12" s="140" t="s">
        <v>141</v>
      </c>
      <c r="BD12" s="138"/>
      <c r="BE12" s="140" t="s">
        <v>162</v>
      </c>
      <c r="BG12" s="140" t="s">
        <v>184</v>
      </c>
    </row>
    <row r="13" spans="1:60">
      <c r="B13" s="82" t="s">
        <v>1792</v>
      </c>
      <c r="C13" s="83" t="s">
        <v>1793</v>
      </c>
      <c r="D13" s="96" t="s">
        <v>28</v>
      </c>
      <c r="E13" s="96" t="s">
        <v>1461</v>
      </c>
      <c r="F13" s="96" t="s">
        <v>179</v>
      </c>
      <c r="G13" s="93">
        <v>1231</v>
      </c>
      <c r="H13" s="95">
        <v>153120</v>
      </c>
      <c r="I13" s="93">
        <v>-9639.4639299999999</v>
      </c>
      <c r="J13" s="94">
        <v>4.6229030949304403E-2</v>
      </c>
      <c r="K13" s="94">
        <f>I13/'סכום נכסי הקרן'!$C$42</f>
        <v>-1.8627502438539343E-4</v>
      </c>
      <c r="P13" s="1"/>
      <c r="BC13" s="1" t="s">
        <v>145</v>
      </c>
      <c r="BE13" s="1" t="s">
        <v>163</v>
      </c>
      <c r="BG13" s="1" t="s">
        <v>185</v>
      </c>
    </row>
    <row r="14" spans="1:60">
      <c r="B14" s="82" t="s">
        <v>1794</v>
      </c>
      <c r="C14" s="83" t="s">
        <v>1795</v>
      </c>
      <c r="D14" s="96" t="s">
        <v>28</v>
      </c>
      <c r="E14" s="96" t="s">
        <v>1461</v>
      </c>
      <c r="F14" s="96" t="s">
        <v>181</v>
      </c>
      <c r="G14" s="93">
        <v>5402</v>
      </c>
      <c r="H14" s="95">
        <v>328100</v>
      </c>
      <c r="I14" s="93">
        <v>-418.03666999999996</v>
      </c>
      <c r="J14" s="94">
        <v>2.0048241578278459E-3</v>
      </c>
      <c r="K14" s="94">
        <f>I14/'סכום נכסי הקרן'!$C$42</f>
        <v>-8.078228360385458E-6</v>
      </c>
      <c r="P14" s="1"/>
      <c r="BC14" s="1" t="s">
        <v>142</v>
      </c>
      <c r="BE14" s="1" t="s">
        <v>164</v>
      </c>
      <c r="BG14" s="1" t="s">
        <v>187</v>
      </c>
    </row>
    <row r="15" spans="1:60">
      <c r="B15" s="82" t="s">
        <v>1796</v>
      </c>
      <c r="C15" s="83" t="s">
        <v>1797</v>
      </c>
      <c r="D15" s="96" t="s">
        <v>28</v>
      </c>
      <c r="E15" s="96" t="s">
        <v>1461</v>
      </c>
      <c r="F15" s="96" t="s">
        <v>182</v>
      </c>
      <c r="G15" s="93">
        <v>907</v>
      </c>
      <c r="H15" s="95">
        <v>699350</v>
      </c>
      <c r="I15" s="93">
        <v>-3554.4714100000001</v>
      </c>
      <c r="J15" s="94">
        <v>1.7046567113541515E-2</v>
      </c>
      <c r="K15" s="94">
        <f>I15/'סכום נכסי הקרן'!$C$42</f>
        <v>-6.8687351639370035E-5</v>
      </c>
      <c r="P15" s="1"/>
      <c r="BC15" s="1" t="s">
        <v>153</v>
      </c>
      <c r="BE15" s="1" t="s">
        <v>205</v>
      </c>
      <c r="BG15" s="1" t="s">
        <v>189</v>
      </c>
    </row>
    <row r="16" spans="1:60" ht="20.25">
      <c r="B16" s="82" t="s">
        <v>1798</v>
      </c>
      <c r="C16" s="83" t="s">
        <v>1799</v>
      </c>
      <c r="D16" s="96" t="s">
        <v>28</v>
      </c>
      <c r="E16" s="96" t="s">
        <v>1461</v>
      </c>
      <c r="F16" s="96" t="s">
        <v>179</v>
      </c>
      <c r="G16" s="93">
        <v>9502</v>
      </c>
      <c r="H16" s="95">
        <v>264300</v>
      </c>
      <c r="I16" s="93">
        <v>-196953.86340999999</v>
      </c>
      <c r="J16" s="94">
        <v>0.94455317362922708</v>
      </c>
      <c r="K16" s="94">
        <f>I16/'סכום נכסי הקרן'!$C$42</f>
        <v>-3.8059777987566159E-3</v>
      </c>
      <c r="P16" s="1"/>
      <c r="BC16" s="4" t="s">
        <v>139</v>
      </c>
      <c r="BD16" s="1" t="s">
        <v>154</v>
      </c>
      <c r="BE16" s="1" t="s">
        <v>165</v>
      </c>
      <c r="BG16" s="1" t="s">
        <v>190</v>
      </c>
    </row>
    <row r="17" spans="2:60">
      <c r="B17" s="82" t="s">
        <v>1800</v>
      </c>
      <c r="C17" s="83" t="s">
        <v>1801</v>
      </c>
      <c r="D17" s="96" t="s">
        <v>28</v>
      </c>
      <c r="E17" s="96" t="s">
        <v>1461</v>
      </c>
      <c r="F17" s="96" t="s">
        <v>183</v>
      </c>
      <c r="G17" s="93">
        <v>260</v>
      </c>
      <c r="H17" s="95">
        <v>573600</v>
      </c>
      <c r="I17" s="93">
        <v>-3320.8272700000002</v>
      </c>
      <c r="J17" s="94">
        <v>1.5926054369511403E-2</v>
      </c>
      <c r="K17" s="94">
        <f>I17/'סכום נכסי הקרן'!$C$42</f>
        <v>-6.4172363234200051E-5</v>
      </c>
      <c r="P17" s="1"/>
      <c r="BC17" s="1" t="s">
        <v>149</v>
      </c>
      <c r="BE17" s="1" t="s">
        <v>166</v>
      </c>
      <c r="BG17" s="1" t="s">
        <v>191</v>
      </c>
    </row>
    <row r="18" spans="2:60">
      <c r="B18" s="82" t="s">
        <v>1802</v>
      </c>
      <c r="C18" s="83" t="s">
        <v>1803</v>
      </c>
      <c r="D18" s="96" t="s">
        <v>28</v>
      </c>
      <c r="E18" s="96" t="s">
        <v>1461</v>
      </c>
      <c r="F18" s="96" t="s">
        <v>189</v>
      </c>
      <c r="G18" s="93">
        <v>1077</v>
      </c>
      <c r="H18" s="95">
        <v>171650</v>
      </c>
      <c r="I18" s="93">
        <v>5371.2832400000007</v>
      </c>
      <c r="J18" s="94">
        <v>-2.5759650219412154E-2</v>
      </c>
      <c r="K18" s="94">
        <f>I18/'סכום נכסי הקרן'!$C$42</f>
        <v>1.0379580480590638E-4</v>
      </c>
      <c r="BD18" s="1" t="s">
        <v>137</v>
      </c>
      <c r="BF18" s="1" t="s">
        <v>167</v>
      </c>
      <c r="BH18" s="1" t="s">
        <v>28</v>
      </c>
    </row>
    <row r="19" spans="2:60">
      <c r="B19" s="104"/>
      <c r="C19" s="83"/>
      <c r="D19" s="83"/>
      <c r="E19" s="83"/>
      <c r="F19" s="83"/>
      <c r="G19" s="93"/>
      <c r="H19" s="95"/>
      <c r="I19" s="83"/>
      <c r="J19" s="94"/>
      <c r="K19" s="83"/>
      <c r="BD19" s="1" t="s">
        <v>150</v>
      </c>
      <c r="BF19" s="1" t="s">
        <v>168</v>
      </c>
    </row>
    <row r="20" spans="2:6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BD20" s="1" t="s">
        <v>155</v>
      </c>
      <c r="BF20" s="1" t="s">
        <v>169</v>
      </c>
    </row>
    <row r="21" spans="2:6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140</v>
      </c>
      <c r="BE21" s="1" t="s">
        <v>156</v>
      </c>
      <c r="BF21" s="1" t="s">
        <v>170</v>
      </c>
    </row>
    <row r="22" spans="2:60">
      <c r="B22" s="98" t="s">
        <v>276</v>
      </c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146</v>
      </c>
      <c r="BF22" s="1" t="s">
        <v>171</v>
      </c>
    </row>
    <row r="23" spans="2:60">
      <c r="B23" s="98" t="s">
        <v>128</v>
      </c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28</v>
      </c>
      <c r="BE23" s="1" t="s">
        <v>147</v>
      </c>
      <c r="BF23" s="1" t="s">
        <v>206</v>
      </c>
    </row>
    <row r="24" spans="2:60">
      <c r="B24" s="98" t="s">
        <v>258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209</v>
      </c>
    </row>
    <row r="25" spans="2:60">
      <c r="B25" s="98" t="s">
        <v>266</v>
      </c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172</v>
      </c>
    </row>
    <row r="26" spans="2:6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173</v>
      </c>
    </row>
    <row r="27" spans="2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208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174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175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207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28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7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>
      <selection activeCell="Q33" sqref="Q3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195</v>
      </c>
      <c r="C1" s="77" t="s" vm="1">
        <v>277</v>
      </c>
    </row>
    <row r="2" spans="2:81">
      <c r="B2" s="56" t="s">
        <v>194</v>
      </c>
      <c r="C2" s="77" t="s">
        <v>278</v>
      </c>
    </row>
    <row r="3" spans="2:81">
      <c r="B3" s="56" t="s">
        <v>196</v>
      </c>
      <c r="C3" s="77" t="s">
        <v>279</v>
      </c>
      <c r="E3" s="2"/>
    </row>
    <row r="4" spans="2:81">
      <c r="B4" s="56" t="s">
        <v>197</v>
      </c>
      <c r="C4" s="77">
        <v>2102</v>
      </c>
    </row>
    <row r="6" spans="2:81" ht="26.25" customHeight="1">
      <c r="B6" s="233" t="s">
        <v>225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5"/>
    </row>
    <row r="7" spans="2:81" ht="26.25" customHeight="1">
      <c r="B7" s="233" t="s">
        <v>111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5"/>
    </row>
    <row r="8" spans="2:81" s="3" customFormat="1" ht="47.25">
      <c r="B8" s="22" t="s">
        <v>132</v>
      </c>
      <c r="C8" s="30" t="s">
        <v>50</v>
      </c>
      <c r="D8" s="13" t="s">
        <v>57</v>
      </c>
      <c r="E8" s="30" t="s">
        <v>15</v>
      </c>
      <c r="F8" s="30" t="s">
        <v>75</v>
      </c>
      <c r="G8" s="30" t="s">
        <v>118</v>
      </c>
      <c r="H8" s="30" t="s">
        <v>18</v>
      </c>
      <c r="I8" s="30" t="s">
        <v>117</v>
      </c>
      <c r="J8" s="30" t="s">
        <v>17</v>
      </c>
      <c r="K8" s="30" t="s">
        <v>19</v>
      </c>
      <c r="L8" s="30" t="s">
        <v>260</v>
      </c>
      <c r="M8" s="30" t="s">
        <v>259</v>
      </c>
      <c r="N8" s="30" t="s">
        <v>71</v>
      </c>
      <c r="O8" s="30" t="s">
        <v>66</v>
      </c>
      <c r="P8" s="30" t="s">
        <v>198</v>
      </c>
      <c r="Q8" s="31" t="s">
        <v>200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267</v>
      </c>
      <c r="M9" s="32"/>
      <c r="N9" s="32" t="s">
        <v>263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129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 t="s">
        <v>276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8" t="s">
        <v>128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98" t="s">
        <v>258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98" t="s">
        <v>266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sheetProtection sheet="1" objects="1" scenarios="1"/>
  <mergeCells count="2">
    <mergeCell ref="B6:Q6"/>
    <mergeCell ref="B7:Q7"/>
  </mergeCells>
  <phoneticPr fontId="7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40"/>
  <sheetViews>
    <sheetView rightToLeft="1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3" style="1" customWidth="1"/>
    <col min="2" max="2" width="35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5.42578125" style="1" bestFit="1" customWidth="1"/>
    <col min="12" max="12" width="9.5703125" style="1" bestFit="1" customWidth="1"/>
    <col min="13" max="13" width="14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6" t="s">
        <v>195</v>
      </c>
      <c r="C1" s="77" t="s" vm="1">
        <v>277</v>
      </c>
    </row>
    <row r="2" spans="2:72">
      <c r="B2" s="56" t="s">
        <v>194</v>
      </c>
      <c r="C2" s="77" t="s">
        <v>278</v>
      </c>
    </row>
    <row r="3" spans="2:72">
      <c r="B3" s="56" t="s">
        <v>196</v>
      </c>
      <c r="C3" s="77" t="s">
        <v>279</v>
      </c>
    </row>
    <row r="4" spans="2:72">
      <c r="B4" s="56" t="s">
        <v>197</v>
      </c>
      <c r="C4" s="77">
        <v>2102</v>
      </c>
    </row>
    <row r="6" spans="2:72" ht="26.25" customHeight="1">
      <c r="B6" s="233" t="s">
        <v>226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5"/>
    </row>
    <row r="7" spans="2:72" ht="26.25" customHeight="1">
      <c r="B7" s="233" t="s">
        <v>102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5"/>
    </row>
    <row r="8" spans="2:72" s="3" customFormat="1" ht="78.75">
      <c r="B8" s="22" t="s">
        <v>132</v>
      </c>
      <c r="C8" s="30" t="s">
        <v>50</v>
      </c>
      <c r="D8" s="30" t="s">
        <v>15</v>
      </c>
      <c r="E8" s="30" t="s">
        <v>75</v>
      </c>
      <c r="F8" s="30" t="s">
        <v>118</v>
      </c>
      <c r="G8" s="30" t="s">
        <v>18</v>
      </c>
      <c r="H8" s="30" t="s">
        <v>117</v>
      </c>
      <c r="I8" s="30" t="s">
        <v>17</v>
      </c>
      <c r="J8" s="30" t="s">
        <v>19</v>
      </c>
      <c r="K8" s="30" t="s">
        <v>260</v>
      </c>
      <c r="L8" s="30" t="s">
        <v>259</v>
      </c>
      <c r="M8" s="30" t="s">
        <v>126</v>
      </c>
      <c r="N8" s="30" t="s">
        <v>66</v>
      </c>
      <c r="O8" s="30" t="s">
        <v>198</v>
      </c>
      <c r="P8" s="31" t="s">
        <v>200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267</v>
      </c>
      <c r="L9" s="32"/>
      <c r="M9" s="32" t="s">
        <v>263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8" t="s">
        <v>27</v>
      </c>
      <c r="C11" s="79"/>
      <c r="D11" s="79"/>
      <c r="E11" s="79"/>
      <c r="F11" s="79"/>
      <c r="G11" s="87">
        <v>7.7082602885774172</v>
      </c>
      <c r="H11" s="79"/>
      <c r="I11" s="79"/>
      <c r="J11" s="102">
        <v>4.824176201039692E-2</v>
      </c>
      <c r="K11" s="87"/>
      <c r="L11" s="79"/>
      <c r="M11" s="87">
        <v>14755705.297530001</v>
      </c>
      <c r="N11" s="79"/>
      <c r="O11" s="88">
        <v>1</v>
      </c>
      <c r="P11" s="88">
        <f>M11/'סכום נכסי הקרן'!$C$42</f>
        <v>0.28514234651232107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0" t="s">
        <v>253</v>
      </c>
      <c r="C12" s="81"/>
      <c r="D12" s="81"/>
      <c r="E12" s="81"/>
      <c r="F12" s="81"/>
      <c r="G12" s="90">
        <v>7.7082602885774172</v>
      </c>
      <c r="H12" s="81"/>
      <c r="I12" s="81"/>
      <c r="J12" s="103">
        <v>4.824176201039692E-2</v>
      </c>
      <c r="K12" s="90"/>
      <c r="L12" s="81"/>
      <c r="M12" s="90">
        <v>14755705.297530001</v>
      </c>
      <c r="N12" s="81"/>
      <c r="O12" s="91">
        <v>1</v>
      </c>
      <c r="P12" s="91">
        <f>M12/'סכום נכסי הקרן'!$C$42</f>
        <v>0.28514234651232107</v>
      </c>
    </row>
    <row r="13" spans="2:72">
      <c r="B13" s="101" t="s">
        <v>78</v>
      </c>
      <c r="C13" s="81"/>
      <c r="D13" s="81"/>
      <c r="E13" s="81"/>
      <c r="F13" s="81"/>
      <c r="G13" s="90">
        <v>7.7082602885774172</v>
      </c>
      <c r="H13" s="81"/>
      <c r="I13" s="81"/>
      <c r="J13" s="103">
        <v>4.824176201039692E-2</v>
      </c>
      <c r="K13" s="90"/>
      <c r="L13" s="81"/>
      <c r="M13" s="90">
        <v>14755705.297530001</v>
      </c>
      <c r="N13" s="81"/>
      <c r="O13" s="91">
        <v>1</v>
      </c>
      <c r="P13" s="91">
        <f>M13/'סכום נכסי הקרן'!$C$42</f>
        <v>0.28514234651232107</v>
      </c>
    </row>
    <row r="14" spans="2:72">
      <c r="B14" s="86" t="s">
        <v>1804</v>
      </c>
      <c r="C14" s="83" t="s">
        <v>1805</v>
      </c>
      <c r="D14" s="83" t="s">
        <v>282</v>
      </c>
      <c r="E14" s="83"/>
      <c r="F14" s="106">
        <v>38473</v>
      </c>
      <c r="G14" s="93">
        <v>1.9700000000000002</v>
      </c>
      <c r="H14" s="96" t="s">
        <v>180</v>
      </c>
      <c r="I14" s="97">
        <v>4.8000000000000001E-2</v>
      </c>
      <c r="J14" s="97">
        <v>4.8300000000000003E-2</v>
      </c>
      <c r="K14" s="93">
        <v>10860000</v>
      </c>
      <c r="L14" s="107">
        <v>125.3189</v>
      </c>
      <c r="M14" s="93">
        <v>13609.632109999999</v>
      </c>
      <c r="N14" s="83"/>
      <c r="O14" s="94">
        <v>9.2233016555827755E-4</v>
      </c>
      <c r="P14" s="94">
        <f>M14/'סכום נכסי הקרן'!$C$42</f>
        <v>2.629953876663848E-4</v>
      </c>
    </row>
    <row r="15" spans="2:72">
      <c r="B15" s="86" t="s">
        <v>1806</v>
      </c>
      <c r="C15" s="83" t="s">
        <v>1807</v>
      </c>
      <c r="D15" s="83" t="s">
        <v>282</v>
      </c>
      <c r="E15" s="83"/>
      <c r="F15" s="106">
        <v>38565</v>
      </c>
      <c r="G15" s="93">
        <v>2.23</v>
      </c>
      <c r="H15" s="96" t="s">
        <v>180</v>
      </c>
      <c r="I15" s="97">
        <v>4.8000000000000001E-2</v>
      </c>
      <c r="J15" s="97">
        <v>4.8300000000000003E-2</v>
      </c>
      <c r="K15" s="93">
        <v>3550000</v>
      </c>
      <c r="L15" s="107">
        <v>122.49630000000001</v>
      </c>
      <c r="M15" s="93">
        <v>4348.6198800000002</v>
      </c>
      <c r="N15" s="83"/>
      <c r="O15" s="94">
        <v>2.9470769389301424E-4</v>
      </c>
      <c r="P15" s="94">
        <f>M15/'סכום נכסי הקרן'!$C$42</f>
        <v>8.4033643371888913E-5</v>
      </c>
    </row>
    <row r="16" spans="2:72">
      <c r="B16" s="86" t="s">
        <v>1808</v>
      </c>
      <c r="C16" s="83" t="s">
        <v>1809</v>
      </c>
      <c r="D16" s="83" t="s">
        <v>282</v>
      </c>
      <c r="E16" s="83"/>
      <c r="F16" s="106">
        <v>38596</v>
      </c>
      <c r="G16" s="93">
        <v>2.31</v>
      </c>
      <c r="H16" s="96" t="s">
        <v>180</v>
      </c>
      <c r="I16" s="97">
        <v>4.8000000000000001E-2</v>
      </c>
      <c r="J16" s="97">
        <v>4.8300000000000003E-2</v>
      </c>
      <c r="K16" s="93">
        <v>7500000</v>
      </c>
      <c r="L16" s="107">
        <v>120.6998</v>
      </c>
      <c r="M16" s="93">
        <v>9052.4815899999994</v>
      </c>
      <c r="N16" s="83"/>
      <c r="O16" s="94">
        <v>6.1349026749099686E-4</v>
      </c>
      <c r="P16" s="94">
        <f>M16/'סכום נכסי הקרן'!$C$42</f>
        <v>1.7493205443485434E-4</v>
      </c>
    </row>
    <row r="17" spans="2:16">
      <c r="B17" s="86" t="s">
        <v>1810</v>
      </c>
      <c r="C17" s="83" t="s">
        <v>1811</v>
      </c>
      <c r="D17" s="83" t="s">
        <v>282</v>
      </c>
      <c r="E17" s="83"/>
      <c r="F17" s="106">
        <v>38443</v>
      </c>
      <c r="G17" s="93">
        <v>1.8900000000000001</v>
      </c>
      <c r="H17" s="96" t="s">
        <v>180</v>
      </c>
      <c r="I17" s="97">
        <v>4.8000000000000001E-2</v>
      </c>
      <c r="J17" s="97">
        <v>4.8300000000000003E-2</v>
      </c>
      <c r="K17" s="93">
        <v>4500000</v>
      </c>
      <c r="L17" s="107">
        <v>125.5635</v>
      </c>
      <c r="M17" s="93">
        <v>5650.3580599999996</v>
      </c>
      <c r="N17" s="83"/>
      <c r="O17" s="94">
        <v>3.8292700660983174E-4</v>
      </c>
      <c r="P17" s="94">
        <f>M17/'סכום נכסי הקרן'!$C$42</f>
        <v>1.0918870520766649E-4</v>
      </c>
    </row>
    <row r="18" spans="2:16">
      <c r="B18" s="86" t="s">
        <v>1812</v>
      </c>
      <c r="C18" s="83" t="s">
        <v>1813</v>
      </c>
      <c r="D18" s="83" t="s">
        <v>282</v>
      </c>
      <c r="E18" s="83"/>
      <c r="F18" s="106">
        <v>38504</v>
      </c>
      <c r="G18" s="93">
        <v>2.06</v>
      </c>
      <c r="H18" s="96" t="s">
        <v>180</v>
      </c>
      <c r="I18" s="97">
        <v>4.8000000000000001E-2</v>
      </c>
      <c r="J18" s="97">
        <v>4.8300000000000003E-2</v>
      </c>
      <c r="K18" s="93">
        <v>3832000</v>
      </c>
      <c r="L18" s="107">
        <v>123.9601</v>
      </c>
      <c r="M18" s="93">
        <v>4750.1513399999994</v>
      </c>
      <c r="N18" s="83"/>
      <c r="O18" s="94">
        <v>3.2191964018115358E-4</v>
      </c>
      <c r="P18" s="94">
        <f>M18/'סכום נכסי הקרן'!$C$42</f>
        <v>9.1792921589656197E-5</v>
      </c>
    </row>
    <row r="19" spans="2:16">
      <c r="B19" s="86" t="s">
        <v>1814</v>
      </c>
      <c r="C19" s="83" t="s">
        <v>1815</v>
      </c>
      <c r="D19" s="83" t="s">
        <v>282</v>
      </c>
      <c r="E19" s="83"/>
      <c r="F19" s="106">
        <v>38627</v>
      </c>
      <c r="G19" s="93">
        <v>2.3400000000000003</v>
      </c>
      <c r="H19" s="96" t="s">
        <v>180</v>
      </c>
      <c r="I19" s="97">
        <v>4.8000000000000001E-2</v>
      </c>
      <c r="J19" s="97">
        <v>4.8499999999999995E-2</v>
      </c>
      <c r="K19" s="93">
        <v>9155000</v>
      </c>
      <c r="L19" s="107">
        <v>122.8137</v>
      </c>
      <c r="M19" s="93">
        <v>11243.59539</v>
      </c>
      <c r="N19" s="83"/>
      <c r="O19" s="94">
        <v>7.6198291869397107E-4</v>
      </c>
      <c r="P19" s="94">
        <f>M19/'סכום נכסי הקרן'!$C$42</f>
        <v>2.1727359743870604E-4</v>
      </c>
    </row>
    <row r="20" spans="2:16">
      <c r="B20" s="86" t="s">
        <v>1816</v>
      </c>
      <c r="C20" s="83" t="s">
        <v>1817</v>
      </c>
      <c r="D20" s="83" t="s">
        <v>282</v>
      </c>
      <c r="E20" s="83"/>
      <c r="F20" s="106">
        <v>38718</v>
      </c>
      <c r="G20" s="93">
        <v>2.59</v>
      </c>
      <c r="H20" s="96" t="s">
        <v>180</v>
      </c>
      <c r="I20" s="97">
        <v>4.8000000000000001E-2</v>
      </c>
      <c r="J20" s="97">
        <v>4.8399999999999999E-2</v>
      </c>
      <c r="K20" s="93">
        <v>7815884</v>
      </c>
      <c r="L20" s="107">
        <v>120.4396</v>
      </c>
      <c r="M20" s="93">
        <v>9413.4219100000009</v>
      </c>
      <c r="N20" s="83"/>
      <c r="O20" s="94">
        <v>6.3795133612323774E-4</v>
      </c>
      <c r="P20" s="94">
        <f>M20/'סכום נכסי הקרן'!$C$42</f>
        <v>1.8190694094285045E-4</v>
      </c>
    </row>
    <row r="21" spans="2:16">
      <c r="B21" s="86" t="s">
        <v>1818</v>
      </c>
      <c r="C21" s="83" t="s">
        <v>1819</v>
      </c>
      <c r="D21" s="83" t="s">
        <v>282</v>
      </c>
      <c r="E21" s="83"/>
      <c r="F21" s="106">
        <v>39203</v>
      </c>
      <c r="G21" s="93">
        <v>3.6900000000000008</v>
      </c>
      <c r="H21" s="96" t="s">
        <v>180</v>
      </c>
      <c r="I21" s="97">
        <v>4.8000000000000001E-2</v>
      </c>
      <c r="J21" s="97">
        <v>4.8499999999999995E-2</v>
      </c>
      <c r="K21" s="93">
        <v>96546326</v>
      </c>
      <c r="L21" s="107">
        <v>122.0348</v>
      </c>
      <c r="M21" s="93">
        <v>117819.62879999999</v>
      </c>
      <c r="N21" s="83"/>
      <c r="O21" s="94">
        <v>7.9846829700320823E-3</v>
      </c>
      <c r="P21" s="94">
        <f>M21/'סכום נכסי הקרן'!$C$42</f>
        <v>2.2767712382319172E-3</v>
      </c>
    </row>
    <row r="22" spans="2:16">
      <c r="B22" s="86" t="s">
        <v>1820</v>
      </c>
      <c r="C22" s="83" t="s">
        <v>1821</v>
      </c>
      <c r="D22" s="83" t="s">
        <v>282</v>
      </c>
      <c r="E22" s="83"/>
      <c r="F22" s="106">
        <v>39234</v>
      </c>
      <c r="G22" s="93">
        <v>3.7699999999999996</v>
      </c>
      <c r="H22" s="96" t="s">
        <v>180</v>
      </c>
      <c r="I22" s="97">
        <v>4.8000000000000001E-2</v>
      </c>
      <c r="J22" s="97">
        <v>4.8499999999999995E-2</v>
      </c>
      <c r="K22" s="93">
        <v>90958226</v>
      </c>
      <c r="L22" s="107">
        <v>120.9419</v>
      </c>
      <c r="M22" s="93">
        <v>110006.58164</v>
      </c>
      <c r="N22" s="83"/>
      <c r="O22" s="94">
        <v>7.4551896654112704E-3</v>
      </c>
      <c r="P22" s="94">
        <f>M22/'סכום נכסי הקרן'!$C$42</f>
        <v>2.1257902748897752E-3</v>
      </c>
    </row>
    <row r="23" spans="2:16">
      <c r="B23" s="86" t="s">
        <v>1822</v>
      </c>
      <c r="C23" s="83" t="s">
        <v>1823</v>
      </c>
      <c r="D23" s="83" t="s">
        <v>282</v>
      </c>
      <c r="E23" s="83"/>
      <c r="F23" s="106">
        <v>39264</v>
      </c>
      <c r="G23" s="93">
        <v>3.8500000000000005</v>
      </c>
      <c r="H23" s="96" t="s">
        <v>180</v>
      </c>
      <c r="I23" s="97">
        <v>4.8000000000000001E-2</v>
      </c>
      <c r="J23" s="97">
        <v>4.8499999999999995E-2</v>
      </c>
      <c r="K23" s="93">
        <v>66000000</v>
      </c>
      <c r="L23" s="107">
        <v>120.4661</v>
      </c>
      <c r="M23" s="93">
        <v>79507.603770000002</v>
      </c>
      <c r="N23" s="83"/>
      <c r="O23" s="94">
        <v>5.3882618395278605E-3</v>
      </c>
      <c r="P23" s="94">
        <f>M23/'סכום נכסי הקרן'!$C$42</f>
        <v>1.5364216245457698E-3</v>
      </c>
    </row>
    <row r="24" spans="2:16">
      <c r="B24" s="86" t="s">
        <v>1824</v>
      </c>
      <c r="C24" s="83" t="s">
        <v>1825</v>
      </c>
      <c r="D24" s="83" t="s">
        <v>282</v>
      </c>
      <c r="E24" s="83"/>
      <c r="F24" s="106">
        <v>39295</v>
      </c>
      <c r="G24" s="93">
        <v>3.94</v>
      </c>
      <c r="H24" s="96" t="s">
        <v>180</v>
      </c>
      <c r="I24" s="97">
        <v>4.8000000000000001E-2</v>
      </c>
      <c r="J24" s="97">
        <v>4.8500000000000008E-2</v>
      </c>
      <c r="K24" s="93">
        <v>25170220</v>
      </c>
      <c r="L24" s="107">
        <v>119.15430000000001</v>
      </c>
      <c r="M24" s="93">
        <v>29990.975489999997</v>
      </c>
      <c r="N24" s="83"/>
      <c r="O24" s="94">
        <v>2.0325003031214151E-3</v>
      </c>
      <c r="P24" s="94">
        <f>M24/'סכום נכסי הקרן'!$C$42</f>
        <v>5.7955190571904412E-4</v>
      </c>
    </row>
    <row r="25" spans="2:16">
      <c r="B25" s="86" t="s">
        <v>1826</v>
      </c>
      <c r="C25" s="83" t="s">
        <v>1827</v>
      </c>
      <c r="D25" s="83" t="s">
        <v>282</v>
      </c>
      <c r="E25" s="83"/>
      <c r="F25" s="106">
        <v>39356</v>
      </c>
      <c r="G25" s="93">
        <v>4.0100000000000007</v>
      </c>
      <c r="H25" s="96" t="s">
        <v>180</v>
      </c>
      <c r="I25" s="97">
        <v>4.8000000000000001E-2</v>
      </c>
      <c r="J25" s="97">
        <v>4.8500000000000008E-2</v>
      </c>
      <c r="K25" s="93">
        <v>26970000</v>
      </c>
      <c r="L25" s="107">
        <v>118.91249999999999</v>
      </c>
      <c r="M25" s="93">
        <v>32070.69443</v>
      </c>
      <c r="N25" s="83"/>
      <c r="O25" s="94">
        <v>2.1734436804839415E-3</v>
      </c>
      <c r="P25" s="94">
        <f>M25/'סכום נכסי הקרן'!$C$42</f>
        <v>6.1974083106556643E-4</v>
      </c>
    </row>
    <row r="26" spans="2:16">
      <c r="B26" s="86" t="s">
        <v>1828</v>
      </c>
      <c r="C26" s="83" t="s">
        <v>1829</v>
      </c>
      <c r="D26" s="83" t="s">
        <v>282</v>
      </c>
      <c r="E26" s="83"/>
      <c r="F26" s="106">
        <v>39387</v>
      </c>
      <c r="G26" s="93">
        <v>4.09</v>
      </c>
      <c r="H26" s="96" t="s">
        <v>180</v>
      </c>
      <c r="I26" s="97">
        <v>4.8000000000000001E-2</v>
      </c>
      <c r="J26" s="97">
        <v>4.8499999999999995E-2</v>
      </c>
      <c r="K26" s="93">
        <v>134156000</v>
      </c>
      <c r="L26" s="107">
        <v>119.0252</v>
      </c>
      <c r="M26" s="93">
        <v>159679.48768000002</v>
      </c>
      <c r="N26" s="83"/>
      <c r="O26" s="94">
        <v>1.0821542207591338E-2</v>
      </c>
      <c r="P26" s="94">
        <f>M26/'סכום נכסי הקרן'!$C$42</f>
        <v>3.0856799379547174E-3</v>
      </c>
    </row>
    <row r="27" spans="2:16">
      <c r="B27" s="86" t="s">
        <v>1830</v>
      </c>
      <c r="C27" s="83" t="s">
        <v>1831</v>
      </c>
      <c r="D27" s="83" t="s">
        <v>282</v>
      </c>
      <c r="E27" s="83"/>
      <c r="F27" s="106">
        <v>39845</v>
      </c>
      <c r="G27" s="93">
        <v>5.13</v>
      </c>
      <c r="H27" s="96" t="s">
        <v>180</v>
      </c>
      <c r="I27" s="97">
        <v>4.8000000000000001E-2</v>
      </c>
      <c r="J27" s="97">
        <v>4.8499999999999995E-2</v>
      </c>
      <c r="K27" s="93">
        <v>2965000</v>
      </c>
      <c r="L27" s="107">
        <v>112.0981</v>
      </c>
      <c r="M27" s="93">
        <v>3323.7076200000001</v>
      </c>
      <c r="N27" s="83"/>
      <c r="O27" s="94">
        <v>2.2524898356138657E-4</v>
      </c>
      <c r="P27" s="94">
        <f>M27/'סכום נכסי הקרן'!$C$42</f>
        <v>6.4228023722209007E-5</v>
      </c>
    </row>
    <row r="28" spans="2:16">
      <c r="B28" s="86" t="s">
        <v>1832</v>
      </c>
      <c r="C28" s="83" t="s">
        <v>1833</v>
      </c>
      <c r="D28" s="83" t="s">
        <v>282</v>
      </c>
      <c r="E28" s="83"/>
      <c r="F28" s="106">
        <v>39873</v>
      </c>
      <c r="G28" s="93">
        <v>5.21</v>
      </c>
      <c r="H28" s="96" t="s">
        <v>180</v>
      </c>
      <c r="I28" s="97">
        <v>4.8000000000000001E-2</v>
      </c>
      <c r="J28" s="97">
        <v>4.8500000000000008E-2</v>
      </c>
      <c r="K28" s="93">
        <v>106053682</v>
      </c>
      <c r="L28" s="107">
        <v>112.2514</v>
      </c>
      <c r="M28" s="93">
        <v>119046.32852</v>
      </c>
      <c r="N28" s="83"/>
      <c r="O28" s="94">
        <v>8.0678168965550908E-3</v>
      </c>
      <c r="P28" s="94">
        <f>M28/'סכום נכסי הקרן'!$C$42</f>
        <v>2.3004762411154701E-3</v>
      </c>
    </row>
    <row r="29" spans="2:16">
      <c r="B29" s="86" t="s">
        <v>1834</v>
      </c>
      <c r="C29" s="83" t="s">
        <v>1835</v>
      </c>
      <c r="D29" s="83" t="s">
        <v>282</v>
      </c>
      <c r="E29" s="83"/>
      <c r="F29" s="106">
        <v>39934</v>
      </c>
      <c r="G29" s="93">
        <v>5.25</v>
      </c>
      <c r="H29" s="96" t="s">
        <v>180</v>
      </c>
      <c r="I29" s="97">
        <v>4.8000000000000001E-2</v>
      </c>
      <c r="J29" s="97">
        <v>4.8499999999999995E-2</v>
      </c>
      <c r="K29" s="93">
        <v>118930000</v>
      </c>
      <c r="L29" s="107">
        <v>113.58450000000001</v>
      </c>
      <c r="M29" s="93">
        <v>135086.08155999999</v>
      </c>
      <c r="N29" s="83"/>
      <c r="O29" s="94">
        <v>9.1548373213046225E-3</v>
      </c>
      <c r="P29" s="94">
        <f>M29/'סכום נכסי הקרן'!$C$42</f>
        <v>2.610431795735372E-3</v>
      </c>
    </row>
    <row r="30" spans="2:16">
      <c r="B30" s="86" t="s">
        <v>1836</v>
      </c>
      <c r="C30" s="83" t="s">
        <v>1837</v>
      </c>
      <c r="D30" s="83" t="s">
        <v>282</v>
      </c>
      <c r="E30" s="83"/>
      <c r="F30" s="106">
        <v>37927</v>
      </c>
      <c r="G30" s="93">
        <v>0.58000000000000007</v>
      </c>
      <c r="H30" s="96" t="s">
        <v>180</v>
      </c>
      <c r="I30" s="97">
        <v>4.8000000000000001E-2</v>
      </c>
      <c r="J30" s="97">
        <v>4.9699999999999994E-2</v>
      </c>
      <c r="K30" s="93">
        <v>67661000</v>
      </c>
      <c r="L30" s="107">
        <v>125.41</v>
      </c>
      <c r="M30" s="93">
        <v>84853.665059999999</v>
      </c>
      <c r="N30" s="83"/>
      <c r="O30" s="94">
        <v>5.7505665333532985E-3</v>
      </c>
      <c r="P30" s="94">
        <f>M30/'סכום נכסי הקרן'!$C$42</f>
        <v>1.639730035095583E-3</v>
      </c>
    </row>
    <row r="31" spans="2:16">
      <c r="B31" s="86" t="s">
        <v>1838</v>
      </c>
      <c r="C31" s="83" t="s">
        <v>1839</v>
      </c>
      <c r="D31" s="83" t="s">
        <v>282</v>
      </c>
      <c r="E31" s="83"/>
      <c r="F31" s="106">
        <v>37956</v>
      </c>
      <c r="G31" s="93">
        <v>0.66000000000000014</v>
      </c>
      <c r="H31" s="96" t="s">
        <v>180</v>
      </c>
      <c r="I31" s="97">
        <v>4.8000000000000001E-2</v>
      </c>
      <c r="J31" s="97">
        <v>4.99E-2</v>
      </c>
      <c r="K31" s="93">
        <v>35121231</v>
      </c>
      <c r="L31" s="107">
        <v>124.8569</v>
      </c>
      <c r="M31" s="93">
        <v>43870.941290000002</v>
      </c>
      <c r="N31" s="83"/>
      <c r="O31" s="94">
        <v>2.9731510900630202E-3</v>
      </c>
      <c r="P31" s="94">
        <f>M31/'סכום נכסי הקרן'!$C$42</f>
        <v>8.4777127835623475E-4</v>
      </c>
    </row>
    <row r="32" spans="2:16">
      <c r="B32" s="86" t="s">
        <v>1840</v>
      </c>
      <c r="C32" s="83" t="s">
        <v>1841</v>
      </c>
      <c r="D32" s="83" t="s">
        <v>282</v>
      </c>
      <c r="E32" s="83"/>
      <c r="F32" s="106">
        <v>38412</v>
      </c>
      <c r="G32" s="93">
        <v>1.85</v>
      </c>
      <c r="H32" s="96" t="s">
        <v>180</v>
      </c>
      <c r="I32" s="97">
        <v>4.8000000000000001E-2</v>
      </c>
      <c r="J32" s="97">
        <v>4.8399999999999999E-2</v>
      </c>
      <c r="K32" s="93">
        <v>5530000</v>
      </c>
      <c r="L32" s="107">
        <v>123.3338</v>
      </c>
      <c r="M32" s="93">
        <v>6820.3619000000008</v>
      </c>
      <c r="N32" s="83"/>
      <c r="O32" s="94">
        <v>4.6221863086013792E-4</v>
      </c>
      <c r="P32" s="94">
        <f>M32/'סכום נכסי הקרן'!$C$42</f>
        <v>1.3179810500517207E-4</v>
      </c>
    </row>
    <row r="33" spans="2:16">
      <c r="B33" s="86" t="s">
        <v>1842</v>
      </c>
      <c r="C33" s="83" t="s">
        <v>1843</v>
      </c>
      <c r="D33" s="83" t="s">
        <v>282</v>
      </c>
      <c r="E33" s="83"/>
      <c r="F33" s="106">
        <v>39448</v>
      </c>
      <c r="G33" s="93">
        <v>4.26</v>
      </c>
      <c r="H33" s="96" t="s">
        <v>180</v>
      </c>
      <c r="I33" s="97">
        <v>4.8000000000000001E-2</v>
      </c>
      <c r="J33" s="97">
        <v>4.8499999999999995E-2</v>
      </c>
      <c r="K33" s="93">
        <v>51770094</v>
      </c>
      <c r="L33" s="107">
        <v>117.5125</v>
      </c>
      <c r="M33" s="93">
        <v>60835.993310000005</v>
      </c>
      <c r="N33" s="83"/>
      <c r="O33" s="94">
        <v>4.1228793936528068E-3</v>
      </c>
      <c r="P33" s="94">
        <f>M33/'סכום נכסי הקרן'!$C$42</f>
        <v>1.1756075046934569E-3</v>
      </c>
    </row>
    <row r="34" spans="2:16">
      <c r="B34" s="86" t="s">
        <v>1844</v>
      </c>
      <c r="C34" s="83" t="s">
        <v>1845</v>
      </c>
      <c r="D34" s="83" t="s">
        <v>282</v>
      </c>
      <c r="E34" s="83"/>
      <c r="F34" s="106">
        <v>40148</v>
      </c>
      <c r="G34" s="93">
        <v>5.6999999999999993</v>
      </c>
      <c r="H34" s="96" t="s">
        <v>180</v>
      </c>
      <c r="I34" s="97">
        <v>4.8000000000000001E-2</v>
      </c>
      <c r="J34" s="97">
        <v>4.8500000000000008E-2</v>
      </c>
      <c r="K34" s="93">
        <v>153358000</v>
      </c>
      <c r="L34" s="107">
        <v>109.0397</v>
      </c>
      <c r="M34" s="93">
        <v>167221.66996</v>
      </c>
      <c r="N34" s="83"/>
      <c r="O34" s="94">
        <v>1.1332678891871858E-2</v>
      </c>
      <c r="P34" s="94">
        <f>M34/'סכום נכסי הקרן'!$C$42</f>
        <v>3.2314266514989918E-3</v>
      </c>
    </row>
    <row r="35" spans="2:16">
      <c r="B35" s="86" t="s">
        <v>1846</v>
      </c>
      <c r="C35" s="83" t="s">
        <v>1847</v>
      </c>
      <c r="D35" s="83" t="s">
        <v>282</v>
      </c>
      <c r="E35" s="83"/>
      <c r="F35" s="106">
        <v>40269</v>
      </c>
      <c r="G35" s="93">
        <v>5.8900000000000006</v>
      </c>
      <c r="H35" s="96" t="s">
        <v>180</v>
      </c>
      <c r="I35" s="97">
        <v>4.8000000000000001E-2</v>
      </c>
      <c r="J35" s="97">
        <v>4.8500000000000008E-2</v>
      </c>
      <c r="K35" s="93">
        <v>152522000</v>
      </c>
      <c r="L35" s="107">
        <v>110.6407</v>
      </c>
      <c r="M35" s="93">
        <v>168750.57013000001</v>
      </c>
      <c r="N35" s="83"/>
      <c r="O35" s="94">
        <v>1.1436293062741477E-2</v>
      </c>
      <c r="P35" s="94">
        <f>M35/'סכום נכסי הקרן'!$C$42</f>
        <v>3.2609714393126835E-3</v>
      </c>
    </row>
    <row r="36" spans="2:16">
      <c r="B36" s="86" t="s">
        <v>1848</v>
      </c>
      <c r="C36" s="83" t="s">
        <v>1849</v>
      </c>
      <c r="D36" s="83" t="s">
        <v>282</v>
      </c>
      <c r="E36" s="83"/>
      <c r="F36" s="106">
        <v>40391</v>
      </c>
      <c r="G36" s="93">
        <v>6.23</v>
      </c>
      <c r="H36" s="96" t="s">
        <v>180</v>
      </c>
      <c r="I36" s="97">
        <v>4.8000000000000001E-2</v>
      </c>
      <c r="J36" s="97">
        <v>4.8500000000000008E-2</v>
      </c>
      <c r="K36" s="93">
        <v>114604000</v>
      </c>
      <c r="L36" s="107">
        <v>107.16030000000001</v>
      </c>
      <c r="M36" s="93">
        <v>122810.20706</v>
      </c>
      <c r="N36" s="83"/>
      <c r="O36" s="94">
        <v>8.3228964379328946E-3</v>
      </c>
      <c r="P36" s="94">
        <f>M36/'סכום נכסי הקרן'!$C$42</f>
        <v>2.3732102200912241E-3</v>
      </c>
    </row>
    <row r="37" spans="2:16">
      <c r="B37" s="86" t="s">
        <v>1850</v>
      </c>
      <c r="C37" s="83" t="s">
        <v>1851</v>
      </c>
      <c r="D37" s="83" t="s">
        <v>282</v>
      </c>
      <c r="E37" s="83"/>
      <c r="F37" s="106">
        <v>40452</v>
      </c>
      <c r="G37" s="93">
        <v>6.2500000000000009</v>
      </c>
      <c r="H37" s="96" t="s">
        <v>180</v>
      </c>
      <c r="I37" s="97">
        <v>4.8000000000000001E-2</v>
      </c>
      <c r="J37" s="97">
        <v>4.8600000000000004E-2</v>
      </c>
      <c r="K37" s="93">
        <v>152358000</v>
      </c>
      <c r="L37" s="107">
        <v>107.8113</v>
      </c>
      <c r="M37" s="93">
        <v>164259.21013999998</v>
      </c>
      <c r="N37" s="83"/>
      <c r="O37" s="94">
        <v>1.1131911814984255E-2</v>
      </c>
      <c r="P37" s="94">
        <f>M37/'סכום נכסי הקרן'!$C$42</f>
        <v>3.1741794560928411E-3</v>
      </c>
    </row>
    <row r="38" spans="2:16">
      <c r="B38" s="86" t="s">
        <v>1852</v>
      </c>
      <c r="C38" s="83" t="s">
        <v>1853</v>
      </c>
      <c r="D38" s="83" t="s">
        <v>282</v>
      </c>
      <c r="E38" s="83"/>
      <c r="F38" s="106">
        <v>37712</v>
      </c>
      <c r="G38" s="95">
        <v>3.0000000000000001E-3</v>
      </c>
      <c r="H38" s="96" t="s">
        <v>180</v>
      </c>
      <c r="I38" s="97">
        <v>4.8000000000000001E-2</v>
      </c>
      <c r="J38" s="97">
        <v>-1E-3</v>
      </c>
      <c r="K38" s="93">
        <v>74540000</v>
      </c>
      <c r="L38" s="107">
        <v>123.4392</v>
      </c>
      <c r="M38" s="93">
        <v>92011.615129999991</v>
      </c>
      <c r="N38" s="83"/>
      <c r="O38" s="94">
        <v>6.2356636483789137E-3</v>
      </c>
      <c r="P38" s="94">
        <f>M38/'סכום נכסי הקרן'!$C$42</f>
        <v>1.7780517647603444E-3</v>
      </c>
    </row>
    <row r="39" spans="2:16">
      <c r="B39" s="86" t="s">
        <v>1854</v>
      </c>
      <c r="C39" s="83" t="s">
        <v>1855</v>
      </c>
      <c r="D39" s="83" t="s">
        <v>282</v>
      </c>
      <c r="E39" s="83"/>
      <c r="F39" s="106">
        <v>37743</v>
      </c>
      <c r="G39" s="93">
        <v>9.0000000000000011E-2</v>
      </c>
      <c r="H39" s="96" t="s">
        <v>180</v>
      </c>
      <c r="I39" s="97">
        <v>4.8000000000000001E-2</v>
      </c>
      <c r="J39" s="97">
        <v>4.9599999999999998E-2</v>
      </c>
      <c r="K39" s="93">
        <v>34860000</v>
      </c>
      <c r="L39" s="107">
        <v>122.6789</v>
      </c>
      <c r="M39" s="93">
        <v>42765.876549999994</v>
      </c>
      <c r="N39" s="83"/>
      <c r="O39" s="94">
        <v>2.8982604143740045E-3</v>
      </c>
      <c r="P39" s="94">
        <f>M39/'סכום נכסי הקרן'!$C$42</f>
        <v>8.2641677535837555E-4</v>
      </c>
    </row>
    <row r="40" spans="2:16">
      <c r="B40" s="86" t="s">
        <v>1856</v>
      </c>
      <c r="C40" s="83" t="s">
        <v>1857</v>
      </c>
      <c r="D40" s="83" t="s">
        <v>282</v>
      </c>
      <c r="E40" s="83"/>
      <c r="F40" s="106">
        <v>37773</v>
      </c>
      <c r="G40" s="93">
        <v>0.17000000000000004</v>
      </c>
      <c r="H40" s="96" t="s">
        <v>180</v>
      </c>
      <c r="I40" s="97">
        <v>4.8000000000000001E-2</v>
      </c>
      <c r="J40" s="97">
        <v>4.9200000000000008E-2</v>
      </c>
      <c r="K40" s="93">
        <v>82260000</v>
      </c>
      <c r="L40" s="107">
        <v>122.43559999999999</v>
      </c>
      <c r="M40" s="93">
        <v>100715.52381999999</v>
      </c>
      <c r="N40" s="83"/>
      <c r="O40" s="94">
        <v>6.8255309921958825E-3</v>
      </c>
      <c r="P40" s="94">
        <f>M40/'סכום נכסי הקרן'!$C$42</f>
        <v>1.9462479233073049E-3</v>
      </c>
    </row>
    <row r="41" spans="2:16">
      <c r="B41" s="86" t="s">
        <v>1858</v>
      </c>
      <c r="C41" s="83" t="s">
        <v>1859</v>
      </c>
      <c r="D41" s="83" t="s">
        <v>282</v>
      </c>
      <c r="E41" s="83"/>
      <c r="F41" s="106">
        <v>37803</v>
      </c>
      <c r="G41" s="93">
        <v>0.25</v>
      </c>
      <c r="H41" s="96" t="s">
        <v>180</v>
      </c>
      <c r="I41" s="97">
        <v>4.8000000000000001E-2</v>
      </c>
      <c r="J41" s="97">
        <v>4.9599999999999998E-2</v>
      </c>
      <c r="K41" s="93">
        <v>104816000</v>
      </c>
      <c r="L41" s="107">
        <v>122.5381</v>
      </c>
      <c r="M41" s="93">
        <v>128439.49081</v>
      </c>
      <c r="N41" s="83"/>
      <c r="O41" s="94">
        <v>8.7043952301961366E-3</v>
      </c>
      <c r="P41" s="94">
        <f>M41/'סכום נכסי הקרן'!$C$42</f>
        <v>2.4819916809087814E-3</v>
      </c>
    </row>
    <row r="42" spans="2:16">
      <c r="B42" s="86" t="s">
        <v>1860</v>
      </c>
      <c r="C42" s="83" t="s">
        <v>1861</v>
      </c>
      <c r="D42" s="83" t="s">
        <v>282</v>
      </c>
      <c r="E42" s="83"/>
      <c r="F42" s="106">
        <v>37834</v>
      </c>
      <c r="G42" s="93">
        <v>0.33999999999999997</v>
      </c>
      <c r="H42" s="96" t="s">
        <v>180</v>
      </c>
      <c r="I42" s="97">
        <v>4.8000000000000001E-2</v>
      </c>
      <c r="J42" s="97">
        <v>4.9800000000000004E-2</v>
      </c>
      <c r="K42" s="93">
        <v>50479000</v>
      </c>
      <c r="L42" s="107">
        <v>122.7657</v>
      </c>
      <c r="M42" s="93">
        <v>61970.881270000005</v>
      </c>
      <c r="N42" s="83"/>
      <c r="O42" s="94">
        <v>4.1997912007888556E-3</v>
      </c>
      <c r="P42" s="94">
        <f>M42/'סכום נכסי הקרן'!$C$42</f>
        <v>1.1975383178547329E-3</v>
      </c>
    </row>
    <row r="43" spans="2:16">
      <c r="B43" s="86" t="s">
        <v>1862</v>
      </c>
      <c r="C43" s="83" t="s">
        <v>1863</v>
      </c>
      <c r="D43" s="83" t="s">
        <v>282</v>
      </c>
      <c r="E43" s="83"/>
      <c r="F43" s="106">
        <v>37865</v>
      </c>
      <c r="G43" s="93">
        <v>0.42</v>
      </c>
      <c r="H43" s="96" t="s">
        <v>180</v>
      </c>
      <c r="I43" s="97">
        <v>4.8000000000000001E-2</v>
      </c>
      <c r="J43" s="97">
        <v>4.9500000000000002E-2</v>
      </c>
      <c r="K43" s="93">
        <v>65472526</v>
      </c>
      <c r="L43" s="107">
        <v>123.1202</v>
      </c>
      <c r="M43" s="93">
        <v>80609.921879999994</v>
      </c>
      <c r="N43" s="83"/>
      <c r="O43" s="94">
        <v>5.4629663750124851E-3</v>
      </c>
      <c r="P43" s="94">
        <f>M43/'סכום נכסי הקרן'!$C$42</f>
        <v>1.5577230510889686E-3</v>
      </c>
    </row>
    <row r="44" spans="2:16">
      <c r="B44" s="86" t="s">
        <v>1864</v>
      </c>
      <c r="C44" s="83" t="s">
        <v>1865</v>
      </c>
      <c r="D44" s="83" t="s">
        <v>282</v>
      </c>
      <c r="E44" s="83"/>
      <c r="F44" s="106">
        <v>37895</v>
      </c>
      <c r="G44" s="93">
        <v>0.48999999999999994</v>
      </c>
      <c r="H44" s="96" t="s">
        <v>180</v>
      </c>
      <c r="I44" s="97">
        <v>4.8000000000000001E-2</v>
      </c>
      <c r="J44" s="97">
        <v>4.9799999999999997E-2</v>
      </c>
      <c r="K44" s="93">
        <v>57549000</v>
      </c>
      <c r="L44" s="107">
        <v>125.31319999999999</v>
      </c>
      <c r="M44" s="93">
        <v>72116.523610000004</v>
      </c>
      <c r="N44" s="83"/>
      <c r="O44" s="94">
        <v>4.8873654058455476E-3</v>
      </c>
      <c r="P44" s="94">
        <f>M44/'סכום נכסי הקרן'!$C$42</f>
        <v>1.3935948400859415E-3</v>
      </c>
    </row>
    <row r="45" spans="2:16">
      <c r="B45" s="86" t="s">
        <v>1866</v>
      </c>
      <c r="C45" s="83" t="s">
        <v>1867</v>
      </c>
      <c r="D45" s="83" t="s">
        <v>282</v>
      </c>
      <c r="E45" s="83"/>
      <c r="F45" s="106">
        <v>38384</v>
      </c>
      <c r="G45" s="93">
        <v>1.7700000000000002</v>
      </c>
      <c r="H45" s="96" t="s">
        <v>180</v>
      </c>
      <c r="I45" s="97">
        <v>4.8000000000000001E-2</v>
      </c>
      <c r="J45" s="97">
        <v>4.8300000000000003E-2</v>
      </c>
      <c r="K45" s="93">
        <v>11384176</v>
      </c>
      <c r="L45" s="107">
        <v>123.0959</v>
      </c>
      <c r="M45" s="93">
        <v>14013.6536</v>
      </c>
      <c r="N45" s="83"/>
      <c r="O45" s="94">
        <v>9.4971086216704152E-4</v>
      </c>
      <c r="P45" s="94">
        <f>M45/'סכום נכסי הקרן'!$C$42</f>
        <v>2.7080278374654976E-4</v>
      </c>
    </row>
    <row r="46" spans="2:16">
      <c r="B46" s="86" t="s">
        <v>1868</v>
      </c>
      <c r="C46" s="83" t="s">
        <v>1869</v>
      </c>
      <c r="D46" s="83" t="s">
        <v>282</v>
      </c>
      <c r="E46" s="83"/>
      <c r="F46" s="106">
        <v>39569</v>
      </c>
      <c r="G46" s="93">
        <v>4.49</v>
      </c>
      <c r="H46" s="96" t="s">
        <v>180</v>
      </c>
      <c r="I46" s="97">
        <v>4.8000000000000001E-2</v>
      </c>
      <c r="J46" s="97">
        <v>4.8500000000000008E-2</v>
      </c>
      <c r="K46" s="93">
        <v>112578000</v>
      </c>
      <c r="L46" s="107">
        <v>117.6327</v>
      </c>
      <c r="M46" s="93">
        <v>132428.58397000001</v>
      </c>
      <c r="N46" s="83"/>
      <c r="O46" s="94">
        <v>8.9747376556895322E-3</v>
      </c>
      <c r="P46" s="94">
        <f>M46/'סכום נכסי הקרן'!$C$42</f>
        <v>2.5590777544758003E-3</v>
      </c>
    </row>
    <row r="47" spans="2:16">
      <c r="B47" s="86" t="s">
        <v>1870</v>
      </c>
      <c r="C47" s="83" t="s">
        <v>1871</v>
      </c>
      <c r="D47" s="83" t="s">
        <v>282</v>
      </c>
      <c r="E47" s="83"/>
      <c r="F47" s="106">
        <v>39661</v>
      </c>
      <c r="G47" s="93">
        <v>4.7399999999999993</v>
      </c>
      <c r="H47" s="96" t="s">
        <v>180</v>
      </c>
      <c r="I47" s="97">
        <v>4.8000000000000001E-2</v>
      </c>
      <c r="J47" s="97">
        <v>4.8499999999999995E-2</v>
      </c>
      <c r="K47" s="93">
        <v>20857000</v>
      </c>
      <c r="L47" s="107">
        <v>113.7011</v>
      </c>
      <c r="M47" s="93">
        <v>23714.641530000001</v>
      </c>
      <c r="N47" s="83"/>
      <c r="O47" s="94">
        <v>1.6071506615119009E-3</v>
      </c>
      <c r="P47" s="94">
        <f>M47/'סכום נכסי הקרן'!$C$42</f>
        <v>4.5826671082233245E-4</v>
      </c>
    </row>
    <row r="48" spans="2:16">
      <c r="B48" s="86" t="s">
        <v>1872</v>
      </c>
      <c r="C48" s="83" t="s">
        <v>1873</v>
      </c>
      <c r="D48" s="83" t="s">
        <v>282</v>
      </c>
      <c r="E48" s="83"/>
      <c r="F48" s="106">
        <v>39692</v>
      </c>
      <c r="G48" s="93">
        <v>4.8199999999999994</v>
      </c>
      <c r="H48" s="96" t="s">
        <v>180</v>
      </c>
      <c r="I48" s="97">
        <v>4.8000000000000001E-2</v>
      </c>
      <c r="J48" s="97">
        <v>4.8499999999999995E-2</v>
      </c>
      <c r="K48" s="93">
        <v>66472000</v>
      </c>
      <c r="L48" s="107">
        <v>111.9712</v>
      </c>
      <c r="M48" s="93">
        <v>74429.464650000009</v>
      </c>
      <c r="N48" s="83"/>
      <c r="O48" s="94">
        <v>5.0441143374189623E-3</v>
      </c>
      <c r="P48" s="94">
        <f>M48/'סכום נכסי הקרן'!$C$42</f>
        <v>1.4382905982480844E-3</v>
      </c>
    </row>
    <row r="49" spans="2:16">
      <c r="B49" s="86" t="s">
        <v>1874</v>
      </c>
      <c r="C49" s="83" t="s">
        <v>1875</v>
      </c>
      <c r="D49" s="83" t="s">
        <v>282</v>
      </c>
      <c r="E49" s="83"/>
      <c r="F49" s="106">
        <v>40909</v>
      </c>
      <c r="G49" s="93">
        <v>7.17</v>
      </c>
      <c r="H49" s="96" t="s">
        <v>180</v>
      </c>
      <c r="I49" s="97">
        <v>4.8000000000000001E-2</v>
      </c>
      <c r="J49" s="97">
        <v>4.8500000000000008E-2</v>
      </c>
      <c r="K49" s="93">
        <v>64393000</v>
      </c>
      <c r="L49" s="107">
        <v>103.25749999999999</v>
      </c>
      <c r="M49" s="93">
        <v>66493.619649999993</v>
      </c>
      <c r="N49" s="83"/>
      <c r="O49" s="94">
        <v>4.5062989744807753E-3</v>
      </c>
      <c r="P49" s="94">
        <f>M49/'סכום נכסי הקרן'!$C$42</f>
        <v>1.2849366636695143E-3</v>
      </c>
    </row>
    <row r="50" spans="2:16">
      <c r="B50" s="86" t="s">
        <v>1876</v>
      </c>
      <c r="C50" s="83">
        <v>8790</v>
      </c>
      <c r="D50" s="83" t="s">
        <v>282</v>
      </c>
      <c r="E50" s="83"/>
      <c r="F50" s="106">
        <v>41030</v>
      </c>
      <c r="G50" s="93">
        <v>7.330000000000001</v>
      </c>
      <c r="H50" s="96" t="s">
        <v>180</v>
      </c>
      <c r="I50" s="97">
        <v>4.8000000000000001E-2</v>
      </c>
      <c r="J50" s="97">
        <v>4.8600000000000004E-2</v>
      </c>
      <c r="K50" s="93">
        <v>146011000</v>
      </c>
      <c r="L50" s="107">
        <v>103.62730000000001</v>
      </c>
      <c r="M50" s="93">
        <v>151306.61588999999</v>
      </c>
      <c r="N50" s="83"/>
      <c r="O50" s="94">
        <v>1.0254109365773768E-2</v>
      </c>
      <c r="P50" s="94">
        <f>M50/'סכום נכסי הקרן'!$C$42</f>
        <v>2.9238808059507005E-3</v>
      </c>
    </row>
    <row r="51" spans="2:16">
      <c r="B51" s="86" t="s">
        <v>1877</v>
      </c>
      <c r="C51" s="83" t="s">
        <v>1878</v>
      </c>
      <c r="D51" s="83" t="s">
        <v>282</v>
      </c>
      <c r="E51" s="83"/>
      <c r="F51" s="106">
        <v>41091</v>
      </c>
      <c r="G51" s="93">
        <v>7.4900000000000011</v>
      </c>
      <c r="H51" s="96" t="s">
        <v>180</v>
      </c>
      <c r="I51" s="97">
        <v>4.8000000000000001E-2</v>
      </c>
      <c r="J51" s="97">
        <v>4.8500000000000008E-2</v>
      </c>
      <c r="K51" s="93">
        <v>11988000</v>
      </c>
      <c r="L51" s="107">
        <v>101.9285</v>
      </c>
      <c r="M51" s="93">
        <v>12224.574789999999</v>
      </c>
      <c r="N51" s="83"/>
      <c r="O51" s="94">
        <v>8.2846428168000246E-4</v>
      </c>
      <c r="P51" s="94">
        <f>M51/'סכום נכסי הקרן'!$C$42</f>
        <v>2.3623024927988041E-4</v>
      </c>
    </row>
    <row r="52" spans="2:16">
      <c r="B52" s="86" t="s">
        <v>1879</v>
      </c>
      <c r="C52" s="83">
        <v>8793</v>
      </c>
      <c r="D52" s="83" t="s">
        <v>282</v>
      </c>
      <c r="E52" s="83"/>
      <c r="F52" s="106">
        <v>41122</v>
      </c>
      <c r="G52" s="93">
        <v>7.58</v>
      </c>
      <c r="H52" s="96" t="s">
        <v>180</v>
      </c>
      <c r="I52" s="97">
        <v>4.8000000000000001E-2</v>
      </c>
      <c r="J52" s="97">
        <v>4.8499999999999995E-2</v>
      </c>
      <c r="K52" s="93">
        <v>48437000</v>
      </c>
      <c r="L52" s="107">
        <v>101.8613</v>
      </c>
      <c r="M52" s="93">
        <v>49338.573320000003</v>
      </c>
      <c r="N52" s="83"/>
      <c r="O52" s="94">
        <v>3.3436946811521728E-3</v>
      </c>
      <c r="P52" s="94">
        <f>M52/'סכום נכסי הקרן'!$C$42</f>
        <v>9.5342894740449771E-4</v>
      </c>
    </row>
    <row r="53" spans="2:16">
      <c r="B53" s="86" t="s">
        <v>1880</v>
      </c>
      <c r="C53" s="83" t="s">
        <v>1881</v>
      </c>
      <c r="D53" s="83" t="s">
        <v>282</v>
      </c>
      <c r="E53" s="83"/>
      <c r="F53" s="106">
        <v>41154</v>
      </c>
      <c r="G53" s="93">
        <v>7.6700000000000008</v>
      </c>
      <c r="H53" s="96" t="s">
        <v>180</v>
      </c>
      <c r="I53" s="97">
        <v>4.8000000000000001E-2</v>
      </c>
      <c r="J53" s="97">
        <v>4.8499999999999995E-2</v>
      </c>
      <c r="K53" s="93">
        <v>122998000</v>
      </c>
      <c r="L53" s="107">
        <v>101.3535</v>
      </c>
      <c r="M53" s="93">
        <v>124662.75572</v>
      </c>
      <c r="N53" s="83"/>
      <c r="O53" s="94">
        <v>8.4484443953260335E-3</v>
      </c>
      <c r="P53" s="94">
        <f>M53/'סכום נכסי הקרן'!$C$42</f>
        <v>2.4090092592621327E-3</v>
      </c>
    </row>
    <row r="54" spans="2:16">
      <c r="B54" s="86" t="s">
        <v>1882</v>
      </c>
      <c r="C54" s="83" t="s">
        <v>1883</v>
      </c>
      <c r="D54" s="83" t="s">
        <v>282</v>
      </c>
      <c r="E54" s="83"/>
      <c r="F54" s="106">
        <v>41184</v>
      </c>
      <c r="G54" s="93">
        <v>7.5700000000000012</v>
      </c>
      <c r="H54" s="96" t="s">
        <v>180</v>
      </c>
      <c r="I54" s="97">
        <v>4.8000000000000001E-2</v>
      </c>
      <c r="J54" s="97">
        <v>4.8600000000000004E-2</v>
      </c>
      <c r="K54" s="93">
        <v>136940000</v>
      </c>
      <c r="L54" s="107">
        <v>102.37050000000001</v>
      </c>
      <c r="M54" s="93">
        <v>140186.16876</v>
      </c>
      <c r="N54" s="83"/>
      <c r="O54" s="94">
        <v>9.5004722534995437E-3</v>
      </c>
      <c r="P54" s="94">
        <f>M54/'סכום נכסי הקרן'!$C$42</f>
        <v>2.7089869513380583E-3</v>
      </c>
    </row>
    <row r="55" spans="2:16">
      <c r="B55" s="86" t="s">
        <v>1884</v>
      </c>
      <c r="C55" s="83" t="s">
        <v>1885</v>
      </c>
      <c r="D55" s="83" t="s">
        <v>282</v>
      </c>
      <c r="E55" s="83"/>
      <c r="F55" s="106">
        <v>41214</v>
      </c>
      <c r="G55" s="93">
        <v>7.65</v>
      </c>
      <c r="H55" s="96" t="s">
        <v>180</v>
      </c>
      <c r="I55" s="97">
        <v>4.8000000000000001E-2</v>
      </c>
      <c r="J55" s="97">
        <v>4.8499999999999995E-2</v>
      </c>
      <c r="K55" s="93">
        <v>151007000</v>
      </c>
      <c r="L55" s="107">
        <v>101.98609999999999</v>
      </c>
      <c r="M55" s="93">
        <v>154006.21346999999</v>
      </c>
      <c r="N55" s="83"/>
      <c r="O55" s="94">
        <v>1.0437062164407656E-2</v>
      </c>
      <c r="P55" s="94">
        <f>M55/'סכום נכסי הקרן'!$C$42</f>
        <v>2.9760483962541634E-3</v>
      </c>
    </row>
    <row r="56" spans="2:16">
      <c r="B56" s="86" t="s">
        <v>1886</v>
      </c>
      <c r="C56" s="83" t="s">
        <v>1887</v>
      </c>
      <c r="D56" s="83" t="s">
        <v>282</v>
      </c>
      <c r="E56" s="83"/>
      <c r="F56" s="106">
        <v>41245</v>
      </c>
      <c r="G56" s="93">
        <v>7.73</v>
      </c>
      <c r="H56" s="96" t="s">
        <v>180</v>
      </c>
      <c r="I56" s="97">
        <v>4.8000000000000001E-2</v>
      </c>
      <c r="J56" s="97">
        <v>4.8500000000000008E-2</v>
      </c>
      <c r="K56" s="93">
        <v>155216000</v>
      </c>
      <c r="L56" s="107">
        <v>101.6893</v>
      </c>
      <c r="M56" s="93">
        <v>157838.0477</v>
      </c>
      <c r="N56" s="83"/>
      <c r="O56" s="94">
        <v>1.0696747089847407E-2</v>
      </c>
      <c r="P56" s="94">
        <f>M56/'סכום נכסי הקרן'!$C$42</f>
        <v>3.050095565247931E-3</v>
      </c>
    </row>
    <row r="57" spans="2:16">
      <c r="B57" s="86" t="s">
        <v>1888</v>
      </c>
      <c r="C57" s="83" t="s">
        <v>1889</v>
      </c>
      <c r="D57" s="83" t="s">
        <v>282</v>
      </c>
      <c r="E57" s="83"/>
      <c r="F57" s="106">
        <v>41275</v>
      </c>
      <c r="G57" s="93">
        <v>7.8199999999999994</v>
      </c>
      <c r="H57" s="96" t="s">
        <v>180</v>
      </c>
      <c r="I57" s="97">
        <v>4.8000000000000001E-2</v>
      </c>
      <c r="J57" s="97">
        <v>4.8499999999999995E-2</v>
      </c>
      <c r="K57" s="93">
        <v>143613000</v>
      </c>
      <c r="L57" s="107">
        <v>101.7777</v>
      </c>
      <c r="M57" s="93">
        <v>146166.02430000002</v>
      </c>
      <c r="N57" s="83"/>
      <c r="O57" s="94">
        <v>9.9057294350048553E-3</v>
      </c>
      <c r="P57" s="94">
        <f>M57/'סכום נכסי הקרן'!$C$42</f>
        <v>2.8245429350134527E-3</v>
      </c>
    </row>
    <row r="58" spans="2:16">
      <c r="B58" s="86" t="s">
        <v>1890</v>
      </c>
      <c r="C58" s="83" t="s">
        <v>1891</v>
      </c>
      <c r="D58" s="83" t="s">
        <v>282</v>
      </c>
      <c r="E58" s="83"/>
      <c r="F58" s="106">
        <v>41306</v>
      </c>
      <c r="G58" s="93">
        <v>7.9</v>
      </c>
      <c r="H58" s="96" t="s">
        <v>180</v>
      </c>
      <c r="I58" s="97">
        <v>4.8000000000000001E-2</v>
      </c>
      <c r="J58" s="97">
        <v>4.8499999999999995E-2</v>
      </c>
      <c r="K58" s="93">
        <v>177605000</v>
      </c>
      <c r="L58" s="107">
        <v>101.18470000000001</v>
      </c>
      <c r="M58" s="93">
        <v>179708.85425</v>
      </c>
      <c r="N58" s="83"/>
      <c r="O58" s="94">
        <v>1.217894032351554E-2</v>
      </c>
      <c r="P58" s="94">
        <f>M58/'סכום נכסי הקרן'!$C$42</f>
        <v>3.4727316218807476E-3</v>
      </c>
    </row>
    <row r="59" spans="2:16">
      <c r="B59" s="86" t="s">
        <v>1892</v>
      </c>
      <c r="C59" s="83" t="s">
        <v>1893</v>
      </c>
      <c r="D59" s="83" t="s">
        <v>282</v>
      </c>
      <c r="E59" s="83"/>
      <c r="F59" s="106">
        <v>41334</v>
      </c>
      <c r="G59" s="93">
        <v>7.9799999999999995</v>
      </c>
      <c r="H59" s="96" t="s">
        <v>180</v>
      </c>
      <c r="I59" s="97">
        <v>4.8000000000000001E-2</v>
      </c>
      <c r="J59" s="97">
        <v>4.8500000000000008E-2</v>
      </c>
      <c r="K59" s="93">
        <v>128676000</v>
      </c>
      <c r="L59" s="107">
        <v>100.9615</v>
      </c>
      <c r="M59" s="93">
        <v>129913.17163</v>
      </c>
      <c r="N59" s="83"/>
      <c r="O59" s="94">
        <v>8.8042671638167321E-3</v>
      </c>
      <c r="P59" s="94">
        <f>M59/'סכום נכסי הקרן'!$C$42</f>
        <v>2.5104693984120807E-3</v>
      </c>
    </row>
    <row r="60" spans="2:16">
      <c r="B60" s="86" t="s">
        <v>1894</v>
      </c>
      <c r="C60" s="83" t="s">
        <v>1895</v>
      </c>
      <c r="D60" s="83" t="s">
        <v>282</v>
      </c>
      <c r="E60" s="83"/>
      <c r="F60" s="106">
        <v>41366</v>
      </c>
      <c r="G60" s="93">
        <v>7.88</v>
      </c>
      <c r="H60" s="96" t="s">
        <v>180</v>
      </c>
      <c r="I60" s="97">
        <v>4.8000000000000001E-2</v>
      </c>
      <c r="J60" s="97">
        <v>4.8500000000000008E-2</v>
      </c>
      <c r="K60" s="93">
        <v>181264000</v>
      </c>
      <c r="L60" s="107">
        <v>102.9658</v>
      </c>
      <c r="M60" s="93">
        <v>186639.67444</v>
      </c>
      <c r="N60" s="83"/>
      <c r="O60" s="94">
        <v>1.264864475649579E-2</v>
      </c>
      <c r="P60" s="94">
        <f>M60/'סכום נכסי הקרן'!$C$42</f>
        <v>3.6066642460679753E-3</v>
      </c>
    </row>
    <row r="61" spans="2:16">
      <c r="B61" s="86" t="s">
        <v>1896</v>
      </c>
      <c r="C61" s="83">
        <v>2704</v>
      </c>
      <c r="D61" s="83" t="s">
        <v>282</v>
      </c>
      <c r="E61" s="83"/>
      <c r="F61" s="106">
        <v>41395</v>
      </c>
      <c r="G61" s="93">
        <v>7.9599999999999991</v>
      </c>
      <c r="H61" s="96" t="s">
        <v>180</v>
      </c>
      <c r="I61" s="97">
        <v>4.8000000000000001E-2</v>
      </c>
      <c r="J61" s="97">
        <v>4.8499999999999995E-2</v>
      </c>
      <c r="K61" s="93">
        <v>126990000</v>
      </c>
      <c r="L61" s="107">
        <v>102.3657</v>
      </c>
      <c r="M61" s="93">
        <v>129994.18234</v>
      </c>
      <c r="N61" s="83"/>
      <c r="O61" s="94">
        <v>8.8097572917615868E-3</v>
      </c>
      <c r="P61" s="94">
        <f>M61/'סכום נכסי הקרן'!$C$42</f>
        <v>2.5120348663769292E-3</v>
      </c>
    </row>
    <row r="62" spans="2:16">
      <c r="B62" s="86" t="s">
        <v>1897</v>
      </c>
      <c r="C62" s="83" t="s">
        <v>1898</v>
      </c>
      <c r="D62" s="83" t="s">
        <v>282</v>
      </c>
      <c r="E62" s="83"/>
      <c r="F62" s="106">
        <v>41427</v>
      </c>
      <c r="G62" s="93">
        <v>8.0400000000000009</v>
      </c>
      <c r="H62" s="96" t="s">
        <v>180</v>
      </c>
      <c r="I62" s="97">
        <v>4.8000000000000001E-2</v>
      </c>
      <c r="J62" s="97">
        <v>4.8500000000000008E-2</v>
      </c>
      <c r="K62" s="93">
        <v>233389000</v>
      </c>
      <c r="L62" s="107">
        <v>101.5699</v>
      </c>
      <c r="M62" s="93">
        <v>237052.95568000001</v>
      </c>
      <c r="N62" s="83"/>
      <c r="O62" s="94">
        <v>1.6065172819606323E-2</v>
      </c>
      <c r="P62" s="94">
        <f>M62/'סכום נכסי הקרן'!$C$42</f>
        <v>4.5808610749085085E-3</v>
      </c>
    </row>
    <row r="63" spans="2:16">
      <c r="B63" s="86" t="s">
        <v>1899</v>
      </c>
      <c r="C63" s="83">
        <v>8805</v>
      </c>
      <c r="D63" s="83" t="s">
        <v>282</v>
      </c>
      <c r="E63" s="83"/>
      <c r="F63" s="106">
        <v>41487</v>
      </c>
      <c r="G63" s="93">
        <v>8.2100000000000009</v>
      </c>
      <c r="H63" s="96" t="s">
        <v>180</v>
      </c>
      <c r="I63" s="97">
        <v>4.8000000000000001E-2</v>
      </c>
      <c r="J63" s="97">
        <v>4.8499999999999995E-2</v>
      </c>
      <c r="K63" s="93">
        <v>130358000</v>
      </c>
      <c r="L63" s="107">
        <v>100.7809</v>
      </c>
      <c r="M63" s="93">
        <v>131375.27337000001</v>
      </c>
      <c r="N63" s="83"/>
      <c r="O63" s="94">
        <v>8.9033543785935667E-3</v>
      </c>
      <c r="P63" s="94">
        <f>M63/'סכום נכסי הקרן'!$C$42</f>
        <v>2.5387233593429175E-3</v>
      </c>
    </row>
    <row r="64" spans="2:16">
      <c r="B64" s="86" t="s">
        <v>1900</v>
      </c>
      <c r="C64" s="83">
        <v>8806</v>
      </c>
      <c r="D64" s="83" t="s">
        <v>282</v>
      </c>
      <c r="E64" s="83"/>
      <c r="F64" s="106">
        <v>41518</v>
      </c>
      <c r="G64" s="93">
        <v>8.3000000000000007</v>
      </c>
      <c r="H64" s="96" t="s">
        <v>180</v>
      </c>
      <c r="I64" s="97">
        <v>4.8000000000000001E-2</v>
      </c>
      <c r="J64" s="97">
        <v>4.8499999999999995E-2</v>
      </c>
      <c r="K64" s="93">
        <v>9185000</v>
      </c>
      <c r="L64" s="107">
        <v>100.3909</v>
      </c>
      <c r="M64" s="93">
        <v>9221.3804999999993</v>
      </c>
      <c r="N64" s="83"/>
      <c r="O64" s="94">
        <v>6.2493661360555849E-4</v>
      </c>
      <c r="P64" s="94">
        <f>M64/'סכום נכסי הקרן'!$C$42</f>
        <v>1.7819589242495267E-4</v>
      </c>
    </row>
    <row r="65" spans="2:16">
      <c r="B65" s="86" t="s">
        <v>1901</v>
      </c>
      <c r="C65" s="83" t="s">
        <v>1902</v>
      </c>
      <c r="D65" s="83" t="s">
        <v>282</v>
      </c>
      <c r="E65" s="83"/>
      <c r="F65" s="106">
        <v>41548</v>
      </c>
      <c r="G65" s="93">
        <v>8.1800000000000015</v>
      </c>
      <c r="H65" s="96" t="s">
        <v>180</v>
      </c>
      <c r="I65" s="97">
        <v>4.8000000000000001E-2</v>
      </c>
      <c r="J65" s="97">
        <v>4.8500000000000008E-2</v>
      </c>
      <c r="K65" s="93">
        <v>338441000</v>
      </c>
      <c r="L65" s="107">
        <v>102.38890000000001</v>
      </c>
      <c r="M65" s="93">
        <v>346525.92239999998</v>
      </c>
      <c r="N65" s="83"/>
      <c r="O65" s="94">
        <v>2.3484199190262085E-2</v>
      </c>
      <c r="P65" s="94">
        <f>M65/'סכום נכסי הקרן'!$C$42</f>
        <v>6.69633966307408E-3</v>
      </c>
    </row>
    <row r="66" spans="2:16">
      <c r="B66" s="86" t="s">
        <v>1903</v>
      </c>
      <c r="C66" s="83" t="s">
        <v>1904</v>
      </c>
      <c r="D66" s="83" t="s">
        <v>282</v>
      </c>
      <c r="E66" s="83"/>
      <c r="F66" s="106">
        <v>41579</v>
      </c>
      <c r="G66" s="93">
        <v>8.27</v>
      </c>
      <c r="H66" s="96" t="s">
        <v>180</v>
      </c>
      <c r="I66" s="97">
        <v>4.8000000000000001E-2</v>
      </c>
      <c r="J66" s="97">
        <v>4.8500000000000008E-2</v>
      </c>
      <c r="K66" s="93">
        <v>215633000</v>
      </c>
      <c r="L66" s="107">
        <v>101.9849</v>
      </c>
      <c r="M66" s="93">
        <v>219913.20331000001</v>
      </c>
      <c r="N66" s="83"/>
      <c r="O66" s="94">
        <v>1.4903605004012374E-2</v>
      </c>
      <c r="P66" s="94">
        <f>M66/'סכום נכסי הקרן'!$C$42</f>
        <v>4.249648902336858E-3</v>
      </c>
    </row>
    <row r="67" spans="2:16">
      <c r="B67" s="86" t="s">
        <v>1905</v>
      </c>
      <c r="C67" s="83" t="s">
        <v>1906</v>
      </c>
      <c r="D67" s="83" t="s">
        <v>282</v>
      </c>
      <c r="E67" s="83"/>
      <c r="F67" s="106">
        <v>41609</v>
      </c>
      <c r="G67" s="93">
        <v>8.35</v>
      </c>
      <c r="H67" s="96" t="s">
        <v>180</v>
      </c>
      <c r="I67" s="97">
        <v>4.8000000000000001E-2</v>
      </c>
      <c r="J67" s="97">
        <v>4.8500000000000008E-2</v>
      </c>
      <c r="K67" s="93">
        <v>215654000</v>
      </c>
      <c r="L67" s="107">
        <v>101.5823</v>
      </c>
      <c r="M67" s="93">
        <v>219066.37873</v>
      </c>
      <c r="N67" s="83"/>
      <c r="O67" s="94">
        <v>1.4846215366382394E-2</v>
      </c>
      <c r="P67" s="94">
        <f>M67/'סכום נכסי הקרן'!$C$42</f>
        <v>4.2332846863975537E-3</v>
      </c>
    </row>
    <row r="68" spans="2:16">
      <c r="B68" s="86" t="s">
        <v>1907</v>
      </c>
      <c r="C68" s="83" t="s">
        <v>1908</v>
      </c>
      <c r="D68" s="83" t="s">
        <v>282</v>
      </c>
      <c r="E68" s="83"/>
      <c r="F68" s="106">
        <v>41672</v>
      </c>
      <c r="G68" s="93">
        <v>8.52</v>
      </c>
      <c r="H68" s="96" t="s">
        <v>180</v>
      </c>
      <c r="I68" s="97">
        <v>4.8000000000000001E-2</v>
      </c>
      <c r="J68" s="97">
        <v>4.8499999999999995E-2</v>
      </c>
      <c r="K68" s="93">
        <v>67096000</v>
      </c>
      <c r="L68" s="107">
        <v>100.773</v>
      </c>
      <c r="M68" s="93">
        <v>67614.723930000007</v>
      </c>
      <c r="N68" s="83"/>
      <c r="O68" s="94">
        <v>4.5822766561567363E-3</v>
      </c>
      <c r="P68" s="94">
        <f>M68/'סכום נכסי הקרן'!$C$42</f>
        <v>1.3066011181051638E-3</v>
      </c>
    </row>
    <row r="69" spans="2:16">
      <c r="B69" s="86" t="s">
        <v>1909</v>
      </c>
      <c r="C69" s="83" t="s">
        <v>1910</v>
      </c>
      <c r="D69" s="83" t="s">
        <v>282</v>
      </c>
      <c r="E69" s="83"/>
      <c r="F69" s="106">
        <v>41700</v>
      </c>
      <c r="G69" s="93">
        <v>8.6</v>
      </c>
      <c r="H69" s="96" t="s">
        <v>180</v>
      </c>
      <c r="I69" s="97">
        <v>4.8000000000000001E-2</v>
      </c>
      <c r="J69" s="97">
        <v>4.8599999999999997E-2</v>
      </c>
      <c r="K69" s="93">
        <v>304595000</v>
      </c>
      <c r="L69" s="107">
        <v>100.37439999999999</v>
      </c>
      <c r="M69" s="93">
        <v>305735.23855000001</v>
      </c>
      <c r="N69" s="83"/>
      <c r="O69" s="94">
        <v>2.0719798368511594E-2</v>
      </c>
      <c r="P69" s="94">
        <f>M69/'סכום נכסי הקרן'!$C$42</f>
        <v>5.9080919260595579E-3</v>
      </c>
    </row>
    <row r="70" spans="2:16">
      <c r="B70" s="86" t="s">
        <v>1911</v>
      </c>
      <c r="C70" s="83" t="s">
        <v>1912</v>
      </c>
      <c r="D70" s="83" t="s">
        <v>282</v>
      </c>
      <c r="E70" s="83"/>
      <c r="F70" s="106">
        <v>41730</v>
      </c>
      <c r="G70" s="93">
        <v>8.4799999999999986</v>
      </c>
      <c r="H70" s="96" t="s">
        <v>180</v>
      </c>
      <c r="I70" s="97">
        <v>4.8000000000000001E-2</v>
      </c>
      <c r="J70" s="97">
        <v>4.8499999999999995E-2</v>
      </c>
      <c r="K70" s="93">
        <v>175503000</v>
      </c>
      <c r="L70" s="107">
        <v>102.3888</v>
      </c>
      <c r="M70" s="93">
        <v>179695.38311000002</v>
      </c>
      <c r="N70" s="83"/>
      <c r="O70" s="94">
        <v>1.2178027379015202E-2</v>
      </c>
      <c r="P70" s="94">
        <f>M70/'סכום נכסי הקרן'!$C$42</f>
        <v>3.472471302743686E-3</v>
      </c>
    </row>
    <row r="71" spans="2:16">
      <c r="B71" s="86" t="s">
        <v>1913</v>
      </c>
      <c r="C71" s="83" t="s">
        <v>1914</v>
      </c>
      <c r="D71" s="83" t="s">
        <v>282</v>
      </c>
      <c r="E71" s="83"/>
      <c r="F71" s="106">
        <v>41760</v>
      </c>
      <c r="G71" s="93">
        <v>8.56</v>
      </c>
      <c r="H71" s="96" t="s">
        <v>180</v>
      </c>
      <c r="I71" s="97">
        <v>4.8000000000000001E-2</v>
      </c>
      <c r="J71" s="97">
        <v>4.8499999999999995E-2</v>
      </c>
      <c r="K71" s="93">
        <v>63695000</v>
      </c>
      <c r="L71" s="107">
        <v>101.98480000000001</v>
      </c>
      <c r="M71" s="93">
        <v>64959.246479999994</v>
      </c>
      <c r="N71" s="83"/>
      <c r="O71" s="94">
        <v>4.4023138962306129E-3</v>
      </c>
      <c r="P71" s="94">
        <f>M71/'סכום נכסי הקרן'!$C$42</f>
        <v>1.2552861144549956E-3</v>
      </c>
    </row>
    <row r="72" spans="2:16">
      <c r="B72" s="86" t="s">
        <v>1915</v>
      </c>
      <c r="C72" s="83" t="s">
        <v>1916</v>
      </c>
      <c r="D72" s="83" t="s">
        <v>282</v>
      </c>
      <c r="E72" s="83"/>
      <c r="F72" s="106">
        <v>41791</v>
      </c>
      <c r="G72" s="93">
        <v>8.6399999999999988</v>
      </c>
      <c r="H72" s="96" t="s">
        <v>180</v>
      </c>
      <c r="I72" s="97">
        <v>4.8000000000000001E-2</v>
      </c>
      <c r="J72" s="97">
        <v>4.8500000000000008E-2</v>
      </c>
      <c r="K72" s="93">
        <v>262600000</v>
      </c>
      <c r="L72" s="107">
        <v>101.57550000000001</v>
      </c>
      <c r="M72" s="93">
        <v>266736.86794000003</v>
      </c>
      <c r="N72" s="83"/>
      <c r="O72" s="94">
        <v>1.8076863325851993E-2</v>
      </c>
      <c r="P72" s="94">
        <f>M72/'סכום נכסי הקרן'!$C$42</f>
        <v>5.1544792263159573E-3</v>
      </c>
    </row>
    <row r="73" spans="2:16">
      <c r="B73" s="86" t="s">
        <v>1917</v>
      </c>
      <c r="C73" s="83" t="s">
        <v>1918</v>
      </c>
      <c r="D73" s="83" t="s">
        <v>282</v>
      </c>
      <c r="E73" s="83"/>
      <c r="F73" s="106">
        <v>41821</v>
      </c>
      <c r="G73" s="93">
        <v>8.73</v>
      </c>
      <c r="H73" s="96" t="s">
        <v>180</v>
      </c>
      <c r="I73" s="97">
        <v>4.8000000000000001E-2</v>
      </c>
      <c r="J73" s="97">
        <v>4.8500000000000008E-2</v>
      </c>
      <c r="K73" s="93">
        <v>162001000</v>
      </c>
      <c r="L73" s="107">
        <v>101.1815</v>
      </c>
      <c r="M73" s="93">
        <v>163914.97534</v>
      </c>
      <c r="N73" s="83"/>
      <c r="O73" s="94">
        <v>1.1108582886067682E-2</v>
      </c>
      <c r="P73" s="94">
        <f>M73/'סכום נכסי הקרן'!$C$42</f>
        <v>3.1675273905599505E-3</v>
      </c>
    </row>
    <row r="74" spans="2:16">
      <c r="B74" s="86" t="s">
        <v>1919</v>
      </c>
      <c r="C74" s="83" t="s">
        <v>1920</v>
      </c>
      <c r="D74" s="83" t="s">
        <v>282</v>
      </c>
      <c r="E74" s="83"/>
      <c r="F74" s="106">
        <v>41852</v>
      </c>
      <c r="G74" s="93">
        <v>8.82</v>
      </c>
      <c r="H74" s="96" t="s">
        <v>180</v>
      </c>
      <c r="I74" s="97">
        <v>4.8000000000000001E-2</v>
      </c>
      <c r="J74" s="97">
        <v>4.8499999999999995E-2</v>
      </c>
      <c r="K74" s="93">
        <v>112545000</v>
      </c>
      <c r="L74" s="107">
        <v>100.7824</v>
      </c>
      <c r="M74" s="93">
        <v>113425.44894</v>
      </c>
      <c r="N74" s="83"/>
      <c r="O74" s="94">
        <v>7.6868876582257715E-3</v>
      </c>
      <c r="P74" s="94">
        <f>M74/'סכום נכסי הקרן'!$C$42</f>
        <v>2.1918571842430971E-3</v>
      </c>
    </row>
    <row r="75" spans="2:16">
      <c r="B75" s="86" t="s">
        <v>1921</v>
      </c>
      <c r="C75" s="83" t="s">
        <v>1922</v>
      </c>
      <c r="D75" s="83" t="s">
        <v>282</v>
      </c>
      <c r="E75" s="83"/>
      <c r="F75" s="106">
        <v>41883</v>
      </c>
      <c r="G75" s="93">
        <v>8.9</v>
      </c>
      <c r="H75" s="96" t="s">
        <v>180</v>
      </c>
      <c r="I75" s="97">
        <v>4.8000000000000001E-2</v>
      </c>
      <c r="J75" s="97">
        <v>4.8499999999999995E-2</v>
      </c>
      <c r="K75" s="93">
        <v>205447000</v>
      </c>
      <c r="L75" s="107">
        <v>100.37739999999999</v>
      </c>
      <c r="M75" s="93">
        <v>206222.09219</v>
      </c>
      <c r="N75" s="83"/>
      <c r="O75" s="94">
        <v>1.3975752973632518E-2</v>
      </c>
      <c r="P75" s="94">
        <f>M75/'סכום נכסי הקרן'!$C$42</f>
        <v>3.9850789971781243E-3</v>
      </c>
    </row>
    <row r="76" spans="2:16">
      <c r="B76" s="86" t="s">
        <v>1923</v>
      </c>
      <c r="C76" s="83" t="s">
        <v>1924</v>
      </c>
      <c r="D76" s="83" t="s">
        <v>282</v>
      </c>
      <c r="E76" s="83"/>
      <c r="F76" s="106">
        <v>41913</v>
      </c>
      <c r="G76" s="93">
        <v>8.77</v>
      </c>
      <c r="H76" s="96" t="s">
        <v>180</v>
      </c>
      <c r="I76" s="97">
        <v>4.8000000000000001E-2</v>
      </c>
      <c r="J76" s="97">
        <v>4.8500000000000008E-2</v>
      </c>
      <c r="K76" s="93">
        <v>170672000</v>
      </c>
      <c r="L76" s="107">
        <v>102.38890000000001</v>
      </c>
      <c r="M76" s="93">
        <v>174748.81353000001</v>
      </c>
      <c r="N76" s="83"/>
      <c r="O76" s="94">
        <v>1.1842796396811456E-2</v>
      </c>
      <c r="P76" s="94">
        <f>M76/'סכום נכסי הקרן'!$C$42</f>
        <v>3.3768827538544796E-3</v>
      </c>
    </row>
    <row r="77" spans="2:16">
      <c r="B77" s="86" t="s">
        <v>1925</v>
      </c>
      <c r="C77" s="83" t="s">
        <v>1926</v>
      </c>
      <c r="D77" s="83" t="s">
        <v>282</v>
      </c>
      <c r="E77" s="83"/>
      <c r="F77" s="106">
        <v>41945</v>
      </c>
      <c r="G77" s="93">
        <v>8.86</v>
      </c>
      <c r="H77" s="96" t="s">
        <v>180</v>
      </c>
      <c r="I77" s="97">
        <v>4.8000000000000001E-2</v>
      </c>
      <c r="J77" s="97">
        <v>4.8499999999999995E-2</v>
      </c>
      <c r="K77" s="93">
        <v>85158000</v>
      </c>
      <c r="L77" s="107">
        <v>101.9713</v>
      </c>
      <c r="M77" s="93">
        <v>86836.729260000007</v>
      </c>
      <c r="N77" s="83"/>
      <c r="O77" s="94">
        <v>5.8849595806535829E-3</v>
      </c>
      <c r="P77" s="94">
        <f>M77/'סכום נכסי הקרן'!$C$42</f>
        <v>1.6780511839577276E-3</v>
      </c>
    </row>
    <row r="78" spans="2:16">
      <c r="B78" s="86" t="s">
        <v>1927</v>
      </c>
      <c r="C78" s="83" t="s">
        <v>1928</v>
      </c>
      <c r="D78" s="83" t="s">
        <v>282</v>
      </c>
      <c r="E78" s="83"/>
      <c r="F78" s="106">
        <v>41974</v>
      </c>
      <c r="G78" s="93">
        <v>8.93</v>
      </c>
      <c r="H78" s="96" t="s">
        <v>180</v>
      </c>
      <c r="I78" s="97">
        <v>4.8000000000000001E-2</v>
      </c>
      <c r="J78" s="97">
        <v>4.8499999999999988E-2</v>
      </c>
      <c r="K78" s="93">
        <v>312276000</v>
      </c>
      <c r="L78" s="107">
        <v>101.5796</v>
      </c>
      <c r="M78" s="93">
        <v>317208.05061000003</v>
      </c>
      <c r="N78" s="83"/>
      <c r="O78" s="94">
        <v>2.1497315391836837E-2</v>
      </c>
      <c r="P78" s="94">
        <f>M78/'סכום נכסי הקרן'!$C$42</f>
        <v>6.1297949545437921E-3</v>
      </c>
    </row>
    <row r="79" spans="2:16">
      <c r="B79" s="86" t="s">
        <v>1929</v>
      </c>
      <c r="C79" s="83" t="s">
        <v>1930</v>
      </c>
      <c r="D79" s="83" t="s">
        <v>282</v>
      </c>
      <c r="E79" s="83"/>
      <c r="F79" s="106">
        <v>42005</v>
      </c>
      <c r="G79" s="93">
        <v>9.02</v>
      </c>
      <c r="H79" s="96" t="s">
        <v>180</v>
      </c>
      <c r="I79" s="97">
        <v>4.8000000000000001E-2</v>
      </c>
      <c r="J79" s="97">
        <v>4.8499999999999995E-2</v>
      </c>
      <c r="K79" s="93">
        <v>18379000</v>
      </c>
      <c r="L79" s="107">
        <v>101.1814</v>
      </c>
      <c r="M79" s="93">
        <v>18596.126459999999</v>
      </c>
      <c r="N79" s="83"/>
      <c r="O79" s="94">
        <v>1.2602668652587456E-3</v>
      </c>
      <c r="P79" s="94">
        <f>M79/'סכום נכסי הקרן'!$C$42</f>
        <v>3.5935545119160584E-4</v>
      </c>
    </row>
    <row r="80" spans="2:16">
      <c r="B80" s="86" t="s">
        <v>1931</v>
      </c>
      <c r="C80" s="83" t="s">
        <v>1932</v>
      </c>
      <c r="D80" s="83" t="s">
        <v>282</v>
      </c>
      <c r="E80" s="83"/>
      <c r="F80" s="106">
        <v>42036</v>
      </c>
      <c r="G80" s="93">
        <v>9.11</v>
      </c>
      <c r="H80" s="96" t="s">
        <v>180</v>
      </c>
      <c r="I80" s="97">
        <v>4.8000000000000001E-2</v>
      </c>
      <c r="J80" s="97">
        <v>4.8500000000000008E-2</v>
      </c>
      <c r="K80" s="93">
        <v>165325000</v>
      </c>
      <c r="L80" s="107">
        <v>100.7822</v>
      </c>
      <c r="M80" s="93">
        <v>166618.19452000002</v>
      </c>
      <c r="N80" s="83"/>
      <c r="O80" s="94">
        <v>1.1291781121969867E-2</v>
      </c>
      <c r="P80" s="94">
        <f>M80/'סכום נכסי הקרן'!$C$42</f>
        <v>3.219764965422017E-3</v>
      </c>
    </row>
    <row r="81" spans="2:16">
      <c r="B81" s="86" t="s">
        <v>1933</v>
      </c>
      <c r="C81" s="83" t="s">
        <v>1934</v>
      </c>
      <c r="D81" s="83" t="s">
        <v>282</v>
      </c>
      <c r="E81" s="83"/>
      <c r="F81" s="106">
        <v>42064</v>
      </c>
      <c r="G81" s="93">
        <v>9.18</v>
      </c>
      <c r="H81" s="96" t="s">
        <v>180</v>
      </c>
      <c r="I81" s="97">
        <v>4.8000000000000001E-2</v>
      </c>
      <c r="J81" s="97">
        <v>4.8499999999999995E-2</v>
      </c>
      <c r="K81" s="93">
        <v>455819000</v>
      </c>
      <c r="L81" s="107">
        <v>100.3806</v>
      </c>
      <c r="M81" s="93">
        <v>457553.72850000003</v>
      </c>
      <c r="N81" s="83"/>
      <c r="O81" s="94">
        <v>3.1008597642336433E-2</v>
      </c>
      <c r="P81" s="94">
        <f>M81/'סכום נכסי הקרן'!$C$42</f>
        <v>8.8418642937922367E-3</v>
      </c>
    </row>
    <row r="82" spans="2:16">
      <c r="B82" s="86" t="s">
        <v>1935</v>
      </c>
      <c r="C82" s="83" t="s">
        <v>1936</v>
      </c>
      <c r="D82" s="83" t="s">
        <v>282</v>
      </c>
      <c r="E82" s="83"/>
      <c r="F82" s="106">
        <v>42095</v>
      </c>
      <c r="G82" s="93">
        <v>9.0500000000000007</v>
      </c>
      <c r="H82" s="96" t="s">
        <v>180</v>
      </c>
      <c r="I82" s="97">
        <v>4.8000000000000001E-2</v>
      </c>
      <c r="J82" s="97">
        <v>4.8500000000000008E-2</v>
      </c>
      <c r="K82" s="93">
        <v>249662000</v>
      </c>
      <c r="L82" s="107">
        <v>102.8044</v>
      </c>
      <c r="M82" s="93">
        <v>256663.47772999998</v>
      </c>
      <c r="N82" s="83"/>
      <c r="O82" s="94">
        <v>1.7394185676299974E-2</v>
      </c>
      <c r="P82" s="94">
        <f>M82/'סכום נכסי הקרן'!$C$42</f>
        <v>4.9598189194111787E-3</v>
      </c>
    </row>
    <row r="83" spans="2:16">
      <c r="B83" s="86" t="s">
        <v>1937</v>
      </c>
      <c r="C83" s="83" t="s">
        <v>1938</v>
      </c>
      <c r="D83" s="83" t="s">
        <v>282</v>
      </c>
      <c r="E83" s="83"/>
      <c r="F83" s="106">
        <v>42125</v>
      </c>
      <c r="G83" s="93">
        <v>9.129999999999999</v>
      </c>
      <c r="H83" s="96" t="s">
        <v>180</v>
      </c>
      <c r="I83" s="97">
        <v>4.8000000000000001E-2</v>
      </c>
      <c r="J83" s="97">
        <v>4.8499999999999995E-2</v>
      </c>
      <c r="K83" s="93">
        <v>266579000</v>
      </c>
      <c r="L83" s="107">
        <v>102.0879</v>
      </c>
      <c r="M83" s="93">
        <v>272144.85366000002</v>
      </c>
      <c r="N83" s="83"/>
      <c r="O83" s="94">
        <v>1.8443364662857228E-2</v>
      </c>
      <c r="P83" s="94">
        <f>M83/'סכום נכסי הקרן'!$C$42</f>
        <v>5.2589842775495332E-3</v>
      </c>
    </row>
    <row r="84" spans="2:16">
      <c r="B84" s="86" t="s">
        <v>1939</v>
      </c>
      <c r="C84" s="83" t="s">
        <v>1940</v>
      </c>
      <c r="D84" s="83" t="s">
        <v>282</v>
      </c>
      <c r="E84" s="83"/>
      <c r="F84" s="106">
        <v>42156</v>
      </c>
      <c r="G84" s="93">
        <v>9.2200000000000006</v>
      </c>
      <c r="H84" s="96" t="s">
        <v>180</v>
      </c>
      <c r="I84" s="97">
        <v>4.8000000000000001E-2</v>
      </c>
      <c r="J84" s="97">
        <v>4.8500000000000008E-2</v>
      </c>
      <c r="K84" s="93">
        <v>67329000</v>
      </c>
      <c r="L84" s="107">
        <v>101.5829</v>
      </c>
      <c r="M84" s="93">
        <v>68394.356719999996</v>
      </c>
      <c r="N84" s="83"/>
      <c r="O84" s="94">
        <v>4.6351126795307254E-3</v>
      </c>
      <c r="P84" s="94">
        <f>M84/'סכום נכסי הקרן'!$C$42</f>
        <v>1.321666905790403E-3</v>
      </c>
    </row>
    <row r="85" spans="2:16">
      <c r="B85" s="86" t="s">
        <v>1941</v>
      </c>
      <c r="C85" s="83" t="s">
        <v>1942</v>
      </c>
      <c r="D85" s="83" t="s">
        <v>282</v>
      </c>
      <c r="E85" s="83"/>
      <c r="F85" s="106">
        <v>42218</v>
      </c>
      <c r="G85" s="93">
        <v>9.3899999999999988</v>
      </c>
      <c r="H85" s="96" t="s">
        <v>180</v>
      </c>
      <c r="I85" s="97">
        <v>4.8000000000000001E-2</v>
      </c>
      <c r="J85" s="97">
        <v>4.8500000000000008E-2</v>
      </c>
      <c r="K85" s="93">
        <v>91313000</v>
      </c>
      <c r="L85" s="107">
        <v>100.7689</v>
      </c>
      <c r="M85" s="93">
        <v>92015.138919999998</v>
      </c>
      <c r="N85" s="83"/>
      <c r="O85" s="94">
        <v>6.235902457024719E-3</v>
      </c>
      <c r="P85" s="94">
        <f>M85/'סכום נכסי הקרן'!$C$42</f>
        <v>1.7781198592179766E-3</v>
      </c>
    </row>
    <row r="86" spans="2:16">
      <c r="B86" s="86" t="s">
        <v>1943</v>
      </c>
      <c r="C86" s="83" t="s">
        <v>1944</v>
      </c>
      <c r="D86" s="83" t="s">
        <v>282</v>
      </c>
      <c r="E86" s="83"/>
      <c r="F86" s="106">
        <v>42309</v>
      </c>
      <c r="G86" s="93">
        <v>9.41</v>
      </c>
      <c r="H86" s="96" t="s">
        <v>180</v>
      </c>
      <c r="I86" s="97">
        <v>4.8000000000000001E-2</v>
      </c>
      <c r="J86" s="97">
        <v>4.8499999999999995E-2</v>
      </c>
      <c r="K86" s="93">
        <v>218990000</v>
      </c>
      <c r="L86" s="107">
        <v>101.98439999999999</v>
      </c>
      <c r="M86" s="93">
        <v>223335.64056999999</v>
      </c>
      <c r="N86" s="83"/>
      <c r="O86" s="94">
        <v>1.5135544934431889E-2</v>
      </c>
      <c r="P86" s="94">
        <f>M86/'סכום נכסי הקרן'!$C$42</f>
        <v>4.3157847983465829E-3</v>
      </c>
    </row>
    <row r="87" spans="2:16">
      <c r="B87" s="86" t="s">
        <v>1945</v>
      </c>
      <c r="C87" s="83" t="s">
        <v>1946</v>
      </c>
      <c r="D87" s="83" t="s">
        <v>282</v>
      </c>
      <c r="E87" s="83"/>
      <c r="F87" s="106">
        <v>42339</v>
      </c>
      <c r="G87" s="93">
        <v>9.49</v>
      </c>
      <c r="H87" s="96" t="s">
        <v>180</v>
      </c>
      <c r="I87" s="97">
        <v>4.8000000000000001E-2</v>
      </c>
      <c r="J87" s="97">
        <v>4.8500000000000008E-2</v>
      </c>
      <c r="K87" s="93">
        <v>161865000</v>
      </c>
      <c r="L87" s="107">
        <v>101.58199999999999</v>
      </c>
      <c r="M87" s="93">
        <v>164425.66388000001</v>
      </c>
      <c r="N87" s="83"/>
      <c r="O87" s="94">
        <v>1.1143192450958185E-2</v>
      </c>
      <c r="P87" s="94">
        <f>M87/'סכום נכסי הקרן'!$C$42</f>
        <v>3.1773960431045987E-3</v>
      </c>
    </row>
    <row r="88" spans="2:16">
      <c r="B88" s="86" t="s">
        <v>1947</v>
      </c>
      <c r="C88" s="83" t="s">
        <v>1948</v>
      </c>
      <c r="D88" s="83" t="s">
        <v>282</v>
      </c>
      <c r="E88" s="83"/>
      <c r="F88" s="106">
        <v>42370</v>
      </c>
      <c r="G88" s="93">
        <v>9.5799999999999983</v>
      </c>
      <c r="H88" s="96" t="s">
        <v>180</v>
      </c>
      <c r="I88" s="97">
        <v>4.8000000000000001E-2</v>
      </c>
      <c r="J88" s="97">
        <v>4.8499999999999995E-2</v>
      </c>
      <c r="K88" s="93">
        <v>82609000</v>
      </c>
      <c r="L88" s="107">
        <v>101.1811</v>
      </c>
      <c r="M88" s="93">
        <v>83584.725150000013</v>
      </c>
      <c r="N88" s="83"/>
      <c r="O88" s="94">
        <v>5.6645699724018946E-3</v>
      </c>
      <c r="P88" s="94">
        <f>M88/'סכום נכסי הקרן'!$C$42</f>
        <v>1.6152087739139101E-3</v>
      </c>
    </row>
    <row r="89" spans="2:16">
      <c r="B89" s="86" t="s">
        <v>1949</v>
      </c>
      <c r="C89" s="83" t="s">
        <v>1950</v>
      </c>
      <c r="D89" s="83" t="s">
        <v>282</v>
      </c>
      <c r="E89" s="83"/>
      <c r="F89" s="106">
        <v>42461</v>
      </c>
      <c r="G89" s="93">
        <v>9.6</v>
      </c>
      <c r="H89" s="96" t="s">
        <v>180</v>
      </c>
      <c r="I89" s="97">
        <v>4.8000000000000001E-2</v>
      </c>
      <c r="J89" s="97">
        <v>4.8499999999999995E-2</v>
      </c>
      <c r="K89" s="93">
        <v>229226000</v>
      </c>
      <c r="L89" s="107">
        <v>103.01300000000001</v>
      </c>
      <c r="M89" s="93">
        <v>236132.66966999997</v>
      </c>
      <c r="N89" s="83"/>
      <c r="O89" s="94">
        <v>1.6002804671731069E-2</v>
      </c>
      <c r="P89" s="94">
        <f>M89/'סכום נכסי הקרן'!$C$42</f>
        <v>4.5630772748757303E-3</v>
      </c>
    </row>
    <row r="90" spans="2:16">
      <c r="B90" s="86" t="s">
        <v>1951</v>
      </c>
      <c r="C90" s="83" t="s">
        <v>1952</v>
      </c>
      <c r="D90" s="83" t="s">
        <v>282</v>
      </c>
      <c r="E90" s="83"/>
      <c r="F90" s="106">
        <v>42491</v>
      </c>
      <c r="G90" s="93">
        <v>9.68</v>
      </c>
      <c r="H90" s="96" t="s">
        <v>180</v>
      </c>
      <c r="I90" s="97">
        <v>4.8000000000000001E-2</v>
      </c>
      <c r="J90" s="97">
        <v>4.8499999999999995E-2</v>
      </c>
      <c r="K90" s="93">
        <v>269102000</v>
      </c>
      <c r="L90" s="107">
        <v>102.81570000000001</v>
      </c>
      <c r="M90" s="93">
        <v>276679.21737000003</v>
      </c>
      <c r="N90" s="83"/>
      <c r="O90" s="94">
        <v>1.8750660289773756E-2</v>
      </c>
      <c r="P90" s="94">
        <f>M90/'סכום נכסי הקרן'!$C$42</f>
        <v>5.3466072736814861E-3</v>
      </c>
    </row>
    <row r="91" spans="2:16">
      <c r="B91" s="86" t="s">
        <v>1953</v>
      </c>
      <c r="C91" s="83" t="s">
        <v>1954</v>
      </c>
      <c r="D91" s="83" t="s">
        <v>282</v>
      </c>
      <c r="E91" s="83"/>
      <c r="F91" s="106">
        <v>42522</v>
      </c>
      <c r="G91" s="93">
        <v>9.76</v>
      </c>
      <c r="H91" s="96" t="s">
        <v>180</v>
      </c>
      <c r="I91" s="97">
        <v>4.8000000000000001E-2</v>
      </c>
      <c r="J91" s="97">
        <v>4.8499999999999995E-2</v>
      </c>
      <c r="K91" s="93">
        <v>129532000</v>
      </c>
      <c r="L91" s="107">
        <v>101.99420000000001</v>
      </c>
      <c r="M91" s="93">
        <v>132115.07101000001</v>
      </c>
      <c r="N91" s="83"/>
      <c r="O91" s="94">
        <v>8.9534907580537757E-3</v>
      </c>
      <c r="P91" s="94">
        <f>M91/'סכום נכסי הקרן'!$C$42</f>
        <v>2.5530193642278342E-3</v>
      </c>
    </row>
    <row r="92" spans="2:16">
      <c r="B92" s="86" t="s">
        <v>1955</v>
      </c>
      <c r="C92" s="83" t="s">
        <v>1956</v>
      </c>
      <c r="D92" s="83" t="s">
        <v>282</v>
      </c>
      <c r="E92" s="83"/>
      <c r="F92" s="106">
        <v>42552</v>
      </c>
      <c r="G92" s="93">
        <v>9.85</v>
      </c>
      <c r="H92" s="96" t="s">
        <v>180</v>
      </c>
      <c r="I92" s="97">
        <v>4.8000000000000001E-2</v>
      </c>
      <c r="J92" s="97">
        <v>4.8499999999999995E-2</v>
      </c>
      <c r="K92" s="93">
        <v>12311000</v>
      </c>
      <c r="L92" s="107">
        <v>101.2826</v>
      </c>
      <c r="M92" s="93">
        <v>12468.65899</v>
      </c>
      <c r="N92" s="83"/>
      <c r="O92" s="94">
        <v>8.4500596471570653E-4</v>
      </c>
      <c r="P92" s="94">
        <f>M92/'סכום נכסי הקרן'!$C$42</f>
        <v>2.4094698359594413E-4</v>
      </c>
    </row>
    <row r="93" spans="2:16">
      <c r="B93" s="86" t="s">
        <v>1957</v>
      </c>
      <c r="C93" s="83" t="s">
        <v>1958</v>
      </c>
      <c r="D93" s="83" t="s">
        <v>282</v>
      </c>
      <c r="E93" s="83"/>
      <c r="F93" s="106">
        <v>42583</v>
      </c>
      <c r="G93" s="93">
        <v>9.9300000000000015</v>
      </c>
      <c r="H93" s="96" t="s">
        <v>180</v>
      </c>
      <c r="I93" s="97">
        <v>4.8000000000000001E-2</v>
      </c>
      <c r="J93" s="97">
        <v>4.8500000000000008E-2</v>
      </c>
      <c r="K93" s="93">
        <v>257710000</v>
      </c>
      <c r="L93" s="107">
        <v>100.79389999999999</v>
      </c>
      <c r="M93" s="93">
        <v>259755.77416</v>
      </c>
      <c r="N93" s="83"/>
      <c r="O93" s="94">
        <v>1.7603751831739366E-2</v>
      </c>
      <c r="P93" s="94">
        <f>M93/'סכום נכסי הקרן'!$C$42</f>
        <v>5.0195751047227323E-3</v>
      </c>
    </row>
    <row r="94" spans="2:16">
      <c r="B94" s="86" t="s">
        <v>1959</v>
      </c>
      <c r="C94" s="83" t="s">
        <v>1960</v>
      </c>
      <c r="D94" s="83" t="s">
        <v>282</v>
      </c>
      <c r="E94" s="83"/>
      <c r="F94" s="106">
        <v>42644</v>
      </c>
      <c r="G94" s="93">
        <v>9.86</v>
      </c>
      <c r="H94" s="96" t="s">
        <v>180</v>
      </c>
      <c r="I94" s="97">
        <v>4.8000000000000001E-2</v>
      </c>
      <c r="J94" s="97">
        <v>4.8500000000000008E-2</v>
      </c>
      <c r="K94" s="93">
        <v>33201000</v>
      </c>
      <c r="L94" s="107">
        <v>102.3883</v>
      </c>
      <c r="M94" s="93">
        <v>33993.760889999998</v>
      </c>
      <c r="N94" s="83"/>
      <c r="O94" s="94">
        <v>2.3037706571498355E-3</v>
      </c>
      <c r="P94" s="94">
        <f>M94/'סכום נכסי הקרן'!$C$42</f>
        <v>6.569025710059359E-4</v>
      </c>
    </row>
    <row r="95" spans="2:16">
      <c r="B95" s="86" t="s">
        <v>1961</v>
      </c>
      <c r="C95" s="83" t="s">
        <v>1962</v>
      </c>
      <c r="D95" s="83" t="s">
        <v>282</v>
      </c>
      <c r="E95" s="83"/>
      <c r="F95" s="106">
        <v>42675</v>
      </c>
      <c r="G95" s="93">
        <v>9.9499999999999993</v>
      </c>
      <c r="H95" s="96" t="s">
        <v>180</v>
      </c>
      <c r="I95" s="97">
        <v>4.8000000000000001E-2</v>
      </c>
      <c r="J95" s="97">
        <v>4.8499999999999995E-2</v>
      </c>
      <c r="K95" s="93">
        <v>147742000</v>
      </c>
      <c r="L95" s="107">
        <v>101.9837</v>
      </c>
      <c r="M95" s="93">
        <v>150672.81899999999</v>
      </c>
      <c r="N95" s="83"/>
      <c r="O95" s="94">
        <v>1.0211156699180048E-2</v>
      </c>
      <c r="P95" s="94">
        <f>M95/'סכום נכסי הקרן'!$C$42</f>
        <v>2.9116331818092056E-3</v>
      </c>
    </row>
    <row r="96" spans="2:16">
      <c r="B96" s="86" t="s">
        <v>1963</v>
      </c>
      <c r="C96" s="83" t="s">
        <v>1964</v>
      </c>
      <c r="D96" s="83" t="s">
        <v>282</v>
      </c>
      <c r="E96" s="83"/>
      <c r="F96" s="106">
        <v>42705</v>
      </c>
      <c r="G96" s="93">
        <v>10.029999999999999</v>
      </c>
      <c r="H96" s="96" t="s">
        <v>180</v>
      </c>
      <c r="I96" s="97">
        <v>4.8000000000000001E-2</v>
      </c>
      <c r="J96" s="97">
        <v>4.8499999999999995E-2</v>
      </c>
      <c r="K96" s="93">
        <v>45882000</v>
      </c>
      <c r="L96" s="107">
        <v>101.5813</v>
      </c>
      <c r="M96" s="93">
        <v>46607.540090000002</v>
      </c>
      <c r="N96" s="83"/>
      <c r="O96" s="94">
        <v>3.158611476050675E-3</v>
      </c>
      <c r="P96" s="94">
        <f>M96/'סכום נכסי הקרן'!$C$42</f>
        <v>9.0065388800183543E-4</v>
      </c>
    </row>
    <row r="97" spans="2:16">
      <c r="B97" s="86" t="s">
        <v>1965</v>
      </c>
      <c r="C97" s="83" t="s">
        <v>1966</v>
      </c>
      <c r="D97" s="83" t="s">
        <v>282</v>
      </c>
      <c r="E97" s="83"/>
      <c r="F97" s="106">
        <v>42736</v>
      </c>
      <c r="G97" s="93">
        <v>10.11</v>
      </c>
      <c r="H97" s="96" t="s">
        <v>180</v>
      </c>
      <c r="I97" s="97">
        <v>4.8000000000000001E-2</v>
      </c>
      <c r="J97" s="97">
        <v>4.8500000000000008E-2</v>
      </c>
      <c r="K97" s="93">
        <v>273331000</v>
      </c>
      <c r="L97" s="107">
        <v>101.18049999999999</v>
      </c>
      <c r="M97" s="93">
        <v>276557.62251000002</v>
      </c>
      <c r="N97" s="83"/>
      <c r="O97" s="94">
        <v>1.8742419757888075E-2</v>
      </c>
      <c r="P97" s="94">
        <f>M97/'סכום נכסי הקרן'!$C$42</f>
        <v>5.3442575490830939E-3</v>
      </c>
    </row>
    <row r="98" spans="2:16">
      <c r="B98" s="86" t="s">
        <v>1967</v>
      </c>
      <c r="C98" s="83" t="s">
        <v>1968</v>
      </c>
      <c r="D98" s="83" t="s">
        <v>282</v>
      </c>
      <c r="E98" s="83"/>
      <c r="F98" s="106">
        <v>42767</v>
      </c>
      <c r="G98" s="93">
        <v>10.200000000000001</v>
      </c>
      <c r="H98" s="96" t="s">
        <v>180</v>
      </c>
      <c r="I98" s="97">
        <v>4.8000000000000001E-2</v>
      </c>
      <c r="J98" s="97">
        <v>4.8499999999999995E-2</v>
      </c>
      <c r="K98" s="93">
        <v>116623000</v>
      </c>
      <c r="L98" s="107">
        <v>100.7812</v>
      </c>
      <c r="M98" s="93">
        <v>117534.09106999999</v>
      </c>
      <c r="N98" s="83"/>
      <c r="O98" s="94">
        <v>7.9653319648281644E-3</v>
      </c>
      <c r="P98" s="94">
        <f>M98/'סכום נכסי הקרן'!$C$42</f>
        <v>2.2712534472006996E-3</v>
      </c>
    </row>
    <row r="99" spans="2:16">
      <c r="B99" s="86" t="s">
        <v>1969</v>
      </c>
      <c r="C99" s="83" t="s">
        <v>1970</v>
      </c>
      <c r="D99" s="83" t="s">
        <v>282</v>
      </c>
      <c r="E99" s="83"/>
      <c r="F99" s="106">
        <v>42795</v>
      </c>
      <c r="G99" s="93">
        <v>10.279999999999998</v>
      </c>
      <c r="H99" s="96" t="s">
        <v>180</v>
      </c>
      <c r="I99" s="97">
        <v>4.8000000000000001E-2</v>
      </c>
      <c r="J99" s="97">
        <v>4.8500000000000008E-2</v>
      </c>
      <c r="K99" s="93">
        <v>163029000</v>
      </c>
      <c r="L99" s="107">
        <v>100.5848</v>
      </c>
      <c r="M99" s="93">
        <v>163982.33058000001</v>
      </c>
      <c r="N99" s="83"/>
      <c r="O99" s="94">
        <v>1.1113147577394993E-2</v>
      </c>
      <c r="P99" s="94">
        <f>M99/'סכום נכסי הקרן'!$C$42</f>
        <v>3.1688289773561247E-3</v>
      </c>
    </row>
    <row r="100" spans="2:16">
      <c r="B100" s="86" t="s">
        <v>1971</v>
      </c>
      <c r="C100" s="83" t="s">
        <v>1972</v>
      </c>
      <c r="D100" s="83" t="s">
        <v>282</v>
      </c>
      <c r="E100" s="83"/>
      <c r="F100" s="106">
        <v>42826</v>
      </c>
      <c r="G100" s="93">
        <v>10.120000000000001</v>
      </c>
      <c r="H100" s="96" t="s">
        <v>180</v>
      </c>
      <c r="I100" s="97">
        <v>4.8000000000000001E-2</v>
      </c>
      <c r="J100" s="97">
        <v>4.8499999999999995E-2</v>
      </c>
      <c r="K100" s="93">
        <v>116410000</v>
      </c>
      <c r="L100" s="107">
        <v>102.59269999999999</v>
      </c>
      <c r="M100" s="93">
        <v>119428.12664</v>
      </c>
      <c r="N100" s="83"/>
      <c r="O100" s="94">
        <v>8.0936915065653557E-3</v>
      </c>
      <c r="P100" s="94">
        <f>M100/'סכום נכסי הקרן'!$C$42</f>
        <v>2.3078541881288886E-3</v>
      </c>
    </row>
    <row r="101" spans="2:16">
      <c r="B101" s="86" t="s">
        <v>1973</v>
      </c>
      <c r="C101" s="83" t="s">
        <v>1974</v>
      </c>
      <c r="D101" s="83" t="s">
        <v>282</v>
      </c>
      <c r="E101" s="83"/>
      <c r="F101" s="106">
        <v>42856</v>
      </c>
      <c r="G101" s="93">
        <v>10.199999999999999</v>
      </c>
      <c r="H101" s="96" t="s">
        <v>180</v>
      </c>
      <c r="I101" s="97">
        <v>4.8000000000000001E-2</v>
      </c>
      <c r="J101" s="97">
        <v>4.8499999999999995E-2</v>
      </c>
      <c r="K101" s="93">
        <v>264235000</v>
      </c>
      <c r="L101" s="107">
        <v>101.9834</v>
      </c>
      <c r="M101" s="93">
        <v>269475.89716000005</v>
      </c>
      <c r="N101" s="83"/>
      <c r="O101" s="94">
        <v>1.8262488422366933E-2</v>
      </c>
      <c r="P101" s="94">
        <f>M101/'סכום נכסי הקרן'!$C$42</f>
        <v>5.2074088019078034E-3</v>
      </c>
    </row>
    <row r="102" spans="2:16">
      <c r="B102" s="86" t="s">
        <v>1975</v>
      </c>
      <c r="C102" s="83" t="s">
        <v>1976</v>
      </c>
      <c r="D102" s="83" t="s">
        <v>282</v>
      </c>
      <c r="E102" s="83"/>
      <c r="F102" s="106">
        <v>42887</v>
      </c>
      <c r="G102" s="93">
        <v>10.289999999999997</v>
      </c>
      <c r="H102" s="96" t="s">
        <v>180</v>
      </c>
      <c r="I102" s="97">
        <v>4.8000000000000001E-2</v>
      </c>
      <c r="J102" s="97">
        <v>4.8499999999999995E-2</v>
      </c>
      <c r="K102" s="93">
        <v>190163000</v>
      </c>
      <c r="L102" s="107">
        <v>101.581</v>
      </c>
      <c r="M102" s="93">
        <v>193169.47758000001</v>
      </c>
      <c r="N102" s="83"/>
      <c r="O102" s="94">
        <v>1.3091172104957612E-2</v>
      </c>
      <c r="P102" s="94">
        <f>M102/'סכום נכסי הקרן'!$C$42</f>
        <v>3.7328475326042546E-3</v>
      </c>
    </row>
    <row r="103" spans="2:16">
      <c r="B103" s="86" t="s">
        <v>1977</v>
      </c>
      <c r="C103" s="83" t="s">
        <v>1978</v>
      </c>
      <c r="D103" s="83" t="s">
        <v>282</v>
      </c>
      <c r="E103" s="83"/>
      <c r="F103" s="106">
        <v>42949</v>
      </c>
      <c r="G103" s="93">
        <v>10.459999999999999</v>
      </c>
      <c r="H103" s="96" t="s">
        <v>180</v>
      </c>
      <c r="I103" s="97">
        <v>4.8000000000000001E-2</v>
      </c>
      <c r="J103" s="97">
        <v>4.8500000000000008E-2</v>
      </c>
      <c r="K103" s="93">
        <v>189380000</v>
      </c>
      <c r="L103" s="107">
        <v>100.78060000000001</v>
      </c>
      <c r="M103" s="93">
        <v>190858.21700999999</v>
      </c>
      <c r="N103" s="83"/>
      <c r="O103" s="94">
        <v>1.2934537059502557E-2</v>
      </c>
      <c r="P103" s="94">
        <f>M103/'סכום נכסי הקרן'!$C$42</f>
        <v>3.6881842481971362E-3</v>
      </c>
    </row>
    <row r="104" spans="2:16">
      <c r="B104" s="86" t="s">
        <v>1979</v>
      </c>
      <c r="C104" s="83" t="s">
        <v>1980</v>
      </c>
      <c r="D104" s="83" t="s">
        <v>282</v>
      </c>
      <c r="E104" s="83"/>
      <c r="F104" s="106">
        <v>43009</v>
      </c>
      <c r="G104" s="93">
        <v>10.37</v>
      </c>
      <c r="H104" s="96" t="s">
        <v>180</v>
      </c>
      <c r="I104" s="97">
        <v>4.8000000000000001E-2</v>
      </c>
      <c r="J104" s="97">
        <v>4.8499999999999995E-2</v>
      </c>
      <c r="K104" s="93">
        <v>181064000</v>
      </c>
      <c r="L104" s="107">
        <v>102.4002</v>
      </c>
      <c r="M104" s="93">
        <v>185409.81265000001</v>
      </c>
      <c r="N104" s="83"/>
      <c r="O104" s="94">
        <v>1.2565296535234834E-2</v>
      </c>
      <c r="P104" s="94">
        <f>M104/'סכום נכסי הקרן'!$C$42</f>
        <v>3.5828981386799982E-3</v>
      </c>
    </row>
    <row r="105" spans="2:16">
      <c r="B105" s="86" t="s">
        <v>1981</v>
      </c>
      <c r="C105" s="83" t="s">
        <v>1982</v>
      </c>
      <c r="D105" s="83" t="s">
        <v>282</v>
      </c>
      <c r="E105" s="83"/>
      <c r="F105" s="106">
        <v>43040</v>
      </c>
      <c r="G105" s="93">
        <v>10.459999999999999</v>
      </c>
      <c r="H105" s="96" t="s">
        <v>180</v>
      </c>
      <c r="I105" s="97">
        <v>4.8000000000000001E-2</v>
      </c>
      <c r="J105" s="97">
        <v>4.8499999999999988E-2</v>
      </c>
      <c r="K105" s="93">
        <v>200603000</v>
      </c>
      <c r="L105" s="107">
        <v>101.9962</v>
      </c>
      <c r="M105" s="93">
        <v>204607.36861</v>
      </c>
      <c r="N105" s="83"/>
      <c r="O105" s="94">
        <v>1.386632251623037E-2</v>
      </c>
      <c r="P105" s="94">
        <f>M105/'סכום נכסי הקרן'!$C$42</f>
        <v>3.9538757397745601E-3</v>
      </c>
    </row>
    <row r="106" spans="2:16">
      <c r="B106" s="86" t="s">
        <v>1983</v>
      </c>
      <c r="C106" s="83" t="s">
        <v>1984</v>
      </c>
      <c r="D106" s="83" t="s">
        <v>282</v>
      </c>
      <c r="E106" s="83"/>
      <c r="F106" s="106">
        <v>43070</v>
      </c>
      <c r="G106" s="93">
        <v>10.54</v>
      </c>
      <c r="H106" s="96" t="s">
        <v>180</v>
      </c>
      <c r="I106" s="97">
        <v>4.8000000000000001E-2</v>
      </c>
      <c r="J106" s="97">
        <v>4.8500000000000008E-2</v>
      </c>
      <c r="K106" s="93">
        <v>213512000</v>
      </c>
      <c r="L106" s="107">
        <v>101.5938</v>
      </c>
      <c r="M106" s="93">
        <v>216914.99981000001</v>
      </c>
      <c r="N106" s="83"/>
      <c r="O106" s="94">
        <v>1.4700415563755533E-2</v>
      </c>
      <c r="P106" s="94">
        <f>M106/'סכום נכסי הקרן'!$C$42</f>
        <v>4.1917109885554983E-3</v>
      </c>
    </row>
    <row r="107" spans="2:16">
      <c r="B107" s="86" t="s">
        <v>1985</v>
      </c>
      <c r="C107" s="83" t="s">
        <v>1986</v>
      </c>
      <c r="D107" s="83" t="s">
        <v>282</v>
      </c>
      <c r="E107" s="83"/>
      <c r="F107" s="106">
        <v>43101</v>
      </c>
      <c r="G107" s="93">
        <v>10.62</v>
      </c>
      <c r="H107" s="96" t="s">
        <v>180</v>
      </c>
      <c r="I107" s="97">
        <v>4.8000000000000001E-2</v>
      </c>
      <c r="J107" s="97">
        <v>4.8499999999999995E-2</v>
      </c>
      <c r="K107" s="93">
        <v>242178000</v>
      </c>
      <c r="L107" s="107">
        <v>101.193</v>
      </c>
      <c r="M107" s="93">
        <v>245067.27983000001</v>
      </c>
      <c r="N107" s="83"/>
      <c r="O107" s="94">
        <v>1.6608306745664169E-2</v>
      </c>
      <c r="P107" s="94">
        <f>M107/'סכום נכסי הקרן'!$C$42</f>
        <v>4.7357315570550913E-3</v>
      </c>
    </row>
    <row r="108" spans="2:16">
      <c r="B108" s="86" t="s">
        <v>1987</v>
      </c>
      <c r="C108" s="83" t="s">
        <v>1988</v>
      </c>
      <c r="D108" s="83" t="s">
        <v>282</v>
      </c>
      <c r="E108" s="83"/>
      <c r="F108" s="106">
        <v>43132</v>
      </c>
      <c r="G108" s="93">
        <v>10.71</v>
      </c>
      <c r="H108" s="96" t="s">
        <v>180</v>
      </c>
      <c r="I108" s="97">
        <v>4.8000000000000001E-2</v>
      </c>
      <c r="J108" s="97">
        <v>4.8500000000000008E-2</v>
      </c>
      <c r="K108" s="93">
        <v>161983000</v>
      </c>
      <c r="L108" s="107">
        <v>100.7938</v>
      </c>
      <c r="M108" s="93">
        <v>163268.88454</v>
      </c>
      <c r="N108" s="83"/>
      <c r="O108" s="94">
        <v>1.1064797056317601E-2</v>
      </c>
      <c r="P108" s="94">
        <f>M108/'סכום נכסי הקרן'!$C$42</f>
        <v>3.1550421963210235E-3</v>
      </c>
    </row>
    <row r="109" spans="2:16">
      <c r="B109" s="86" t="s">
        <v>1989</v>
      </c>
      <c r="C109" s="83" t="s">
        <v>1990</v>
      </c>
      <c r="D109" s="83" t="s">
        <v>282</v>
      </c>
      <c r="E109" s="83"/>
      <c r="F109" s="106">
        <v>43161</v>
      </c>
      <c r="G109" s="93">
        <v>10.73</v>
      </c>
      <c r="H109" s="96" t="s">
        <v>180</v>
      </c>
      <c r="I109" s="97">
        <v>4.8000000000000001E-2</v>
      </c>
      <c r="J109" s="97">
        <v>4.87E-2</v>
      </c>
      <c r="K109" s="93">
        <v>14351000</v>
      </c>
      <c r="L109" s="107">
        <v>100.4849</v>
      </c>
      <c r="M109" s="93">
        <v>14420.595039999998</v>
      </c>
      <c r="N109" s="83"/>
      <c r="O109" s="94">
        <v>9.7728944494533264E-4</v>
      </c>
      <c r="P109" s="94">
        <f>M109/'סכום נכסי הקרן'!$C$42</f>
        <v>2.786666055534359E-4</v>
      </c>
    </row>
    <row r="110" spans="2:16">
      <c r="B110" s="86" t="s">
        <v>1991</v>
      </c>
      <c r="C110" s="83" t="s">
        <v>1992</v>
      </c>
      <c r="D110" s="83" t="s">
        <v>282</v>
      </c>
      <c r="E110" s="83"/>
      <c r="F110" s="106">
        <v>40057</v>
      </c>
      <c r="G110" s="93">
        <v>5.59</v>
      </c>
      <c r="H110" s="96" t="s">
        <v>180</v>
      </c>
      <c r="I110" s="97">
        <v>4.8000000000000001E-2</v>
      </c>
      <c r="J110" s="97">
        <v>4.8499999999999995E-2</v>
      </c>
      <c r="K110" s="93">
        <v>107699160</v>
      </c>
      <c r="L110" s="107">
        <v>108.16889999999999</v>
      </c>
      <c r="M110" s="93">
        <v>116496.92445000001</v>
      </c>
      <c r="N110" s="83"/>
      <c r="O110" s="94">
        <v>7.8950427716593628E-3</v>
      </c>
      <c r="P110" s="94">
        <f>M110/'סכום נכסי הקרן'!$C$42</f>
        <v>2.2512110217260896E-3</v>
      </c>
    </row>
    <row r="111" spans="2:16">
      <c r="B111" s="86" t="s">
        <v>1993</v>
      </c>
      <c r="C111" s="83" t="s">
        <v>1994</v>
      </c>
      <c r="D111" s="83" t="s">
        <v>282</v>
      </c>
      <c r="E111" s="83"/>
      <c r="F111" s="106">
        <v>40087</v>
      </c>
      <c r="G111" s="93">
        <v>5.5400000000000009</v>
      </c>
      <c r="H111" s="96" t="s">
        <v>180</v>
      </c>
      <c r="I111" s="97">
        <v>4.8000000000000001E-2</v>
      </c>
      <c r="J111" s="97">
        <v>4.8500000000000008E-2</v>
      </c>
      <c r="K111" s="93">
        <v>100332000</v>
      </c>
      <c r="L111" s="107">
        <v>109.801</v>
      </c>
      <c r="M111" s="93">
        <v>110165.50945999999</v>
      </c>
      <c r="N111" s="83"/>
      <c r="O111" s="94">
        <v>7.4659602668020819E-3</v>
      </c>
      <c r="P111" s="94">
        <f>M111/'סכום נכסי הקרן'!$C$42</f>
        <v>2.1288614294437003E-3</v>
      </c>
    </row>
    <row r="112" spans="2:16">
      <c r="B112" s="86" t="s">
        <v>1995</v>
      </c>
      <c r="C112" s="83" t="s">
        <v>1996</v>
      </c>
      <c r="D112" s="83" t="s">
        <v>282</v>
      </c>
      <c r="E112" s="83"/>
      <c r="F112" s="106">
        <v>40118</v>
      </c>
      <c r="G112" s="93">
        <v>5.6199999999999983</v>
      </c>
      <c r="H112" s="96" t="s">
        <v>180</v>
      </c>
      <c r="I112" s="97">
        <v>4.8000000000000001E-2</v>
      </c>
      <c r="J112" s="97">
        <v>4.8499999999999995E-2</v>
      </c>
      <c r="K112" s="93">
        <v>122827000</v>
      </c>
      <c r="L112" s="107">
        <v>109.67910000000001</v>
      </c>
      <c r="M112" s="93">
        <v>134715.50811000002</v>
      </c>
      <c r="N112" s="83"/>
      <c r="O112" s="94">
        <v>9.1297234116318685E-3</v>
      </c>
      <c r="P112" s="94">
        <f>M112/'סכום נכסי הקרן'!$C$42</f>
        <v>2.603270756601184E-3</v>
      </c>
    </row>
    <row r="113" spans="2:16">
      <c r="B113" s="86" t="s">
        <v>1997</v>
      </c>
      <c r="C113" s="83" t="s">
        <v>1998</v>
      </c>
      <c r="D113" s="83" t="s">
        <v>282</v>
      </c>
      <c r="E113" s="83"/>
      <c r="F113" s="106">
        <v>39509</v>
      </c>
      <c r="G113" s="93">
        <v>4.43</v>
      </c>
      <c r="H113" s="96" t="s">
        <v>180</v>
      </c>
      <c r="I113" s="97">
        <v>4.8000000000000001E-2</v>
      </c>
      <c r="J113" s="97">
        <v>4.8499999999999995E-2</v>
      </c>
      <c r="K113" s="93">
        <v>14639000</v>
      </c>
      <c r="L113" s="107">
        <v>115.8887</v>
      </c>
      <c r="M113" s="93">
        <v>16964.940699999999</v>
      </c>
      <c r="N113" s="83"/>
      <c r="O113" s="94">
        <v>1.1497207593892382E-3</v>
      </c>
      <c r="P113" s="94">
        <f>M113/'סכום נכסי הקרן'!$C$42</f>
        <v>3.2783407516617509E-4</v>
      </c>
    </row>
    <row r="114" spans="2:16">
      <c r="B114" s="86" t="s">
        <v>1999</v>
      </c>
      <c r="C114" s="83" t="s">
        <v>2000</v>
      </c>
      <c r="D114" s="83" t="s">
        <v>282</v>
      </c>
      <c r="E114" s="83"/>
      <c r="F114" s="106">
        <v>39600</v>
      </c>
      <c r="G114" s="93">
        <v>4.57</v>
      </c>
      <c r="H114" s="96" t="s">
        <v>180</v>
      </c>
      <c r="I114" s="97">
        <v>4.8000000000000001E-2</v>
      </c>
      <c r="J114" s="97">
        <v>4.8499999999999995E-2</v>
      </c>
      <c r="K114" s="93">
        <v>38870946</v>
      </c>
      <c r="L114" s="107">
        <v>115.4721</v>
      </c>
      <c r="M114" s="93">
        <v>44889.11262</v>
      </c>
      <c r="N114" s="83"/>
      <c r="O114" s="94">
        <v>3.0421529648951523E-3</v>
      </c>
      <c r="P114" s="94">
        <f>M114/'סכום נכסי הקרן'!$C$42</f>
        <v>8.6744663485961845E-4</v>
      </c>
    </row>
    <row r="115" spans="2:16">
      <c r="B115" s="86" t="s">
        <v>2001</v>
      </c>
      <c r="C115" s="83" t="s">
        <v>2002</v>
      </c>
      <c r="D115" s="83" t="s">
        <v>282</v>
      </c>
      <c r="E115" s="83"/>
      <c r="F115" s="106">
        <v>39630</v>
      </c>
      <c r="G115" s="93">
        <v>4.6499999999999986</v>
      </c>
      <c r="H115" s="96" t="s">
        <v>180</v>
      </c>
      <c r="I115" s="97">
        <v>4.8000000000000001E-2</v>
      </c>
      <c r="J115" s="97">
        <v>4.8499999999999995E-2</v>
      </c>
      <c r="K115" s="93">
        <v>19076000</v>
      </c>
      <c r="L115" s="107">
        <v>114.2604</v>
      </c>
      <c r="M115" s="93">
        <v>21796.22264</v>
      </c>
      <c r="N115" s="83"/>
      <c r="O115" s="94">
        <v>1.4771386525080934E-3</v>
      </c>
      <c r="P115" s="94">
        <f>M115/'סכום נכסי הקרן'!$C$42</f>
        <v>4.2119478150020576E-4</v>
      </c>
    </row>
    <row r="116" spans="2:16">
      <c r="B116" s="86" t="s">
        <v>2003</v>
      </c>
      <c r="C116" s="83" t="s">
        <v>2004</v>
      </c>
      <c r="D116" s="83" t="s">
        <v>282</v>
      </c>
      <c r="E116" s="83"/>
      <c r="F116" s="106">
        <v>39904</v>
      </c>
      <c r="G116" s="93">
        <v>5.169999999999999</v>
      </c>
      <c r="H116" s="96" t="s">
        <v>180</v>
      </c>
      <c r="I116" s="97">
        <v>4.8000000000000001E-2</v>
      </c>
      <c r="J116" s="97">
        <v>4.8499999999999995E-2</v>
      </c>
      <c r="K116" s="93">
        <v>156180000</v>
      </c>
      <c r="L116" s="107">
        <v>114.60299999999999</v>
      </c>
      <c r="M116" s="93">
        <v>178987.02412000002</v>
      </c>
      <c r="N116" s="83"/>
      <c r="O116" s="94">
        <v>1.2130021609333791E-2</v>
      </c>
      <c r="P116" s="94">
        <f>M116/'סכום נכסי הקרן'!$C$42</f>
        <v>3.4587828249305983E-3</v>
      </c>
    </row>
    <row r="117" spans="2:16">
      <c r="B117" s="86" t="s">
        <v>2005</v>
      </c>
      <c r="C117" s="83" t="s">
        <v>2006</v>
      </c>
      <c r="D117" s="83" t="s">
        <v>282</v>
      </c>
      <c r="E117" s="83"/>
      <c r="F117" s="106">
        <v>39965</v>
      </c>
      <c r="G117" s="93">
        <v>5.33</v>
      </c>
      <c r="H117" s="96" t="s">
        <v>180</v>
      </c>
      <c r="I117" s="97">
        <v>4.8000000000000001E-2</v>
      </c>
      <c r="J117" s="97">
        <v>4.8499999999999995E-2</v>
      </c>
      <c r="K117" s="93">
        <v>63165923</v>
      </c>
      <c r="L117" s="107">
        <v>112.021</v>
      </c>
      <c r="M117" s="93">
        <v>70765.183780000007</v>
      </c>
      <c r="N117" s="83"/>
      <c r="O117" s="94">
        <v>4.7957845696366399E-3</v>
      </c>
      <c r="P117" s="94">
        <f>M117/'סכום נכסי הקרן'!$C$42</f>
        <v>1.3674812655537732E-3</v>
      </c>
    </row>
    <row r="118" spans="2:16">
      <c r="B118" s="86" t="s">
        <v>2007</v>
      </c>
      <c r="C118" s="83" t="s">
        <v>2008</v>
      </c>
      <c r="D118" s="83" t="s">
        <v>282</v>
      </c>
      <c r="E118" s="83"/>
      <c r="F118" s="106">
        <v>39995</v>
      </c>
      <c r="G118" s="93">
        <v>5.42</v>
      </c>
      <c r="H118" s="96" t="s">
        <v>180</v>
      </c>
      <c r="I118" s="97">
        <v>4.8000000000000001E-2</v>
      </c>
      <c r="J118" s="97">
        <v>4.8499999999999995E-2</v>
      </c>
      <c r="K118" s="93">
        <v>108515000</v>
      </c>
      <c r="L118" s="107">
        <v>111.15</v>
      </c>
      <c r="M118" s="93">
        <v>120614.11111</v>
      </c>
      <c r="N118" s="83"/>
      <c r="O118" s="94">
        <v>8.1740661444485423E-3</v>
      </c>
      <c r="P118" s="94">
        <f>M118/'סכום נכסי הקרן'!$C$42</f>
        <v>2.3307724009749785E-3</v>
      </c>
    </row>
    <row r="119" spans="2:16">
      <c r="B119" s="86" t="s">
        <v>2009</v>
      </c>
      <c r="C119" s="83" t="s">
        <v>2010</v>
      </c>
      <c r="D119" s="83" t="s">
        <v>282</v>
      </c>
      <c r="E119" s="83"/>
      <c r="F119" s="106">
        <v>40027</v>
      </c>
      <c r="G119" s="93">
        <v>5.5</v>
      </c>
      <c r="H119" s="96" t="s">
        <v>180</v>
      </c>
      <c r="I119" s="97">
        <v>4.8000000000000001E-2</v>
      </c>
      <c r="J119" s="97">
        <v>4.8499999999999988E-2</v>
      </c>
      <c r="K119" s="93">
        <v>135237859</v>
      </c>
      <c r="L119" s="107">
        <v>109.7388</v>
      </c>
      <c r="M119" s="93">
        <v>148407.90458999999</v>
      </c>
      <c r="N119" s="83"/>
      <c r="O119" s="94">
        <v>1.0057662551368684E-2</v>
      </c>
      <c r="P119" s="94">
        <f>M119/'סכום נכסי הקרן'!$C$42</f>
        <v>2.8678655003263644E-3</v>
      </c>
    </row>
    <row r="120" spans="2:16">
      <c r="B120" s="86" t="s">
        <v>2011</v>
      </c>
      <c r="C120" s="83" t="s">
        <v>2012</v>
      </c>
      <c r="D120" s="83" t="s">
        <v>282</v>
      </c>
      <c r="E120" s="83"/>
      <c r="F120" s="106">
        <v>40179</v>
      </c>
      <c r="G120" s="93">
        <v>5.79</v>
      </c>
      <c r="H120" s="96" t="s">
        <v>180</v>
      </c>
      <c r="I120" s="97">
        <v>4.8000000000000001E-2</v>
      </c>
      <c r="J120" s="97">
        <v>4.8500000000000008E-2</v>
      </c>
      <c r="K120" s="93">
        <v>52790000</v>
      </c>
      <c r="L120" s="107">
        <v>108.3017</v>
      </c>
      <c r="M120" s="93">
        <v>57172.456409999999</v>
      </c>
      <c r="N120" s="83"/>
      <c r="O120" s="94">
        <v>3.8746000450124371E-3</v>
      </c>
      <c r="P120" s="94">
        <f>M120/'סכום נכסי הקרן'!$C$42</f>
        <v>1.1048125486315911E-3</v>
      </c>
    </row>
    <row r="121" spans="2:16">
      <c r="B121" s="86" t="s">
        <v>2013</v>
      </c>
      <c r="C121" s="83" t="s">
        <v>2014</v>
      </c>
      <c r="D121" s="83" t="s">
        <v>282</v>
      </c>
      <c r="E121" s="83"/>
      <c r="F121" s="106">
        <v>40210</v>
      </c>
      <c r="G121" s="93">
        <v>5.87</v>
      </c>
      <c r="H121" s="96" t="s">
        <v>180</v>
      </c>
      <c r="I121" s="97">
        <v>4.8000000000000001E-2</v>
      </c>
      <c r="J121" s="97">
        <v>4.8500000000000008E-2</v>
      </c>
      <c r="K121" s="93">
        <v>74753000</v>
      </c>
      <c r="L121" s="107">
        <v>107.8747</v>
      </c>
      <c r="M121" s="93">
        <v>80639.574340000006</v>
      </c>
      <c r="N121" s="83"/>
      <c r="O121" s="94">
        <v>5.4649759339865977E-3</v>
      </c>
      <c r="P121" s="94">
        <f>M121/'סכום נכסי הקרן'!$C$42</f>
        <v>1.5582960614503019E-3</v>
      </c>
    </row>
    <row r="122" spans="2:16">
      <c r="B122" s="86" t="s">
        <v>2015</v>
      </c>
      <c r="C122" s="83" t="s">
        <v>2016</v>
      </c>
      <c r="D122" s="83" t="s">
        <v>282</v>
      </c>
      <c r="E122" s="83"/>
      <c r="F122" s="106">
        <v>40238</v>
      </c>
      <c r="G122" s="93">
        <v>5.95</v>
      </c>
      <c r="H122" s="96" t="s">
        <v>180</v>
      </c>
      <c r="I122" s="97">
        <v>4.8000000000000001E-2</v>
      </c>
      <c r="J122" s="97">
        <v>4.8500000000000008E-2</v>
      </c>
      <c r="K122" s="93">
        <v>113855000</v>
      </c>
      <c r="L122" s="107">
        <v>108.1686</v>
      </c>
      <c r="M122" s="93">
        <v>123155.3943</v>
      </c>
      <c r="N122" s="83"/>
      <c r="O122" s="94">
        <v>8.3462899140859994E-3</v>
      </c>
      <c r="P122" s="94">
        <f>M122/'סכום נכסי הקרן'!$C$42</f>
        <v>2.3798806907746003E-3</v>
      </c>
    </row>
    <row r="123" spans="2:16">
      <c r="B123" s="86" t="s">
        <v>2017</v>
      </c>
      <c r="C123" s="83" t="s">
        <v>2018</v>
      </c>
      <c r="D123" s="83" t="s">
        <v>282</v>
      </c>
      <c r="E123" s="83"/>
      <c r="F123" s="106">
        <v>40300</v>
      </c>
      <c r="G123" s="93">
        <v>5.98</v>
      </c>
      <c r="H123" s="96" t="s">
        <v>180</v>
      </c>
      <c r="I123" s="97">
        <v>4.8000000000000001E-2</v>
      </c>
      <c r="J123" s="97">
        <v>4.8499999999999995E-2</v>
      </c>
      <c r="K123" s="93">
        <v>18001000</v>
      </c>
      <c r="L123" s="107">
        <v>110.0964</v>
      </c>
      <c r="M123" s="93">
        <v>19818.45291</v>
      </c>
      <c r="N123" s="83"/>
      <c r="O123" s="94">
        <v>1.3431044135394509E-3</v>
      </c>
      <c r="P123" s="94">
        <f>M123/'סכום נכסי הקרן'!$C$42</f>
        <v>3.8297594408769384E-4</v>
      </c>
    </row>
    <row r="124" spans="2:16">
      <c r="B124" s="86" t="s">
        <v>2019</v>
      </c>
      <c r="C124" s="83" t="s">
        <v>2020</v>
      </c>
      <c r="D124" s="83" t="s">
        <v>282</v>
      </c>
      <c r="E124" s="83"/>
      <c r="F124" s="106">
        <v>40360</v>
      </c>
      <c r="G124" s="93">
        <v>6.14</v>
      </c>
      <c r="H124" s="96" t="s">
        <v>180</v>
      </c>
      <c r="I124" s="97">
        <v>4.8000000000000001E-2</v>
      </c>
      <c r="J124" s="97">
        <v>4.8499999999999995E-2</v>
      </c>
      <c r="K124" s="93">
        <v>45687000</v>
      </c>
      <c r="L124" s="107">
        <v>107.8901</v>
      </c>
      <c r="M124" s="93">
        <v>49291.771369999995</v>
      </c>
      <c r="N124" s="83"/>
      <c r="O124" s="94">
        <v>3.3405228944394195E-3</v>
      </c>
      <c r="P124" s="94">
        <f>M124/'סכום נכסי הקרן'!$C$42</f>
        <v>9.5252453669858667E-4</v>
      </c>
    </row>
    <row r="125" spans="2:16">
      <c r="B125" s="86" t="s">
        <v>2021</v>
      </c>
      <c r="C125" s="83" t="s">
        <v>2022</v>
      </c>
      <c r="D125" s="83" t="s">
        <v>282</v>
      </c>
      <c r="E125" s="83"/>
      <c r="F125" s="106">
        <v>40422</v>
      </c>
      <c r="G125" s="93">
        <v>6.31</v>
      </c>
      <c r="H125" s="96" t="s">
        <v>180</v>
      </c>
      <c r="I125" s="97">
        <v>4.8000000000000001E-2</v>
      </c>
      <c r="J125" s="97">
        <v>4.8499999999999995E-2</v>
      </c>
      <c r="K125" s="93">
        <v>89024000</v>
      </c>
      <c r="L125" s="107">
        <v>106.2312</v>
      </c>
      <c r="M125" s="93">
        <v>94571.585699999996</v>
      </c>
      <c r="N125" s="83"/>
      <c r="O125" s="94">
        <v>6.4091538691702253E-3</v>
      </c>
      <c r="P125" s="94">
        <f>M125/'סכום נכסי הקרן'!$C$42</f>
        <v>1.8275211734137195E-3</v>
      </c>
    </row>
    <row r="126" spans="2:16">
      <c r="B126" s="86" t="s">
        <v>2023</v>
      </c>
      <c r="C126" s="83" t="s">
        <v>2024</v>
      </c>
      <c r="D126" s="83" t="s">
        <v>282</v>
      </c>
      <c r="E126" s="83"/>
      <c r="F126" s="106">
        <v>40483</v>
      </c>
      <c r="G126" s="93">
        <v>6.33</v>
      </c>
      <c r="H126" s="96" t="s">
        <v>180</v>
      </c>
      <c r="I126" s="97">
        <v>4.8000000000000001E-2</v>
      </c>
      <c r="J126" s="97">
        <v>4.8500000000000008E-2</v>
      </c>
      <c r="K126" s="93">
        <v>190101000</v>
      </c>
      <c r="L126" s="107">
        <v>107.1193</v>
      </c>
      <c r="M126" s="93">
        <v>203635.05348</v>
      </c>
      <c r="N126" s="83"/>
      <c r="O126" s="94">
        <v>1.3800428334258414E-2</v>
      </c>
      <c r="P126" s="94">
        <f>M126/'סכום נכסי הקרן'!$C$42</f>
        <v>3.9350865181055662E-3</v>
      </c>
    </row>
    <row r="127" spans="2:16">
      <c r="B127" s="86" t="s">
        <v>2025</v>
      </c>
      <c r="C127" s="83" t="s">
        <v>2026</v>
      </c>
      <c r="D127" s="83" t="s">
        <v>282</v>
      </c>
      <c r="E127" s="83"/>
      <c r="F127" s="106">
        <v>40513</v>
      </c>
      <c r="G127" s="93">
        <v>6.410000000000001</v>
      </c>
      <c r="H127" s="96" t="s">
        <v>180</v>
      </c>
      <c r="I127" s="97">
        <v>4.8000000000000001E-2</v>
      </c>
      <c r="J127" s="97">
        <v>4.8500000000000008E-2</v>
      </c>
      <c r="K127" s="93">
        <v>54968000</v>
      </c>
      <c r="L127" s="107">
        <v>106.40179999999999</v>
      </c>
      <c r="M127" s="93">
        <v>58486.875140000004</v>
      </c>
      <c r="N127" s="83"/>
      <c r="O127" s="94">
        <v>3.9636787236317526E-3</v>
      </c>
      <c r="P127" s="94">
        <f>M127/'סכום נכסי הקרן'!$C$42</f>
        <v>1.1302126520773197E-3</v>
      </c>
    </row>
    <row r="128" spans="2:16">
      <c r="B128" s="86" t="s">
        <v>2027</v>
      </c>
      <c r="C128" s="83" t="s">
        <v>2028</v>
      </c>
      <c r="D128" s="83" t="s">
        <v>282</v>
      </c>
      <c r="E128" s="83"/>
      <c r="F128" s="106">
        <v>40544</v>
      </c>
      <c r="G128" s="93">
        <v>6.4899999999999993</v>
      </c>
      <c r="H128" s="96" t="s">
        <v>180</v>
      </c>
      <c r="I128" s="97">
        <v>4.8000000000000001E-2</v>
      </c>
      <c r="J128" s="97">
        <v>4.8499999999999995E-2</v>
      </c>
      <c r="K128" s="93">
        <v>162014000</v>
      </c>
      <c r="L128" s="107">
        <v>105.8847</v>
      </c>
      <c r="M128" s="93">
        <v>171548.06108000001</v>
      </c>
      <c r="N128" s="83"/>
      <c r="O128" s="94">
        <v>1.1625880133883937E-2</v>
      </c>
      <c r="P128" s="94">
        <f>M128/'סכום נכסי הקרן'!$C$42</f>
        <v>3.315030741646643E-3</v>
      </c>
    </row>
    <row r="129" spans="2:16">
      <c r="B129" s="86" t="s">
        <v>2029</v>
      </c>
      <c r="C129" s="83" t="s">
        <v>2030</v>
      </c>
      <c r="D129" s="83" t="s">
        <v>282</v>
      </c>
      <c r="E129" s="83"/>
      <c r="F129" s="106">
        <v>40575</v>
      </c>
      <c r="G129" s="93">
        <v>6.580000000000001</v>
      </c>
      <c r="H129" s="96" t="s">
        <v>180</v>
      </c>
      <c r="I129" s="97">
        <v>4.8000000000000001E-2</v>
      </c>
      <c r="J129" s="97">
        <v>4.8499999999999995E-2</v>
      </c>
      <c r="K129" s="93">
        <v>61690000</v>
      </c>
      <c r="L129" s="107">
        <v>105.078</v>
      </c>
      <c r="M129" s="93">
        <v>64822.637950000004</v>
      </c>
      <c r="N129" s="83"/>
      <c r="O129" s="94">
        <v>4.3930558819747405E-3</v>
      </c>
      <c r="P129" s="94">
        <f>M129/'סכום נכסי הקרן'!$C$42</f>
        <v>1.2526462625460314E-3</v>
      </c>
    </row>
    <row r="130" spans="2:16">
      <c r="B130" s="86" t="s">
        <v>2031</v>
      </c>
      <c r="C130" s="83" t="s">
        <v>2032</v>
      </c>
      <c r="D130" s="83" t="s">
        <v>282</v>
      </c>
      <c r="E130" s="83"/>
      <c r="F130" s="106">
        <v>40634</v>
      </c>
      <c r="G130" s="93">
        <v>6.59</v>
      </c>
      <c r="H130" s="96" t="s">
        <v>180</v>
      </c>
      <c r="I130" s="97">
        <v>4.8000000000000001E-2</v>
      </c>
      <c r="J130" s="97">
        <v>4.8499999999999995E-2</v>
      </c>
      <c r="K130" s="93">
        <v>31637000</v>
      </c>
      <c r="L130" s="107">
        <v>106.21899999999999</v>
      </c>
      <c r="M130" s="93">
        <v>33604.483249999997</v>
      </c>
      <c r="N130" s="83"/>
      <c r="O130" s="94">
        <v>2.2773891571028562E-3</v>
      </c>
      <c r="P130" s="94">
        <f>M130/'סכום נכסי הקרן'!$C$42</f>
        <v>6.4938008817802539E-4</v>
      </c>
    </row>
    <row r="131" spans="2:16">
      <c r="B131" s="86" t="s">
        <v>2033</v>
      </c>
      <c r="C131" s="83" t="s">
        <v>2034</v>
      </c>
      <c r="D131" s="83" t="s">
        <v>282</v>
      </c>
      <c r="E131" s="83"/>
      <c r="F131" s="106">
        <v>40664</v>
      </c>
      <c r="G131" s="93">
        <v>6.669999999999999</v>
      </c>
      <c r="H131" s="96" t="s">
        <v>180</v>
      </c>
      <c r="I131" s="97">
        <v>4.8000000000000001E-2</v>
      </c>
      <c r="J131" s="97">
        <v>4.8499999999999995E-2</v>
      </c>
      <c r="K131" s="93">
        <v>129083000</v>
      </c>
      <c r="L131" s="107">
        <v>105.6003</v>
      </c>
      <c r="M131" s="93">
        <v>136311.97633999999</v>
      </c>
      <c r="N131" s="83"/>
      <c r="O131" s="94">
        <v>9.2379166967245969E-3</v>
      </c>
      <c r="P131" s="94">
        <f>M131/'סכום נכסי הקרן'!$C$42</f>
        <v>2.6341212437894015E-3</v>
      </c>
    </row>
    <row r="132" spans="2:16">
      <c r="B132" s="86" t="s">
        <v>2035</v>
      </c>
      <c r="C132" s="83" t="s">
        <v>2036</v>
      </c>
      <c r="D132" s="83" t="s">
        <v>282</v>
      </c>
      <c r="E132" s="83"/>
      <c r="F132" s="106">
        <v>40848</v>
      </c>
      <c r="G132" s="93">
        <v>7.01</v>
      </c>
      <c r="H132" s="96" t="s">
        <v>180</v>
      </c>
      <c r="I132" s="97">
        <v>4.8000000000000001E-2</v>
      </c>
      <c r="J132" s="97">
        <v>4.8499999999999995E-2</v>
      </c>
      <c r="K132" s="93">
        <v>62000</v>
      </c>
      <c r="L132" s="107">
        <v>104.07210000000001</v>
      </c>
      <c r="M132" s="93">
        <v>64.522199999999998</v>
      </c>
      <c r="N132" s="83"/>
      <c r="O132" s="94">
        <v>4.3726950829521212E-6</v>
      </c>
      <c r="P132" s="94">
        <f>M132/'סכום נכסי הקרן'!$C$42</f>
        <v>1.2468405365358561E-6</v>
      </c>
    </row>
    <row r="133" spans="2:16">
      <c r="B133" s="86" t="s">
        <v>2037</v>
      </c>
      <c r="C133" s="83">
        <v>8789</v>
      </c>
      <c r="D133" s="83" t="s">
        <v>282</v>
      </c>
      <c r="E133" s="83"/>
      <c r="F133" s="106">
        <v>41000</v>
      </c>
      <c r="G133" s="93">
        <v>7.25</v>
      </c>
      <c r="H133" s="96" t="s">
        <v>180</v>
      </c>
      <c r="I133" s="97">
        <v>4.8000000000000001E-2</v>
      </c>
      <c r="J133" s="97">
        <v>4.8100000000000004E-2</v>
      </c>
      <c r="K133" s="93">
        <v>65000</v>
      </c>
      <c r="L133" s="107">
        <v>104.48520000000001</v>
      </c>
      <c r="M133" s="93">
        <v>68.104479999999995</v>
      </c>
      <c r="N133" s="83"/>
      <c r="O133" s="94">
        <v>4.6154676192536996E-6</v>
      </c>
      <c r="P133" s="94">
        <f>M133/'סכום נכסי הקרן'!$C$42</f>
        <v>1.3160652672056358E-6</v>
      </c>
    </row>
    <row r="134" spans="2:16">
      <c r="B134" s="86" t="s">
        <v>2038</v>
      </c>
      <c r="C134" s="83" t="s">
        <v>2039</v>
      </c>
      <c r="D134" s="83" t="s">
        <v>282</v>
      </c>
      <c r="E134" s="83"/>
      <c r="F134" s="106">
        <v>41640</v>
      </c>
      <c r="G134" s="93">
        <v>8.43</v>
      </c>
      <c r="H134" s="96" t="s">
        <v>180</v>
      </c>
      <c r="I134" s="97">
        <v>4.8000000000000001E-2</v>
      </c>
      <c r="J134" s="97">
        <v>4.8499999999999995E-2</v>
      </c>
      <c r="K134" s="93">
        <v>158418000</v>
      </c>
      <c r="L134" s="107">
        <v>101.182</v>
      </c>
      <c r="M134" s="93">
        <v>160290.48109000002</v>
      </c>
      <c r="N134" s="83"/>
      <c r="O134" s="94">
        <v>1.0862949473301794E-2</v>
      </c>
      <c r="P134" s="94">
        <f>M134/'סכום נכסי הקרן'!$C$42</f>
        <v>3.0974869028620555E-3</v>
      </c>
    </row>
    <row r="138" spans="2:16">
      <c r="B138" s="98" t="s">
        <v>128</v>
      </c>
    </row>
    <row r="139" spans="2:16">
      <c r="B139" s="98" t="s">
        <v>258</v>
      </c>
    </row>
    <row r="140" spans="2:16">
      <c r="B140" s="98" t="s">
        <v>266</v>
      </c>
    </row>
  </sheetData>
  <sheetProtection sheet="1" objects="1" scenarios="1"/>
  <mergeCells count="2">
    <mergeCell ref="B6:P6"/>
    <mergeCell ref="B7:P7"/>
  </mergeCells>
  <phoneticPr fontId="7" type="noConversion"/>
  <dataValidations count="1">
    <dataValidation allowBlank="1" showInputMessage="1" showErrorMessage="1" sqref="C5:C1048576 A1:B1048576 D1:XFD24 AH25:XFD27 D25:AF27 D28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195</v>
      </c>
      <c r="C1" s="77" t="s" vm="1">
        <v>277</v>
      </c>
    </row>
    <row r="2" spans="2:65">
      <c r="B2" s="56" t="s">
        <v>194</v>
      </c>
      <c r="C2" s="77" t="s">
        <v>278</v>
      </c>
    </row>
    <row r="3" spans="2:65">
      <c r="B3" s="56" t="s">
        <v>196</v>
      </c>
      <c r="C3" s="77" t="s">
        <v>279</v>
      </c>
    </row>
    <row r="4" spans="2:65">
      <c r="B4" s="56" t="s">
        <v>197</v>
      </c>
      <c r="C4" s="77">
        <v>2102</v>
      </c>
    </row>
    <row r="6" spans="2:65" ht="26.25" customHeight="1">
      <c r="B6" s="233" t="s">
        <v>226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5"/>
    </row>
    <row r="7" spans="2:65" ht="26.25" customHeight="1">
      <c r="B7" s="233" t="s">
        <v>103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5"/>
    </row>
    <row r="8" spans="2:65" s="3" customFormat="1" ht="78.75">
      <c r="B8" s="22" t="s">
        <v>132</v>
      </c>
      <c r="C8" s="30" t="s">
        <v>50</v>
      </c>
      <c r="D8" s="30" t="s">
        <v>134</v>
      </c>
      <c r="E8" s="30" t="s">
        <v>133</v>
      </c>
      <c r="F8" s="30" t="s">
        <v>74</v>
      </c>
      <c r="G8" s="30" t="s">
        <v>15</v>
      </c>
      <c r="H8" s="30" t="s">
        <v>75</v>
      </c>
      <c r="I8" s="30" t="s">
        <v>118</v>
      </c>
      <c r="J8" s="30" t="s">
        <v>18</v>
      </c>
      <c r="K8" s="30" t="s">
        <v>117</v>
      </c>
      <c r="L8" s="30" t="s">
        <v>17</v>
      </c>
      <c r="M8" s="70" t="s">
        <v>19</v>
      </c>
      <c r="N8" s="30" t="s">
        <v>260</v>
      </c>
      <c r="O8" s="30" t="s">
        <v>259</v>
      </c>
      <c r="P8" s="30" t="s">
        <v>126</v>
      </c>
      <c r="Q8" s="30" t="s">
        <v>66</v>
      </c>
      <c r="R8" s="30" t="s">
        <v>198</v>
      </c>
      <c r="S8" s="31" t="s">
        <v>200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267</v>
      </c>
      <c r="O9" s="32"/>
      <c r="P9" s="32" t="s">
        <v>263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129</v>
      </c>
      <c r="R10" s="20" t="s">
        <v>130</v>
      </c>
      <c r="S10" s="20" t="s">
        <v>201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276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128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258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266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7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BI540"/>
  <sheetViews>
    <sheetView rightToLeft="1" workbookViewId="0">
      <pane ySplit="10" topLeftCell="A11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6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5.42578125" style="1" bestFit="1" customWidth="1"/>
    <col min="15" max="15" width="7.28515625" style="1" bestFit="1" customWidth="1"/>
    <col min="16" max="16" width="11.28515625" style="1" bestFit="1" customWidth="1"/>
    <col min="17" max="17" width="8" style="1" bestFit="1" customWidth="1"/>
    <col min="18" max="18" width="10" style="1" bestFit="1" customWidth="1"/>
    <col min="19" max="19" width="9" style="1" bestFit="1" customWidth="1"/>
    <col min="20" max="30" width="5.7109375" style="1" customWidth="1"/>
    <col min="31" max="16384" width="9.140625" style="1"/>
  </cols>
  <sheetData>
    <row r="1" spans="2:61">
      <c r="B1" s="56" t="s">
        <v>195</v>
      </c>
      <c r="C1" s="77" t="s" vm="1">
        <v>277</v>
      </c>
    </row>
    <row r="2" spans="2:61">
      <c r="B2" s="56" t="s">
        <v>194</v>
      </c>
      <c r="C2" s="77" t="s">
        <v>278</v>
      </c>
    </row>
    <row r="3" spans="2:61">
      <c r="B3" s="56" t="s">
        <v>196</v>
      </c>
      <c r="C3" s="77" t="s">
        <v>279</v>
      </c>
    </row>
    <row r="4" spans="2:61">
      <c r="B4" s="56" t="s">
        <v>197</v>
      </c>
      <c r="C4" s="77">
        <v>2102</v>
      </c>
    </row>
    <row r="6" spans="2:61" ht="26.25" customHeight="1">
      <c r="B6" s="233" t="s">
        <v>226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5"/>
    </row>
    <row r="7" spans="2:61" ht="26.25" customHeight="1">
      <c r="B7" s="233" t="s">
        <v>104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5"/>
    </row>
    <row r="8" spans="2:61" s="3" customFormat="1" ht="78.75">
      <c r="B8" s="22" t="s">
        <v>132</v>
      </c>
      <c r="C8" s="30" t="s">
        <v>50</v>
      </c>
      <c r="D8" s="30" t="s">
        <v>134</v>
      </c>
      <c r="E8" s="30" t="s">
        <v>133</v>
      </c>
      <c r="F8" s="30" t="s">
        <v>74</v>
      </c>
      <c r="G8" s="30" t="s">
        <v>15</v>
      </c>
      <c r="H8" s="30" t="s">
        <v>75</v>
      </c>
      <c r="I8" s="30" t="s">
        <v>118</v>
      </c>
      <c r="J8" s="30" t="s">
        <v>18</v>
      </c>
      <c r="K8" s="30" t="s">
        <v>117</v>
      </c>
      <c r="L8" s="30" t="s">
        <v>17</v>
      </c>
      <c r="M8" s="70" t="s">
        <v>19</v>
      </c>
      <c r="N8" s="70" t="s">
        <v>260</v>
      </c>
      <c r="O8" s="30" t="s">
        <v>259</v>
      </c>
      <c r="P8" s="30" t="s">
        <v>126</v>
      </c>
      <c r="Q8" s="30" t="s">
        <v>66</v>
      </c>
      <c r="R8" s="30" t="s">
        <v>198</v>
      </c>
      <c r="S8" s="31" t="s">
        <v>200</v>
      </c>
      <c r="BF8" s="1"/>
    </row>
    <row r="9" spans="2:6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267</v>
      </c>
      <c r="O9" s="32"/>
      <c r="P9" s="32" t="s">
        <v>263</v>
      </c>
      <c r="Q9" s="32" t="s">
        <v>20</v>
      </c>
      <c r="R9" s="32" t="s">
        <v>20</v>
      </c>
      <c r="S9" s="33" t="s">
        <v>20</v>
      </c>
      <c r="BF9" s="1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129</v>
      </c>
      <c r="R10" s="20" t="s">
        <v>130</v>
      </c>
      <c r="S10" s="20" t="s">
        <v>201</v>
      </c>
      <c r="BF10" s="1"/>
    </row>
    <row r="11" spans="2:61" s="138" customFormat="1" ht="18" customHeight="1">
      <c r="B11" s="108" t="s">
        <v>58</v>
      </c>
      <c r="C11" s="79"/>
      <c r="D11" s="79"/>
      <c r="E11" s="79"/>
      <c r="F11" s="79"/>
      <c r="G11" s="79"/>
      <c r="H11" s="79"/>
      <c r="I11" s="79"/>
      <c r="J11" s="89">
        <v>6.049238784091072</v>
      </c>
      <c r="K11" s="79"/>
      <c r="L11" s="79"/>
      <c r="M11" s="88">
        <v>1.805064966294934E-2</v>
      </c>
      <c r="N11" s="87"/>
      <c r="O11" s="89"/>
      <c r="P11" s="87">
        <v>896779.61717999983</v>
      </c>
      <c r="Q11" s="79"/>
      <c r="R11" s="88">
        <v>1</v>
      </c>
      <c r="S11" s="88">
        <f>P11/'סכום נכסי הקרן'!$C$42</f>
        <v>1.7329557563739776E-2</v>
      </c>
      <c r="BF11" s="139"/>
      <c r="BI11" s="139"/>
    </row>
    <row r="12" spans="2:61" s="139" customFormat="1" ht="17.25" customHeight="1">
      <c r="B12" s="109" t="s">
        <v>253</v>
      </c>
      <c r="C12" s="81"/>
      <c r="D12" s="81"/>
      <c r="E12" s="81"/>
      <c r="F12" s="81"/>
      <c r="G12" s="81"/>
      <c r="H12" s="81"/>
      <c r="I12" s="81"/>
      <c r="J12" s="92">
        <v>5.7383869286239539</v>
      </c>
      <c r="K12" s="81"/>
      <c r="L12" s="81"/>
      <c r="M12" s="91">
        <v>1.5702799366755227E-2</v>
      </c>
      <c r="N12" s="90"/>
      <c r="O12" s="92"/>
      <c r="P12" s="90">
        <v>830688.61650999985</v>
      </c>
      <c r="Q12" s="81"/>
      <c r="R12" s="91">
        <v>0.92630184785217484</v>
      </c>
      <c r="S12" s="91">
        <f>P12/'סכום נכסי הקרן'!$C$42</f>
        <v>1.6052401193752789E-2</v>
      </c>
    </row>
    <row r="13" spans="2:61" s="139" customFormat="1">
      <c r="B13" s="110" t="s">
        <v>67</v>
      </c>
      <c r="C13" s="81"/>
      <c r="D13" s="81"/>
      <c r="E13" s="81"/>
      <c r="F13" s="81"/>
      <c r="G13" s="81"/>
      <c r="H13" s="81"/>
      <c r="I13" s="81"/>
      <c r="J13" s="92">
        <v>5.8834845636508781</v>
      </c>
      <c r="K13" s="81"/>
      <c r="L13" s="81"/>
      <c r="M13" s="91">
        <v>1.0065172652997102E-2</v>
      </c>
      <c r="N13" s="90"/>
      <c r="O13" s="92"/>
      <c r="P13" s="90">
        <v>602998.08429999999</v>
      </c>
      <c r="Q13" s="81"/>
      <c r="R13" s="91">
        <v>0.67240386907563643</v>
      </c>
      <c r="S13" s="91">
        <f>P13/'סכום נכסי הקרן'!$C$42</f>
        <v>1.1652461555227587E-2</v>
      </c>
    </row>
    <row r="14" spans="2:61" s="139" customFormat="1">
      <c r="B14" s="111" t="s">
        <v>2040</v>
      </c>
      <c r="C14" s="83" t="s">
        <v>2041</v>
      </c>
      <c r="D14" s="96" t="s">
        <v>2042</v>
      </c>
      <c r="E14" s="83" t="s">
        <v>2043</v>
      </c>
      <c r="F14" s="96" t="s">
        <v>648</v>
      </c>
      <c r="G14" s="83" t="s">
        <v>336</v>
      </c>
      <c r="H14" s="83" t="s">
        <v>337</v>
      </c>
      <c r="I14" s="106">
        <v>39076</v>
      </c>
      <c r="J14" s="95">
        <v>9.0100000000000016</v>
      </c>
      <c r="K14" s="96" t="s">
        <v>180</v>
      </c>
      <c r="L14" s="97">
        <v>4.9000000000000002E-2</v>
      </c>
      <c r="M14" s="94">
        <v>1.4000000000000002E-2</v>
      </c>
      <c r="N14" s="93">
        <v>34820965</v>
      </c>
      <c r="O14" s="95">
        <v>161.75</v>
      </c>
      <c r="P14" s="93">
        <v>56322.907979999996</v>
      </c>
      <c r="Q14" s="94">
        <v>1.773778124571506E-2</v>
      </c>
      <c r="R14" s="94">
        <v>6.2805740564345333E-2</v>
      </c>
      <c r="S14" s="94">
        <f>P14/'סכום נכסי הקרן'!$C$42</f>
        <v>1.0883956964431289E-3</v>
      </c>
    </row>
    <row r="15" spans="2:61" s="139" customFormat="1">
      <c r="B15" s="111" t="s">
        <v>2044</v>
      </c>
      <c r="C15" s="83" t="s">
        <v>2045</v>
      </c>
      <c r="D15" s="96" t="s">
        <v>2042</v>
      </c>
      <c r="E15" s="83" t="s">
        <v>2043</v>
      </c>
      <c r="F15" s="96" t="s">
        <v>648</v>
      </c>
      <c r="G15" s="83" t="s">
        <v>336</v>
      </c>
      <c r="H15" s="83" t="s">
        <v>337</v>
      </c>
      <c r="I15" s="106">
        <v>42639</v>
      </c>
      <c r="J15" s="95">
        <v>11.669999999999998</v>
      </c>
      <c r="K15" s="96" t="s">
        <v>180</v>
      </c>
      <c r="L15" s="97">
        <v>4.0999999999999995E-2</v>
      </c>
      <c r="M15" s="94">
        <v>2.2500000000000006E-2</v>
      </c>
      <c r="N15" s="93">
        <v>92950217.370000005</v>
      </c>
      <c r="O15" s="95">
        <v>128.41999999999999</v>
      </c>
      <c r="P15" s="93">
        <v>119366.67384999999</v>
      </c>
      <c r="Q15" s="94">
        <v>2.4728761621522721E-2</v>
      </c>
      <c r="R15" s="94">
        <v>0.13310591762261356</v>
      </c>
      <c r="S15" s="94">
        <f>P15/'סכום נכסי הקרן'!$C$42</f>
        <v>2.3066666615154867E-3</v>
      </c>
    </row>
    <row r="16" spans="2:61" s="139" customFormat="1">
      <c r="B16" s="111" t="s">
        <v>2046</v>
      </c>
      <c r="C16" s="83" t="s">
        <v>2047</v>
      </c>
      <c r="D16" s="96" t="s">
        <v>2042</v>
      </c>
      <c r="E16" s="83" t="s">
        <v>2048</v>
      </c>
      <c r="F16" s="96" t="s">
        <v>648</v>
      </c>
      <c r="G16" s="83" t="s">
        <v>336</v>
      </c>
      <c r="H16" s="83" t="s">
        <v>176</v>
      </c>
      <c r="I16" s="106">
        <v>42796</v>
      </c>
      <c r="J16" s="95">
        <v>8.6</v>
      </c>
      <c r="K16" s="96" t="s">
        <v>180</v>
      </c>
      <c r="L16" s="97">
        <v>2.1400000000000002E-2</v>
      </c>
      <c r="M16" s="94">
        <v>1.3800000000000002E-2</v>
      </c>
      <c r="N16" s="93">
        <v>45400000</v>
      </c>
      <c r="O16" s="95">
        <v>106.99</v>
      </c>
      <c r="P16" s="93">
        <v>48573.460799999993</v>
      </c>
      <c r="Q16" s="94">
        <v>0.17485345431857222</v>
      </c>
      <c r="R16" s="94">
        <v>5.4164322950094913E-2</v>
      </c>
      <c r="S16" s="94">
        <f>P16/'סכום נכסי הקרן'!$C$42</f>
        <v>9.3864375246466129E-4</v>
      </c>
    </row>
    <row r="17" spans="2:19" s="139" customFormat="1">
      <c r="B17" s="111" t="s">
        <v>2049</v>
      </c>
      <c r="C17" s="83" t="s">
        <v>2050</v>
      </c>
      <c r="D17" s="96" t="s">
        <v>2042</v>
      </c>
      <c r="E17" s="83" t="s">
        <v>444</v>
      </c>
      <c r="F17" s="96" t="s">
        <v>445</v>
      </c>
      <c r="G17" s="83" t="s">
        <v>369</v>
      </c>
      <c r="H17" s="83" t="s">
        <v>337</v>
      </c>
      <c r="I17" s="106">
        <v>39856</v>
      </c>
      <c r="J17" s="95">
        <v>1.78</v>
      </c>
      <c r="K17" s="96" t="s">
        <v>180</v>
      </c>
      <c r="L17" s="97">
        <v>6.8499999999999991E-2</v>
      </c>
      <c r="M17" s="94">
        <v>5.8999999999999999E-3</v>
      </c>
      <c r="N17" s="93">
        <v>19463300</v>
      </c>
      <c r="O17" s="95">
        <v>125.15</v>
      </c>
      <c r="P17" s="93">
        <v>24358.320600000003</v>
      </c>
      <c r="Q17" s="94">
        <v>3.8537296233449689E-2</v>
      </c>
      <c r="R17" s="94">
        <v>2.7161991790800089E-2</v>
      </c>
      <c r="S17" s="94">
        <f>P17/'סכום נכסי הקרן'!$C$42</f>
        <v>4.7070530028449744E-4</v>
      </c>
    </row>
    <row r="18" spans="2:19" s="139" customFormat="1">
      <c r="B18" s="111" t="s">
        <v>2051</v>
      </c>
      <c r="C18" s="83" t="s">
        <v>2052</v>
      </c>
      <c r="D18" s="96" t="s">
        <v>2042</v>
      </c>
      <c r="E18" s="83" t="s">
        <v>340</v>
      </c>
      <c r="F18" s="96" t="s">
        <v>341</v>
      </c>
      <c r="G18" s="83" t="s">
        <v>369</v>
      </c>
      <c r="H18" s="83" t="s">
        <v>337</v>
      </c>
      <c r="I18" s="106">
        <v>38519</v>
      </c>
      <c r="J18" s="95">
        <v>5.5000000000000009</v>
      </c>
      <c r="K18" s="96" t="s">
        <v>180</v>
      </c>
      <c r="L18" s="97">
        <v>6.0499999999999998E-2</v>
      </c>
      <c r="M18" s="94">
        <v>6.9000000000000008E-3</v>
      </c>
      <c r="N18" s="93">
        <v>119100</v>
      </c>
      <c r="O18" s="95">
        <v>174.77</v>
      </c>
      <c r="P18" s="93">
        <v>208.15109000000001</v>
      </c>
      <c r="Q18" s="83"/>
      <c r="R18" s="94">
        <v>2.3210952391463681E-4</v>
      </c>
      <c r="S18" s="94">
        <f>P18/'סכום נכסי הקרן'!$C$42</f>
        <v>4.0223553557709327E-6</v>
      </c>
    </row>
    <row r="19" spans="2:19" s="139" customFormat="1">
      <c r="B19" s="111" t="s">
        <v>2053</v>
      </c>
      <c r="C19" s="83" t="s">
        <v>2054</v>
      </c>
      <c r="D19" s="96" t="s">
        <v>2042</v>
      </c>
      <c r="E19" s="83" t="s">
        <v>444</v>
      </c>
      <c r="F19" s="96" t="s">
        <v>445</v>
      </c>
      <c r="G19" s="83" t="s">
        <v>393</v>
      </c>
      <c r="H19" s="83" t="s">
        <v>176</v>
      </c>
      <c r="I19" s="106">
        <v>42919</v>
      </c>
      <c r="J19" s="95">
        <v>3.27</v>
      </c>
      <c r="K19" s="96" t="s">
        <v>180</v>
      </c>
      <c r="L19" s="97">
        <v>0.06</v>
      </c>
      <c r="M19" s="94">
        <v>4.1000000000000003E-3</v>
      </c>
      <c r="N19" s="93">
        <v>112491858</v>
      </c>
      <c r="O19" s="95">
        <v>126.02</v>
      </c>
      <c r="P19" s="93">
        <v>141762.23921999999</v>
      </c>
      <c r="Q19" s="94">
        <v>3.0397053257104248E-2</v>
      </c>
      <c r="R19" s="94">
        <v>0.15807923876078214</v>
      </c>
      <c r="S19" s="94">
        <f>P19/'סכום נכסי הקרן'!$C$42</f>
        <v>2.7394432677371383E-3</v>
      </c>
    </row>
    <row r="20" spans="2:19" s="139" customFormat="1">
      <c r="B20" s="111" t="s">
        <v>2055</v>
      </c>
      <c r="C20" s="83" t="s">
        <v>2056</v>
      </c>
      <c r="D20" s="96" t="s">
        <v>2042</v>
      </c>
      <c r="E20" s="83" t="s">
        <v>2057</v>
      </c>
      <c r="F20" s="96" t="s">
        <v>648</v>
      </c>
      <c r="G20" s="83" t="s">
        <v>393</v>
      </c>
      <c r="H20" s="83" t="s">
        <v>176</v>
      </c>
      <c r="I20" s="106">
        <v>38495</v>
      </c>
      <c r="J20" s="95">
        <v>1.25</v>
      </c>
      <c r="K20" s="96" t="s">
        <v>180</v>
      </c>
      <c r="L20" s="97">
        <v>4.9500000000000002E-2</v>
      </c>
      <c r="M20" s="94">
        <v>-2.0000000000000001E-4</v>
      </c>
      <c r="N20" s="93">
        <v>813268.38</v>
      </c>
      <c r="O20" s="95">
        <v>129.69</v>
      </c>
      <c r="P20" s="93">
        <v>1054.72777</v>
      </c>
      <c r="Q20" s="94">
        <v>2.1462011712332942E-2</v>
      </c>
      <c r="R20" s="94">
        <v>1.1761281699473518E-3</v>
      </c>
      <c r="S20" s="94">
        <f>P20/'סכום נכסי הקרן'!$C$42</f>
        <v>2.0381780823438554E-5</v>
      </c>
    </row>
    <row r="21" spans="2:19" s="139" customFormat="1">
      <c r="B21" s="111" t="s">
        <v>2058</v>
      </c>
      <c r="C21" s="83" t="s">
        <v>2059</v>
      </c>
      <c r="D21" s="96" t="s">
        <v>2042</v>
      </c>
      <c r="E21" s="83" t="s">
        <v>425</v>
      </c>
      <c r="F21" s="96" t="s">
        <v>341</v>
      </c>
      <c r="G21" s="83" t="s">
        <v>393</v>
      </c>
      <c r="H21" s="83" t="s">
        <v>337</v>
      </c>
      <c r="I21" s="106">
        <v>37787</v>
      </c>
      <c r="J21" s="95">
        <v>0.21</v>
      </c>
      <c r="K21" s="96" t="s">
        <v>180</v>
      </c>
      <c r="L21" s="97">
        <v>6.2E-2</v>
      </c>
      <c r="M21" s="94">
        <v>5.4000000000000003E-3</v>
      </c>
      <c r="N21" s="93">
        <v>10000000</v>
      </c>
      <c r="O21" s="95">
        <v>127.88</v>
      </c>
      <c r="P21" s="93">
        <v>12787.99999</v>
      </c>
      <c r="Q21" s="83"/>
      <c r="R21" s="94">
        <v>1.4259913745824151E-2</v>
      </c>
      <c r="S21" s="94">
        <f>P21/'סכום נכסי הקרן'!$C$42</f>
        <v>2.4711799611222372E-4</v>
      </c>
    </row>
    <row r="22" spans="2:19" s="139" customFormat="1">
      <c r="B22" s="111" t="s">
        <v>2060</v>
      </c>
      <c r="C22" s="83" t="s">
        <v>2061</v>
      </c>
      <c r="D22" s="96" t="s">
        <v>2042</v>
      </c>
      <c r="E22" s="83" t="s">
        <v>437</v>
      </c>
      <c r="F22" s="96" t="s">
        <v>438</v>
      </c>
      <c r="G22" s="83" t="s">
        <v>393</v>
      </c>
      <c r="H22" s="83" t="s">
        <v>337</v>
      </c>
      <c r="I22" s="106">
        <v>38035</v>
      </c>
      <c r="J22" s="95">
        <v>1</v>
      </c>
      <c r="K22" s="96" t="s">
        <v>180</v>
      </c>
      <c r="L22" s="97">
        <v>5.5500000000000001E-2</v>
      </c>
      <c r="M22" s="94">
        <v>2.2000000000000001E-3</v>
      </c>
      <c r="N22" s="93">
        <v>730000</v>
      </c>
      <c r="O22" s="95">
        <v>130.41</v>
      </c>
      <c r="P22" s="93">
        <v>951.99300000000005</v>
      </c>
      <c r="Q22" s="94">
        <v>3.6499999999999998E-2</v>
      </c>
      <c r="R22" s="94">
        <v>1.0615685077607177E-3</v>
      </c>
      <c r="S22" s="94">
        <f>P22/'סכום נכסי הקרן'!$C$42</f>
        <v>1.8396512563092692E-5</v>
      </c>
    </row>
    <row r="23" spans="2:19" s="139" customFormat="1">
      <c r="B23" s="111" t="s">
        <v>2062</v>
      </c>
      <c r="C23" s="83" t="s">
        <v>2063</v>
      </c>
      <c r="D23" s="96" t="s">
        <v>2042</v>
      </c>
      <c r="E23" s="83" t="s">
        <v>2064</v>
      </c>
      <c r="F23" s="96" t="s">
        <v>648</v>
      </c>
      <c r="G23" s="83" t="s">
        <v>393</v>
      </c>
      <c r="H23" s="83" t="s">
        <v>337</v>
      </c>
      <c r="I23" s="106">
        <v>39350</v>
      </c>
      <c r="J23" s="95">
        <v>4.6100000000000003</v>
      </c>
      <c r="K23" s="96" t="s">
        <v>180</v>
      </c>
      <c r="L23" s="97">
        <v>5.5999999999999994E-2</v>
      </c>
      <c r="M23" s="94">
        <v>5.0000000000000001E-3</v>
      </c>
      <c r="N23" s="93">
        <v>13419724.16</v>
      </c>
      <c r="O23" s="95">
        <v>151.37</v>
      </c>
      <c r="P23" s="93">
        <v>20313.435940000003</v>
      </c>
      <c r="Q23" s="94">
        <v>1.5164317178057558E-2</v>
      </c>
      <c r="R23" s="94">
        <v>2.2651536175495757E-2</v>
      </c>
      <c r="S23" s="94">
        <f>P23/'סכום נכסי הקרן'!$C$42</f>
        <v>3.925411000603877E-4</v>
      </c>
    </row>
    <row r="24" spans="2:19" s="139" customFormat="1">
      <c r="B24" s="111" t="s">
        <v>2065</v>
      </c>
      <c r="C24" s="83" t="s">
        <v>2066</v>
      </c>
      <c r="D24" s="96" t="s">
        <v>2042</v>
      </c>
      <c r="E24" s="83" t="s">
        <v>2067</v>
      </c>
      <c r="F24" s="96" t="s">
        <v>379</v>
      </c>
      <c r="G24" s="83" t="s">
        <v>393</v>
      </c>
      <c r="H24" s="83" t="s">
        <v>337</v>
      </c>
      <c r="I24" s="106">
        <v>38652</v>
      </c>
      <c r="J24" s="95">
        <v>2.12</v>
      </c>
      <c r="K24" s="96" t="s">
        <v>180</v>
      </c>
      <c r="L24" s="97">
        <v>5.2999999999999999E-2</v>
      </c>
      <c r="M24" s="94">
        <v>-4.0000000000000007E-4</v>
      </c>
      <c r="N24" s="93">
        <v>4918522.03</v>
      </c>
      <c r="O24" s="95">
        <v>135.37</v>
      </c>
      <c r="P24" s="93">
        <v>6658.2031399999996</v>
      </c>
      <c r="Q24" s="94">
        <v>2.3050192892954166E-2</v>
      </c>
      <c r="R24" s="94">
        <v>7.4245701089162668E-3</v>
      </c>
      <c r="S24" s="94">
        <f>P24/'סכום נכסי הקרן'!$C$42</f>
        <v>1.2866451508848615E-4</v>
      </c>
    </row>
    <row r="25" spans="2:19" s="139" customFormat="1">
      <c r="B25" s="111" t="s">
        <v>2068</v>
      </c>
      <c r="C25" s="83" t="s">
        <v>2069</v>
      </c>
      <c r="D25" s="96" t="s">
        <v>2042</v>
      </c>
      <c r="E25" s="83" t="s">
        <v>2070</v>
      </c>
      <c r="F25" s="96" t="s">
        <v>484</v>
      </c>
      <c r="G25" s="83" t="s">
        <v>485</v>
      </c>
      <c r="H25" s="83" t="s">
        <v>337</v>
      </c>
      <c r="I25" s="106">
        <v>38865</v>
      </c>
      <c r="J25" s="95">
        <v>0.61999999999999988</v>
      </c>
      <c r="K25" s="96" t="s">
        <v>180</v>
      </c>
      <c r="L25" s="97">
        <v>6.0999999999999999E-2</v>
      </c>
      <c r="M25" s="94">
        <v>3.5999999999999995E-3</v>
      </c>
      <c r="N25" s="93">
        <v>27906.959999999999</v>
      </c>
      <c r="O25" s="95">
        <v>128</v>
      </c>
      <c r="P25" s="93">
        <v>35.720910000000003</v>
      </c>
      <c r="Q25" s="94">
        <v>2.1853920191063692E-3</v>
      </c>
      <c r="R25" s="94">
        <v>3.9832428520540484E-5</v>
      </c>
      <c r="S25" s="94">
        <f>P25/'סכום נכסי הקרן'!$C$42</f>
        <v>6.9027836295025635E-7</v>
      </c>
    </row>
    <row r="26" spans="2:19" s="139" customFormat="1">
      <c r="B26" s="111" t="s">
        <v>2071</v>
      </c>
      <c r="C26" s="83" t="s">
        <v>2072</v>
      </c>
      <c r="D26" s="96" t="s">
        <v>2042</v>
      </c>
      <c r="E26" s="83" t="s">
        <v>359</v>
      </c>
      <c r="F26" s="96" t="s">
        <v>341</v>
      </c>
      <c r="G26" s="83" t="s">
        <v>555</v>
      </c>
      <c r="H26" s="83" t="s">
        <v>337</v>
      </c>
      <c r="I26" s="106">
        <v>38018</v>
      </c>
      <c r="J26" s="95">
        <v>0.82</v>
      </c>
      <c r="K26" s="96" t="s">
        <v>180</v>
      </c>
      <c r="L26" s="97">
        <v>5.7500000000000002E-2</v>
      </c>
      <c r="M26" s="94">
        <v>7.3000000000000001E-3</v>
      </c>
      <c r="N26" s="93">
        <v>15000000</v>
      </c>
      <c r="O26" s="95">
        <v>129.91</v>
      </c>
      <c r="P26" s="93">
        <v>19486.50014</v>
      </c>
      <c r="Q26" s="94">
        <v>3.2651284283848496E-2</v>
      </c>
      <c r="R26" s="94">
        <v>2.1729419097723211E-2</v>
      </c>
      <c r="S26" s="94">
        <f>P26/'סכום נכסי הקרן'!$C$42</f>
        <v>3.7656121908062086E-4</v>
      </c>
    </row>
    <row r="27" spans="2:19" s="139" customFormat="1">
      <c r="B27" s="111" t="s">
        <v>2073</v>
      </c>
      <c r="C27" s="83" t="s">
        <v>2074</v>
      </c>
      <c r="D27" s="96" t="s">
        <v>2042</v>
      </c>
      <c r="E27" s="83" t="s">
        <v>359</v>
      </c>
      <c r="F27" s="96" t="s">
        <v>341</v>
      </c>
      <c r="G27" s="83" t="s">
        <v>555</v>
      </c>
      <c r="H27" s="83" t="s">
        <v>337</v>
      </c>
      <c r="I27" s="106">
        <v>39656</v>
      </c>
      <c r="J27" s="95">
        <v>4.1099999999999994</v>
      </c>
      <c r="K27" s="96" t="s">
        <v>180</v>
      </c>
      <c r="L27" s="97">
        <v>5.7500000000000002E-2</v>
      </c>
      <c r="M27" s="94">
        <v>1.8999999999999998E-3</v>
      </c>
      <c r="N27" s="93">
        <v>93899674</v>
      </c>
      <c r="O27" s="95">
        <v>147.41999999999999</v>
      </c>
      <c r="P27" s="93">
        <v>138426.89911000003</v>
      </c>
      <c r="Q27" s="94">
        <v>7.2119565284178191E-2</v>
      </c>
      <c r="R27" s="94">
        <v>0.15435999710307338</v>
      </c>
      <c r="S27" s="94">
        <f>P27/'סכום נכסי הקרן'!$C$42</f>
        <v>2.6749904553364152E-3</v>
      </c>
    </row>
    <row r="28" spans="2:19" s="139" customFormat="1">
      <c r="B28" s="111" t="s">
        <v>2075</v>
      </c>
      <c r="C28" s="83" t="s">
        <v>2076</v>
      </c>
      <c r="D28" s="96" t="s">
        <v>2042</v>
      </c>
      <c r="E28" s="83" t="s">
        <v>1139</v>
      </c>
      <c r="F28" s="96" t="s">
        <v>648</v>
      </c>
      <c r="G28" s="83" t="s">
        <v>612</v>
      </c>
      <c r="H28" s="83" t="s">
        <v>337</v>
      </c>
      <c r="I28" s="106">
        <v>38280</v>
      </c>
      <c r="J28" s="95">
        <v>1.3599999999999999</v>
      </c>
      <c r="K28" s="96" t="s">
        <v>180</v>
      </c>
      <c r="L28" s="97">
        <v>7.4548000000000003E-2</v>
      </c>
      <c r="M28" s="94">
        <v>7.3000000000000009E-3</v>
      </c>
      <c r="N28" s="93">
        <v>1247170.44</v>
      </c>
      <c r="O28" s="95">
        <v>136.16</v>
      </c>
      <c r="P28" s="93">
        <v>1698.14723</v>
      </c>
      <c r="Q28" s="94">
        <v>2.4406959929346515E-2</v>
      </c>
      <c r="R28" s="94">
        <v>1.8936059623433114E-3</v>
      </c>
      <c r="S28" s="94">
        <f>P28/'סכום נכסי הקרן'!$C$42</f>
        <v>3.2815353527469272E-5</v>
      </c>
    </row>
    <row r="29" spans="2:19" s="139" customFormat="1">
      <c r="B29" s="111" t="s">
        <v>2077</v>
      </c>
      <c r="C29" s="83" t="s">
        <v>2078</v>
      </c>
      <c r="D29" s="96" t="s">
        <v>2042</v>
      </c>
      <c r="E29" s="83"/>
      <c r="F29" s="96" t="s">
        <v>379</v>
      </c>
      <c r="G29" s="83" t="s">
        <v>644</v>
      </c>
      <c r="H29" s="83" t="s">
        <v>337</v>
      </c>
      <c r="I29" s="106">
        <v>38445</v>
      </c>
      <c r="J29" s="95">
        <v>1.43</v>
      </c>
      <c r="K29" s="96" t="s">
        <v>180</v>
      </c>
      <c r="L29" s="97">
        <v>6.7000000000000004E-2</v>
      </c>
      <c r="M29" s="94">
        <v>2.64E-2</v>
      </c>
      <c r="N29" s="93">
        <v>2170090.86</v>
      </c>
      <c r="O29" s="95">
        <v>131.9</v>
      </c>
      <c r="P29" s="93">
        <v>2862.3498100000002</v>
      </c>
      <c r="Q29" s="94">
        <v>1.5117317558945229E-2</v>
      </c>
      <c r="R29" s="94">
        <v>3.1918096209645171E-3</v>
      </c>
      <c r="S29" s="94">
        <f>P29/'סכום נכסי הקרן'!$C$42</f>
        <v>5.531264855900304E-5</v>
      </c>
    </row>
    <row r="30" spans="2:19" s="139" customFormat="1">
      <c r="B30" s="111" t="s">
        <v>2079</v>
      </c>
      <c r="C30" s="83" t="s">
        <v>2080</v>
      </c>
      <c r="D30" s="96" t="s">
        <v>2042</v>
      </c>
      <c r="E30" s="83"/>
      <c r="F30" s="96" t="s">
        <v>379</v>
      </c>
      <c r="G30" s="83" t="s">
        <v>644</v>
      </c>
      <c r="H30" s="83" t="s">
        <v>337</v>
      </c>
      <c r="I30" s="106">
        <v>38890</v>
      </c>
      <c r="J30" s="95">
        <v>1.56</v>
      </c>
      <c r="K30" s="96" t="s">
        <v>180</v>
      </c>
      <c r="L30" s="97">
        <v>6.7000000000000004E-2</v>
      </c>
      <c r="M30" s="94">
        <v>2.4900000000000002E-2</v>
      </c>
      <c r="N30" s="93">
        <v>1453960.63</v>
      </c>
      <c r="O30" s="95">
        <v>132.1</v>
      </c>
      <c r="P30" s="93">
        <v>1920.6820600000001</v>
      </c>
      <c r="Q30" s="94">
        <v>2.3186144637268698E-2</v>
      </c>
      <c r="R30" s="94">
        <v>2.1417548115553174E-3</v>
      </c>
      <c r="S30" s="94">
        <f>P30/'סכום נכסי הקרן'!$C$42</f>
        <v>3.7115663294264511E-5</v>
      </c>
    </row>
    <row r="31" spans="2:19" s="139" customFormat="1">
      <c r="B31" s="111" t="s">
        <v>2081</v>
      </c>
      <c r="C31" s="83" t="s">
        <v>2082</v>
      </c>
      <c r="D31" s="96" t="s">
        <v>2042</v>
      </c>
      <c r="E31" s="83"/>
      <c r="F31" s="96" t="s">
        <v>379</v>
      </c>
      <c r="G31" s="83" t="s">
        <v>644</v>
      </c>
      <c r="H31" s="83" t="s">
        <v>337</v>
      </c>
      <c r="I31" s="106">
        <v>38376</v>
      </c>
      <c r="J31" s="95">
        <v>1.38</v>
      </c>
      <c r="K31" s="96" t="s">
        <v>180</v>
      </c>
      <c r="L31" s="97">
        <v>7.0000000000000007E-2</v>
      </c>
      <c r="M31" s="94">
        <v>2.2099999999999995E-2</v>
      </c>
      <c r="N31" s="93">
        <v>1251828.1499999999</v>
      </c>
      <c r="O31" s="95">
        <v>131.93</v>
      </c>
      <c r="P31" s="93">
        <v>1651.5368700000001</v>
      </c>
      <c r="Q31" s="94">
        <v>1.8117907672738198E-2</v>
      </c>
      <c r="R31" s="94">
        <v>1.8416306953913594E-3</v>
      </c>
      <c r="S31" s="94">
        <f>P31/'סכום נכסי הקרן'!$C$42</f>
        <v>3.1914645146934681E-5</v>
      </c>
    </row>
    <row r="32" spans="2:19" s="139" customFormat="1">
      <c r="B32" s="111" t="s">
        <v>2083</v>
      </c>
      <c r="C32" s="83" t="s">
        <v>2084</v>
      </c>
      <c r="D32" s="96" t="s">
        <v>2042</v>
      </c>
      <c r="E32" s="83" t="s">
        <v>2085</v>
      </c>
      <c r="F32" s="96" t="s">
        <v>852</v>
      </c>
      <c r="G32" s="83" t="s">
        <v>1744</v>
      </c>
      <c r="H32" s="83"/>
      <c r="I32" s="106">
        <v>39104</v>
      </c>
      <c r="J32" s="95">
        <v>2.66</v>
      </c>
      <c r="K32" s="96" t="s">
        <v>180</v>
      </c>
      <c r="L32" s="97">
        <v>5.5999999999999994E-2</v>
      </c>
      <c r="M32" s="94">
        <v>9.8900000000000002E-2</v>
      </c>
      <c r="N32" s="93">
        <v>4212460.2300000004</v>
      </c>
      <c r="O32" s="95">
        <v>108.206</v>
      </c>
      <c r="P32" s="93">
        <v>4558.1347900000001</v>
      </c>
      <c r="Q32" s="94">
        <v>4.6341699095775422E-3</v>
      </c>
      <c r="R32" s="94">
        <v>5.0827814355699167E-3</v>
      </c>
      <c r="S32" s="94">
        <f>P32/'סכום נכסי הקרן'!$C$42</f>
        <v>8.8082353471616778E-5</v>
      </c>
    </row>
    <row r="33" spans="2:19" s="139" customFormat="1">
      <c r="B33" s="112"/>
      <c r="C33" s="83"/>
      <c r="D33" s="83"/>
      <c r="E33" s="83"/>
      <c r="F33" s="83"/>
      <c r="G33" s="83"/>
      <c r="H33" s="83"/>
      <c r="I33" s="83"/>
      <c r="J33" s="95"/>
      <c r="K33" s="83"/>
      <c r="L33" s="83"/>
      <c r="M33" s="94"/>
      <c r="N33" s="93"/>
      <c r="O33" s="95"/>
      <c r="P33" s="83"/>
      <c r="Q33" s="83"/>
      <c r="R33" s="94"/>
      <c r="S33" s="83"/>
    </row>
    <row r="34" spans="2:19" s="139" customFormat="1">
      <c r="B34" s="110" t="s">
        <v>68</v>
      </c>
      <c r="C34" s="81"/>
      <c r="D34" s="81"/>
      <c r="E34" s="81"/>
      <c r="F34" s="81"/>
      <c r="G34" s="81"/>
      <c r="H34" s="81"/>
      <c r="I34" s="81"/>
      <c r="J34" s="92">
        <v>5.8326313489818213</v>
      </c>
      <c r="K34" s="81"/>
      <c r="L34" s="81"/>
      <c r="M34" s="91">
        <v>2.2422004080039061E-2</v>
      </c>
      <c r="N34" s="90"/>
      <c r="O34" s="92"/>
      <c r="P34" s="90">
        <v>174085.64199</v>
      </c>
      <c r="Q34" s="81"/>
      <c r="R34" s="91">
        <v>0.19412310299539054</v>
      </c>
      <c r="S34" s="91">
        <f>P34/'סכום נכסי הקרן'!$C$42</f>
        <v>3.3640674878104059E-3</v>
      </c>
    </row>
    <row r="35" spans="2:19" s="139" customFormat="1">
      <c r="B35" s="111" t="s">
        <v>2086</v>
      </c>
      <c r="C35" s="83" t="s">
        <v>2087</v>
      </c>
      <c r="D35" s="96" t="s">
        <v>2042</v>
      </c>
      <c r="E35" s="83" t="s">
        <v>2048</v>
      </c>
      <c r="F35" s="96" t="s">
        <v>648</v>
      </c>
      <c r="G35" s="83" t="s">
        <v>336</v>
      </c>
      <c r="H35" s="83" t="s">
        <v>176</v>
      </c>
      <c r="I35" s="106">
        <v>42796</v>
      </c>
      <c r="J35" s="95">
        <v>7.9700000000000006</v>
      </c>
      <c r="K35" s="96" t="s">
        <v>180</v>
      </c>
      <c r="L35" s="97">
        <v>3.7400000000000003E-2</v>
      </c>
      <c r="M35" s="94">
        <v>2.9000000000000005E-2</v>
      </c>
      <c r="N35" s="93">
        <v>45420000</v>
      </c>
      <c r="O35" s="95">
        <v>107.06</v>
      </c>
      <c r="P35" s="93">
        <v>48626.653009999995</v>
      </c>
      <c r="Q35" s="94">
        <v>8.8184243327935882E-2</v>
      </c>
      <c r="R35" s="94">
        <v>5.4223637645680063E-2</v>
      </c>
      <c r="S35" s="94">
        <f>P35/'סכום נכסי הקרן'!$C$42</f>
        <v>9.3967164989617984E-4</v>
      </c>
    </row>
    <row r="36" spans="2:19" s="139" customFormat="1">
      <c r="B36" s="111" t="s">
        <v>2088</v>
      </c>
      <c r="C36" s="83" t="s">
        <v>2089</v>
      </c>
      <c r="D36" s="96" t="s">
        <v>2042</v>
      </c>
      <c r="E36" s="83" t="s">
        <v>2048</v>
      </c>
      <c r="F36" s="96" t="s">
        <v>648</v>
      </c>
      <c r="G36" s="83" t="s">
        <v>336</v>
      </c>
      <c r="H36" s="83" t="s">
        <v>176</v>
      </c>
      <c r="I36" s="106">
        <v>42796</v>
      </c>
      <c r="J36" s="95">
        <v>4.6799999999999988</v>
      </c>
      <c r="K36" s="96" t="s">
        <v>180</v>
      </c>
      <c r="L36" s="97">
        <v>2.5000000000000001E-2</v>
      </c>
      <c r="M36" s="94">
        <v>1.72E-2</v>
      </c>
      <c r="N36" s="93">
        <v>72448686</v>
      </c>
      <c r="O36" s="95">
        <v>103.82</v>
      </c>
      <c r="P36" s="93">
        <v>75216.226609999998</v>
      </c>
      <c r="Q36" s="94">
        <v>9.9888440030001538E-2</v>
      </c>
      <c r="R36" s="94">
        <v>8.3873702266476405E-2</v>
      </c>
      <c r="S36" s="94">
        <f>P36/'סכום נכסי הקרן'!$C$42</f>
        <v>1.4534941515108744E-3</v>
      </c>
    </row>
    <row r="37" spans="2:19" s="139" customFormat="1">
      <c r="B37" s="111" t="s">
        <v>2090</v>
      </c>
      <c r="C37" s="83" t="s">
        <v>2091</v>
      </c>
      <c r="D37" s="96" t="s">
        <v>2042</v>
      </c>
      <c r="E37" s="83" t="s">
        <v>2092</v>
      </c>
      <c r="F37" s="96" t="s">
        <v>379</v>
      </c>
      <c r="G37" s="83" t="s">
        <v>393</v>
      </c>
      <c r="H37" s="83" t="s">
        <v>176</v>
      </c>
      <c r="I37" s="106">
        <v>42598</v>
      </c>
      <c r="J37" s="95">
        <v>5.7999999999999989</v>
      </c>
      <c r="K37" s="96" t="s">
        <v>180</v>
      </c>
      <c r="L37" s="97">
        <v>3.1E-2</v>
      </c>
      <c r="M37" s="94">
        <v>2.4199999999999999E-2</v>
      </c>
      <c r="N37" s="93">
        <v>44316862</v>
      </c>
      <c r="O37" s="95">
        <v>104.11</v>
      </c>
      <c r="P37" s="93">
        <v>46138.285029999999</v>
      </c>
      <c r="Q37" s="94">
        <v>0.11662332105263158</v>
      </c>
      <c r="R37" s="94">
        <v>5.1448855600761512E-2</v>
      </c>
      <c r="S37" s="94">
        <f>P37/'סכום נכסי הקרן'!$C$42</f>
        <v>8.9158590472193232E-4</v>
      </c>
    </row>
    <row r="38" spans="2:19" s="139" customFormat="1">
      <c r="B38" s="111" t="s">
        <v>2093</v>
      </c>
      <c r="C38" s="83" t="s">
        <v>2094</v>
      </c>
      <c r="D38" s="96" t="s">
        <v>2042</v>
      </c>
      <c r="E38" s="83" t="s">
        <v>2095</v>
      </c>
      <c r="F38" s="96" t="s">
        <v>379</v>
      </c>
      <c r="G38" s="83" t="s">
        <v>644</v>
      </c>
      <c r="H38" s="83" t="s">
        <v>176</v>
      </c>
      <c r="I38" s="106">
        <v>41903</v>
      </c>
      <c r="J38" s="95">
        <v>2</v>
      </c>
      <c r="K38" s="96" t="s">
        <v>180</v>
      </c>
      <c r="L38" s="97">
        <v>5.1500000000000004E-2</v>
      </c>
      <c r="M38" s="94">
        <v>2.0199999999999999E-2</v>
      </c>
      <c r="N38" s="93">
        <v>3829875.16</v>
      </c>
      <c r="O38" s="95">
        <v>107.17</v>
      </c>
      <c r="P38" s="93">
        <v>4104.4773399999995</v>
      </c>
      <c r="Q38" s="94">
        <v>5.2941174535338621E-2</v>
      </c>
      <c r="R38" s="94">
        <v>4.5769074824725383E-3</v>
      </c>
      <c r="S38" s="94">
        <f>P38/'סכום נכסי הקרן'!$C$42</f>
        <v>7.931578168141916E-5</v>
      </c>
    </row>
    <row r="39" spans="2:19" s="139" customFormat="1">
      <c r="B39" s="112"/>
      <c r="C39" s="83"/>
      <c r="D39" s="83"/>
      <c r="E39" s="83"/>
      <c r="F39" s="83"/>
      <c r="G39" s="83"/>
      <c r="H39" s="83"/>
      <c r="I39" s="83"/>
      <c r="J39" s="95"/>
      <c r="K39" s="83"/>
      <c r="L39" s="83"/>
      <c r="M39" s="94"/>
      <c r="N39" s="93"/>
      <c r="O39" s="95"/>
      <c r="P39" s="83"/>
      <c r="Q39" s="83"/>
      <c r="R39" s="94"/>
      <c r="S39" s="83"/>
    </row>
    <row r="40" spans="2:19" s="139" customFormat="1">
      <c r="B40" s="110" t="s">
        <v>52</v>
      </c>
      <c r="C40" s="81"/>
      <c r="D40" s="81"/>
      <c r="E40" s="81"/>
      <c r="F40" s="81"/>
      <c r="G40" s="81"/>
      <c r="H40" s="81"/>
      <c r="I40" s="81"/>
      <c r="J40" s="92">
        <v>3.8001272669913511</v>
      </c>
      <c r="K40" s="81"/>
      <c r="L40" s="81"/>
      <c r="M40" s="91">
        <v>5.7299023761007886E-2</v>
      </c>
      <c r="N40" s="90"/>
      <c r="O40" s="92"/>
      <c r="P40" s="90">
        <v>53604.890220000008</v>
      </c>
      <c r="Q40" s="81"/>
      <c r="R40" s="91">
        <v>5.9774875781148068E-2</v>
      </c>
      <c r="S40" s="91">
        <f>P40/'סכום נכסי הקרן'!$C$42</f>
        <v>1.0358721507148002E-3</v>
      </c>
    </row>
    <row r="41" spans="2:19" s="139" customFormat="1">
      <c r="B41" s="111" t="s">
        <v>2096</v>
      </c>
      <c r="C41" s="83" t="s">
        <v>2097</v>
      </c>
      <c r="D41" s="96" t="s">
        <v>2042</v>
      </c>
      <c r="E41" s="83" t="s">
        <v>2098</v>
      </c>
      <c r="F41" s="96" t="s">
        <v>648</v>
      </c>
      <c r="G41" s="83" t="s">
        <v>393</v>
      </c>
      <c r="H41" s="83" t="s">
        <v>176</v>
      </c>
      <c r="I41" s="106">
        <v>38421</v>
      </c>
      <c r="J41" s="95">
        <v>4.45</v>
      </c>
      <c r="K41" s="96" t="s">
        <v>179</v>
      </c>
      <c r="L41" s="97">
        <v>7.9699999999999993E-2</v>
      </c>
      <c r="M41" s="94">
        <v>4.1000000000000009E-2</v>
      </c>
      <c r="N41" s="93">
        <v>612564.1</v>
      </c>
      <c r="O41" s="95">
        <v>120.08</v>
      </c>
      <c r="P41" s="93">
        <v>2584.7823199999998</v>
      </c>
      <c r="Q41" s="94">
        <v>6.9174547175746334E-3</v>
      </c>
      <c r="R41" s="94">
        <v>2.8822937882197509E-3</v>
      </c>
      <c r="S41" s="94">
        <f>P41/'סכום נכסי הקרן'!$C$42</f>
        <v>4.9948876118563762E-5</v>
      </c>
    </row>
    <row r="42" spans="2:19" s="139" customFormat="1">
      <c r="B42" s="111" t="s">
        <v>2099</v>
      </c>
      <c r="C42" s="83" t="s">
        <v>2100</v>
      </c>
      <c r="D42" s="96" t="s">
        <v>2042</v>
      </c>
      <c r="E42" s="83" t="s">
        <v>1046</v>
      </c>
      <c r="F42" s="96" t="s">
        <v>899</v>
      </c>
      <c r="G42" s="83" t="s">
        <v>485</v>
      </c>
      <c r="H42" s="83" t="s">
        <v>337</v>
      </c>
      <c r="I42" s="106">
        <v>42954</v>
      </c>
      <c r="J42" s="95">
        <v>2.37</v>
      </c>
      <c r="K42" s="96" t="s">
        <v>179</v>
      </c>
      <c r="L42" s="97">
        <v>3.7000000000000005E-2</v>
      </c>
      <c r="M42" s="94">
        <v>3.8399999999999997E-2</v>
      </c>
      <c r="N42" s="93">
        <v>2222278</v>
      </c>
      <c r="O42" s="95">
        <v>99.89</v>
      </c>
      <c r="P42" s="93">
        <v>7800.4952400000002</v>
      </c>
      <c r="Q42" s="94">
        <v>3.3067644783048626E-2</v>
      </c>
      <c r="R42" s="94">
        <v>8.6983413656627519E-3</v>
      </c>
      <c r="S42" s="94">
        <f>P42/'סכום נכסי הקרן'!$C$42</f>
        <v>1.5073840740531153E-4</v>
      </c>
    </row>
    <row r="43" spans="2:19" s="139" customFormat="1">
      <c r="B43" s="111" t="s">
        <v>2101</v>
      </c>
      <c r="C43" s="83" t="s">
        <v>2102</v>
      </c>
      <c r="D43" s="96" t="s">
        <v>2042</v>
      </c>
      <c r="E43" s="83" t="s">
        <v>1046</v>
      </c>
      <c r="F43" s="96" t="s">
        <v>899</v>
      </c>
      <c r="G43" s="83" t="s">
        <v>485</v>
      </c>
      <c r="H43" s="83" t="s">
        <v>337</v>
      </c>
      <c r="I43" s="106">
        <v>42625</v>
      </c>
      <c r="J43" s="95">
        <v>4.09</v>
      </c>
      <c r="K43" s="96" t="s">
        <v>179</v>
      </c>
      <c r="L43" s="97">
        <v>4.4500000000000005E-2</v>
      </c>
      <c r="M43" s="94">
        <v>4.7799999999999995E-2</v>
      </c>
      <c r="N43" s="93">
        <v>12099424</v>
      </c>
      <c r="O43" s="95">
        <v>99.06</v>
      </c>
      <c r="P43" s="93">
        <v>42117.711630000005</v>
      </c>
      <c r="Q43" s="94">
        <v>8.8234402508817464E-2</v>
      </c>
      <c r="R43" s="94">
        <v>4.6965509499917887E-2</v>
      </c>
      <c r="S43" s="94">
        <f>P43/'סכום נכסי הקרן'!$C$42</f>
        <v>8.1389150038919434E-4</v>
      </c>
    </row>
    <row r="44" spans="2:19" s="139" customFormat="1">
      <c r="B44" s="111" t="s">
        <v>2103</v>
      </c>
      <c r="C44" s="83" t="s">
        <v>2104</v>
      </c>
      <c r="D44" s="96" t="s">
        <v>2042</v>
      </c>
      <c r="E44" s="83" t="s">
        <v>2105</v>
      </c>
      <c r="F44" s="96" t="s">
        <v>648</v>
      </c>
      <c r="G44" s="83" t="s">
        <v>1744</v>
      </c>
      <c r="H44" s="83"/>
      <c r="I44" s="106">
        <v>41840</v>
      </c>
      <c r="J44" s="95">
        <v>1.32</v>
      </c>
      <c r="K44" s="96" t="s">
        <v>179</v>
      </c>
      <c r="L44" s="97">
        <v>5.1100000000000007E-2</v>
      </c>
      <c r="M44" s="94">
        <v>0.59240000000000004</v>
      </c>
      <c r="N44" s="93">
        <v>559954.62</v>
      </c>
      <c r="O44" s="95">
        <v>56</v>
      </c>
      <c r="P44" s="93">
        <v>1101.90103</v>
      </c>
      <c r="Q44" s="94">
        <v>1.8160384302279706E-2</v>
      </c>
      <c r="R44" s="94">
        <v>1.2287311273476776E-3</v>
      </c>
      <c r="S44" s="94">
        <f>P44/'סכום נכסי הקרן'!$C$42</f>
        <v>2.1293366801730449E-5</v>
      </c>
    </row>
    <row r="45" spans="2:19" s="139" customFormat="1">
      <c r="B45" s="112"/>
      <c r="C45" s="83"/>
      <c r="D45" s="83"/>
      <c r="E45" s="83"/>
      <c r="F45" s="83"/>
      <c r="G45" s="83"/>
      <c r="H45" s="83"/>
      <c r="I45" s="83"/>
      <c r="J45" s="95"/>
      <c r="K45" s="83"/>
      <c r="L45" s="83"/>
      <c r="M45" s="94"/>
      <c r="N45" s="93"/>
      <c r="O45" s="95"/>
      <c r="P45" s="83"/>
      <c r="Q45" s="83"/>
      <c r="R45" s="94"/>
      <c r="S45" s="83"/>
    </row>
    <row r="46" spans="2:19" s="139" customFormat="1">
      <c r="B46" s="109" t="s">
        <v>252</v>
      </c>
      <c r="C46" s="81"/>
      <c r="D46" s="81"/>
      <c r="E46" s="81"/>
      <c r="F46" s="81"/>
      <c r="G46" s="81"/>
      <c r="H46" s="81"/>
      <c r="I46" s="81"/>
      <c r="J46" s="92">
        <v>9.9562926210707055</v>
      </c>
      <c r="K46" s="81"/>
      <c r="L46" s="81"/>
      <c r="M46" s="91">
        <v>4.756045424370179E-2</v>
      </c>
      <c r="N46" s="90"/>
      <c r="O46" s="92"/>
      <c r="P46" s="90">
        <v>66091.000670000009</v>
      </c>
      <c r="Q46" s="81"/>
      <c r="R46" s="91">
        <v>7.3698152147825144E-2</v>
      </c>
      <c r="S46" s="91">
        <f>P46/'סכום נכסי הקרן'!$C$42</f>
        <v>1.2771563699869881E-3</v>
      </c>
    </row>
    <row r="47" spans="2:19" s="139" customFormat="1">
      <c r="B47" s="110" t="s">
        <v>79</v>
      </c>
      <c r="C47" s="81"/>
      <c r="D47" s="81"/>
      <c r="E47" s="81"/>
      <c r="F47" s="81"/>
      <c r="G47" s="81"/>
      <c r="H47" s="81"/>
      <c r="I47" s="81"/>
      <c r="J47" s="92">
        <v>9.9562926210707055</v>
      </c>
      <c r="K47" s="81"/>
      <c r="L47" s="81"/>
      <c r="M47" s="91">
        <v>4.756045424370179E-2</v>
      </c>
      <c r="N47" s="90"/>
      <c r="O47" s="92"/>
      <c r="P47" s="90">
        <v>66091.000670000009</v>
      </c>
      <c r="Q47" s="81"/>
      <c r="R47" s="91">
        <v>7.3698152147825144E-2</v>
      </c>
      <c r="S47" s="91">
        <f>P47/'סכום נכסי הקרן'!$C$42</f>
        <v>1.2771563699869881E-3</v>
      </c>
    </row>
    <row r="48" spans="2:19" s="139" customFormat="1">
      <c r="B48" s="111" t="s">
        <v>2106</v>
      </c>
      <c r="C48" s="83">
        <v>4824</v>
      </c>
      <c r="D48" s="96" t="s">
        <v>2042</v>
      </c>
      <c r="E48" s="83"/>
      <c r="F48" s="96" t="s">
        <v>887</v>
      </c>
      <c r="G48" s="83" t="s">
        <v>912</v>
      </c>
      <c r="H48" s="83" t="s">
        <v>884</v>
      </c>
      <c r="I48" s="106">
        <v>42825</v>
      </c>
      <c r="J48" s="95">
        <v>16.7</v>
      </c>
      <c r="K48" s="96" t="s">
        <v>188</v>
      </c>
      <c r="L48" s="97">
        <v>4.555E-2</v>
      </c>
      <c r="M48" s="94">
        <v>5.1799999999999999E-2</v>
      </c>
      <c r="N48" s="93">
        <v>8688000</v>
      </c>
      <c r="O48" s="95">
        <v>91.01</v>
      </c>
      <c r="P48" s="93">
        <v>21536.946050000002</v>
      </c>
      <c r="Q48" s="94">
        <v>5.2155433758156788E-2</v>
      </c>
      <c r="R48" s="94">
        <v>2.4015873730186654E-2</v>
      </c>
      <c r="S48" s="94">
        <f>P48/'סכום נכסי הקרן'!$C$42</f>
        <v>4.1618446625077556E-4</v>
      </c>
    </row>
    <row r="49" spans="2:19" s="139" customFormat="1">
      <c r="B49" s="111" t="s">
        <v>2107</v>
      </c>
      <c r="C49" s="83" t="s">
        <v>2108</v>
      </c>
      <c r="D49" s="96" t="s">
        <v>2042</v>
      </c>
      <c r="E49" s="83"/>
      <c r="F49" s="96" t="s">
        <v>824</v>
      </c>
      <c r="G49" s="83" t="s">
        <v>862</v>
      </c>
      <c r="H49" s="83" t="s">
        <v>869</v>
      </c>
      <c r="I49" s="106">
        <v>42135</v>
      </c>
      <c r="J49" s="95">
        <v>2.7199999999999998</v>
      </c>
      <c r="K49" s="96" t="s">
        <v>179</v>
      </c>
      <c r="L49" s="97">
        <v>0.06</v>
      </c>
      <c r="M49" s="94">
        <v>4.4299999999999985E-2</v>
      </c>
      <c r="N49" s="93">
        <v>7036931.8399999999</v>
      </c>
      <c r="O49" s="95">
        <v>107.44</v>
      </c>
      <c r="P49" s="93">
        <v>26567.52521</v>
      </c>
      <c r="Q49" s="94">
        <v>8.5296143515151517E-3</v>
      </c>
      <c r="R49" s="94">
        <v>2.9625478435319319E-2</v>
      </c>
      <c r="S49" s="94">
        <f>P49/'סכום נכסי הקרן'!$C$42</f>
        <v>5.1339643389819759E-4</v>
      </c>
    </row>
    <row r="50" spans="2:19" s="139" customFormat="1">
      <c r="B50" s="111" t="s">
        <v>2109</v>
      </c>
      <c r="C50" s="83" t="s">
        <v>2110</v>
      </c>
      <c r="D50" s="96" t="s">
        <v>2042</v>
      </c>
      <c r="E50" s="83"/>
      <c r="F50" s="96" t="s">
        <v>887</v>
      </c>
      <c r="G50" s="83" t="s">
        <v>1744</v>
      </c>
      <c r="H50" s="83"/>
      <c r="I50" s="106">
        <v>42640</v>
      </c>
      <c r="J50" s="95">
        <v>12.57</v>
      </c>
      <c r="K50" s="96" t="s">
        <v>188</v>
      </c>
      <c r="L50" s="97">
        <v>3.9510000000000003E-2</v>
      </c>
      <c r="M50" s="94">
        <v>4.7300000000000002E-2</v>
      </c>
      <c r="N50" s="93">
        <v>7166000</v>
      </c>
      <c r="O50" s="95">
        <v>92.15</v>
      </c>
      <c r="P50" s="93">
        <v>17986.529409999999</v>
      </c>
      <c r="Q50" s="94">
        <v>1.8162601667228492E-2</v>
      </c>
      <c r="R50" s="94">
        <v>2.0056799982319157E-2</v>
      </c>
      <c r="S50" s="94">
        <f>P50/'סכום נכסי הקרן'!$C$42</f>
        <v>3.4757546983801477E-4</v>
      </c>
    </row>
    <row r="51" spans="2:19" s="139" customFormat="1">
      <c r="B51" s="141"/>
    </row>
    <row r="52" spans="2:19" s="139" customFormat="1">
      <c r="B52" s="141"/>
    </row>
    <row r="53" spans="2:19" s="139" customFormat="1">
      <c r="B53" s="141"/>
    </row>
    <row r="54" spans="2:19" s="139" customFormat="1">
      <c r="B54" s="142" t="s">
        <v>276</v>
      </c>
    </row>
    <row r="55" spans="2:19" s="139" customFormat="1">
      <c r="B55" s="142" t="s">
        <v>128</v>
      </c>
    </row>
    <row r="56" spans="2:19" s="139" customFormat="1">
      <c r="B56" s="142" t="s">
        <v>258</v>
      </c>
    </row>
    <row r="57" spans="2:19" s="139" customFormat="1">
      <c r="B57" s="142" t="s">
        <v>266</v>
      </c>
    </row>
    <row r="58" spans="2:19" s="139" customFormat="1">
      <c r="B58" s="141"/>
    </row>
    <row r="59" spans="2:19" s="139" customFormat="1">
      <c r="B59" s="141"/>
    </row>
    <row r="60" spans="2:19" s="139" customFormat="1">
      <c r="B60" s="141"/>
    </row>
    <row r="61" spans="2:19" s="139" customFormat="1">
      <c r="B61" s="141"/>
    </row>
    <row r="62" spans="2:19" s="139" customFormat="1">
      <c r="B62" s="141"/>
    </row>
    <row r="63" spans="2:19" s="139" customFormat="1">
      <c r="B63" s="141"/>
    </row>
    <row r="64" spans="2:19" s="139" customFormat="1">
      <c r="B64" s="141"/>
    </row>
    <row r="65" spans="2:2" s="139" customFormat="1">
      <c r="B65" s="141"/>
    </row>
    <row r="66" spans="2:2" s="139" customFormat="1">
      <c r="B66" s="141"/>
    </row>
    <row r="67" spans="2:2" s="139" customFormat="1">
      <c r="B67" s="141"/>
    </row>
    <row r="68" spans="2:2" s="139" customFormat="1">
      <c r="B68" s="141"/>
    </row>
    <row r="69" spans="2:2" s="139" customFormat="1">
      <c r="B69" s="141"/>
    </row>
    <row r="70" spans="2:2" s="139" customFormat="1">
      <c r="B70" s="141"/>
    </row>
    <row r="71" spans="2:2" s="139" customFormat="1">
      <c r="B71" s="141"/>
    </row>
    <row r="72" spans="2:2" s="139" customFormat="1">
      <c r="B72" s="141"/>
    </row>
    <row r="73" spans="2:2" s="139" customFormat="1">
      <c r="B73" s="141"/>
    </row>
    <row r="74" spans="2:2" s="139" customFormat="1">
      <c r="B74" s="141"/>
    </row>
    <row r="75" spans="2:2" s="139" customFormat="1">
      <c r="B75" s="141"/>
    </row>
    <row r="76" spans="2:2" s="139" customFormat="1">
      <c r="B76" s="141"/>
    </row>
    <row r="77" spans="2:2" s="139" customFormat="1">
      <c r="B77" s="141"/>
    </row>
    <row r="78" spans="2:2" s="139" customFormat="1">
      <c r="B78" s="141"/>
    </row>
    <row r="79" spans="2:2" s="139" customFormat="1">
      <c r="B79" s="141"/>
    </row>
    <row r="80" spans="2:2" s="139" customFormat="1">
      <c r="B80" s="141"/>
    </row>
    <row r="81" spans="2:2" s="139" customFormat="1">
      <c r="B81" s="141"/>
    </row>
    <row r="82" spans="2:2" s="139" customFormat="1">
      <c r="B82" s="141"/>
    </row>
    <row r="83" spans="2:2" s="139" customFormat="1">
      <c r="B83" s="141"/>
    </row>
    <row r="84" spans="2:2" s="139" customFormat="1">
      <c r="B84" s="141"/>
    </row>
    <row r="85" spans="2:2" s="139" customFormat="1">
      <c r="B85" s="141"/>
    </row>
    <row r="86" spans="2:2" s="139" customFormat="1">
      <c r="B86" s="141"/>
    </row>
    <row r="87" spans="2:2" s="139" customFormat="1">
      <c r="B87" s="141"/>
    </row>
    <row r="88" spans="2:2" s="139" customFormat="1">
      <c r="B88" s="141"/>
    </row>
    <row r="89" spans="2:2" s="139" customFormat="1">
      <c r="B89" s="141"/>
    </row>
    <row r="90" spans="2:2" s="139" customFormat="1">
      <c r="B90" s="141"/>
    </row>
    <row r="91" spans="2:2" s="139" customFormat="1">
      <c r="B91" s="141"/>
    </row>
    <row r="92" spans="2:2" s="139" customFormat="1">
      <c r="B92" s="141"/>
    </row>
    <row r="93" spans="2:2" s="139" customFormat="1">
      <c r="B93" s="141"/>
    </row>
    <row r="94" spans="2:2" s="139" customFormat="1">
      <c r="B94" s="141"/>
    </row>
    <row r="95" spans="2:2" s="139" customFormat="1">
      <c r="B95" s="141"/>
    </row>
    <row r="96" spans="2:2" s="139" customFormat="1">
      <c r="B96" s="141"/>
    </row>
    <row r="97" spans="2:2" s="139" customFormat="1">
      <c r="B97" s="141"/>
    </row>
    <row r="98" spans="2:2" s="139" customFormat="1">
      <c r="B98" s="141"/>
    </row>
    <row r="99" spans="2:2" s="139" customFormat="1">
      <c r="B99" s="141"/>
    </row>
    <row r="100" spans="2:2" s="139" customFormat="1">
      <c r="B100" s="141"/>
    </row>
    <row r="101" spans="2:2" s="139" customFormat="1">
      <c r="B101" s="141"/>
    </row>
    <row r="102" spans="2:2" s="139" customFormat="1">
      <c r="B102" s="141"/>
    </row>
    <row r="103" spans="2:2" s="139" customFormat="1">
      <c r="B103" s="141"/>
    </row>
    <row r="104" spans="2:2" s="139" customFormat="1">
      <c r="B104" s="141"/>
    </row>
    <row r="105" spans="2:2" s="139" customFormat="1">
      <c r="B105" s="141"/>
    </row>
    <row r="106" spans="2:2" s="139" customFormat="1">
      <c r="B106" s="141"/>
    </row>
    <row r="107" spans="2:2" s="139" customFormat="1">
      <c r="B107" s="141"/>
    </row>
    <row r="108" spans="2:2" s="139" customFormat="1">
      <c r="B108" s="141"/>
    </row>
    <row r="109" spans="2:2" s="139" customFormat="1">
      <c r="B109" s="141"/>
    </row>
    <row r="110" spans="2:2" s="139" customFormat="1">
      <c r="B110" s="141"/>
    </row>
    <row r="111" spans="2:2" s="139" customFormat="1">
      <c r="B111" s="141"/>
    </row>
    <row r="112" spans="2:2" s="139" customFormat="1">
      <c r="B112" s="141"/>
    </row>
    <row r="113" spans="2:2" s="139" customFormat="1">
      <c r="B113" s="141"/>
    </row>
    <row r="114" spans="2:2" s="139" customFormat="1">
      <c r="B114" s="141"/>
    </row>
    <row r="115" spans="2:2" s="139" customFormat="1">
      <c r="B115" s="141"/>
    </row>
    <row r="116" spans="2:2" s="139" customFormat="1">
      <c r="B116" s="141"/>
    </row>
    <row r="117" spans="2:2" s="139" customFormat="1">
      <c r="B117" s="141"/>
    </row>
    <row r="118" spans="2:2" s="139" customFormat="1">
      <c r="B118" s="141"/>
    </row>
    <row r="119" spans="2:2" s="139" customFormat="1">
      <c r="B119" s="141"/>
    </row>
    <row r="120" spans="2:2" s="139" customFormat="1">
      <c r="B120" s="141"/>
    </row>
    <row r="121" spans="2:2" s="139" customFormat="1">
      <c r="B121" s="141"/>
    </row>
    <row r="122" spans="2:2" s="139" customFormat="1">
      <c r="B122" s="141"/>
    </row>
    <row r="123" spans="2:2" s="139" customFormat="1">
      <c r="B123" s="141"/>
    </row>
    <row r="124" spans="2:2" s="139" customFormat="1">
      <c r="B124" s="141"/>
    </row>
    <row r="125" spans="2:2" s="139" customFormat="1">
      <c r="B125" s="141"/>
    </row>
    <row r="126" spans="2:2" s="139" customFormat="1">
      <c r="B126" s="141"/>
    </row>
    <row r="127" spans="2:2" s="139" customFormat="1">
      <c r="B127" s="141"/>
    </row>
    <row r="128" spans="2:2" s="139" customFormat="1">
      <c r="B128" s="141"/>
    </row>
    <row r="129" spans="2:5" s="139" customFormat="1">
      <c r="B129" s="141"/>
    </row>
    <row r="130" spans="2:5" s="139" customFormat="1">
      <c r="B130" s="141"/>
    </row>
    <row r="131" spans="2:5" s="139" customFormat="1">
      <c r="B131" s="141"/>
    </row>
    <row r="132" spans="2:5" s="139" customFormat="1">
      <c r="B132" s="141"/>
    </row>
    <row r="133" spans="2:5" s="139" customFormat="1">
      <c r="B133" s="141"/>
    </row>
    <row r="134" spans="2:5" s="139" customFormat="1">
      <c r="B134" s="141"/>
    </row>
    <row r="135" spans="2:5" s="139" customFormat="1">
      <c r="B135" s="141"/>
    </row>
    <row r="136" spans="2:5" s="139" customFormat="1">
      <c r="B136" s="141"/>
    </row>
    <row r="137" spans="2:5" s="139" customFormat="1">
      <c r="B137" s="141"/>
    </row>
    <row r="138" spans="2:5" s="139" customFormat="1">
      <c r="B138" s="141"/>
    </row>
    <row r="139" spans="2:5" s="139" customFormat="1">
      <c r="B139" s="141"/>
    </row>
    <row r="140" spans="2:5" s="139" customFormat="1">
      <c r="B140" s="141"/>
    </row>
    <row r="141" spans="2:5" s="139" customFormat="1">
      <c r="B141" s="141"/>
    </row>
    <row r="142" spans="2:5">
      <c r="C142" s="1"/>
      <c r="D142" s="1"/>
      <c r="E142" s="1"/>
    </row>
    <row r="143" spans="2:5">
      <c r="C143" s="1"/>
      <c r="D143" s="1"/>
      <c r="E143" s="1"/>
    </row>
    <row r="144" spans="2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sheet="1" objects="1" scenarios="1"/>
  <mergeCells count="2">
    <mergeCell ref="B6:S6"/>
    <mergeCell ref="B7:S7"/>
  </mergeCells>
  <phoneticPr fontId="7" type="noConversion"/>
  <conditionalFormatting sqref="B12:B50">
    <cfRule type="cellIs" dxfId="269" priority="1" operator="equal">
      <formula>"NR3"</formula>
    </cfRule>
  </conditionalFormatting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N402"/>
  <sheetViews>
    <sheetView rightToLeft="1" workbookViewId="0">
      <pane ySplit="10" topLeftCell="A11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44.710937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28.85546875" style="1" bestFit="1" customWidth="1"/>
    <col min="7" max="7" width="12.28515625" style="1" bestFit="1" customWidth="1"/>
    <col min="8" max="8" width="14.28515625" style="1" bestFit="1" customWidth="1"/>
    <col min="9" max="9" width="13.140625" style="1" bestFit="1" customWidth="1"/>
    <col min="10" max="10" width="11.28515625" style="1" bestFit="1" customWidth="1"/>
    <col min="11" max="11" width="8" style="1" bestFit="1" customWidth="1"/>
    <col min="12" max="12" width="9.140625" style="1" bestFit="1" customWidth="1"/>
    <col min="13" max="13" width="10.42578125" style="1" bestFit="1" customWidth="1"/>
    <col min="14" max="14" width="6.285156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92">
      <c r="B1" s="56" t="s">
        <v>195</v>
      </c>
      <c r="C1" s="77" t="s" vm="1">
        <v>277</v>
      </c>
    </row>
    <row r="2" spans="2:92">
      <c r="B2" s="56" t="s">
        <v>194</v>
      </c>
      <c r="C2" s="77" t="s">
        <v>278</v>
      </c>
    </row>
    <row r="3" spans="2:92">
      <c r="B3" s="56" t="s">
        <v>196</v>
      </c>
      <c r="C3" s="77" t="s">
        <v>279</v>
      </c>
    </row>
    <row r="4" spans="2:92">
      <c r="B4" s="56" t="s">
        <v>197</v>
      </c>
      <c r="C4" s="77">
        <v>2102</v>
      </c>
    </row>
    <row r="6" spans="2:92" ht="26.25" customHeight="1">
      <c r="B6" s="233" t="s">
        <v>226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5"/>
    </row>
    <row r="7" spans="2:92" ht="26.25" customHeight="1">
      <c r="B7" s="233" t="s">
        <v>105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5"/>
    </row>
    <row r="8" spans="2:92" s="3" customFormat="1" ht="63">
      <c r="B8" s="22" t="s">
        <v>132</v>
      </c>
      <c r="C8" s="30" t="s">
        <v>50</v>
      </c>
      <c r="D8" s="30" t="s">
        <v>134</v>
      </c>
      <c r="E8" s="30" t="s">
        <v>133</v>
      </c>
      <c r="F8" s="30" t="s">
        <v>74</v>
      </c>
      <c r="G8" s="30" t="s">
        <v>117</v>
      </c>
      <c r="H8" s="30" t="s">
        <v>260</v>
      </c>
      <c r="I8" s="30" t="s">
        <v>259</v>
      </c>
      <c r="J8" s="30" t="s">
        <v>126</v>
      </c>
      <c r="K8" s="30" t="s">
        <v>66</v>
      </c>
      <c r="L8" s="30" t="s">
        <v>198</v>
      </c>
      <c r="M8" s="31" t="s">
        <v>200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CN8" s="1"/>
    </row>
    <row r="9" spans="2:92" s="3" customFormat="1" ht="14.25" customHeight="1">
      <c r="B9" s="15"/>
      <c r="C9" s="32"/>
      <c r="D9" s="16"/>
      <c r="E9" s="16"/>
      <c r="F9" s="32"/>
      <c r="G9" s="32"/>
      <c r="H9" s="32" t="s">
        <v>267</v>
      </c>
      <c r="I9" s="32"/>
      <c r="J9" s="32" t="s">
        <v>263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CN9" s="1"/>
    </row>
    <row r="10" spans="2:9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CN10" s="1"/>
    </row>
    <row r="11" spans="2:92" s="138" customFormat="1" ht="18" customHeight="1">
      <c r="B11" s="78" t="s">
        <v>30</v>
      </c>
      <c r="C11" s="79"/>
      <c r="D11" s="79"/>
      <c r="E11" s="79"/>
      <c r="F11" s="79"/>
      <c r="G11" s="79"/>
      <c r="H11" s="87"/>
      <c r="I11" s="87"/>
      <c r="J11" s="87">
        <f>J12+J19</f>
        <v>682535.4693</v>
      </c>
      <c r="K11" s="79"/>
      <c r="L11" s="88">
        <f t="shared" ref="L11:L17" si="0">J11/$J$11</f>
        <v>1</v>
      </c>
      <c r="M11" s="88">
        <f>J11/'סכום נכסי הקרן'!$C$42</f>
        <v>1.31894586785132E-2</v>
      </c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9"/>
      <c r="AX11" s="139"/>
      <c r="AY11" s="139"/>
      <c r="AZ11" s="139"/>
      <c r="BA11" s="139"/>
      <c r="BB11" s="139"/>
      <c r="BC11" s="139"/>
      <c r="BD11" s="139"/>
      <c r="BE11" s="139"/>
      <c r="BF11" s="139"/>
      <c r="BG11" s="139"/>
      <c r="BH11" s="139"/>
      <c r="BI11" s="139"/>
      <c r="BJ11" s="139"/>
      <c r="BK11" s="139"/>
      <c r="BL11" s="139"/>
      <c r="BM11" s="139"/>
      <c r="BN11" s="139"/>
      <c r="BO11" s="139"/>
      <c r="BP11" s="139"/>
      <c r="BQ11" s="139"/>
      <c r="BR11" s="139"/>
      <c r="BS11" s="139"/>
      <c r="CN11" s="139"/>
    </row>
    <row r="12" spans="2:92" s="139" customFormat="1" ht="17.25" customHeight="1">
      <c r="B12" s="80" t="s">
        <v>253</v>
      </c>
      <c r="C12" s="81"/>
      <c r="D12" s="81"/>
      <c r="E12" s="81"/>
      <c r="F12" s="81"/>
      <c r="G12" s="81"/>
      <c r="H12" s="90"/>
      <c r="I12" s="90"/>
      <c r="J12" s="90">
        <f>J13</f>
        <v>89627.652689999988</v>
      </c>
      <c r="K12" s="81"/>
      <c r="L12" s="91">
        <f t="shared" si="0"/>
        <v>0.13131574360805162</v>
      </c>
      <c r="M12" s="91">
        <f>J12/'סכום נכסי הקרן'!$C$42</f>
        <v>1.7319835741566307E-3</v>
      </c>
    </row>
    <row r="13" spans="2:92" s="139" customFormat="1">
      <c r="B13" s="101" t="s">
        <v>253</v>
      </c>
      <c r="C13" s="81"/>
      <c r="D13" s="81"/>
      <c r="E13" s="81"/>
      <c r="F13" s="81"/>
      <c r="G13" s="81"/>
      <c r="H13" s="90"/>
      <c r="I13" s="90"/>
      <c r="J13" s="90">
        <f>SUM(J14:J17)</f>
        <v>89627.652689999988</v>
      </c>
      <c r="K13" s="81"/>
      <c r="L13" s="91">
        <f t="shared" si="0"/>
        <v>0.13131574360805162</v>
      </c>
      <c r="M13" s="91">
        <f>J13/'סכום נכסי הקרן'!$C$42</f>
        <v>1.7319835741566307E-3</v>
      </c>
    </row>
    <row r="14" spans="2:92" s="139" customFormat="1">
      <c r="B14" s="86" t="s">
        <v>2111</v>
      </c>
      <c r="C14" s="83">
        <v>5992</v>
      </c>
      <c r="D14" s="96" t="s">
        <v>28</v>
      </c>
      <c r="E14" s="83" t="s">
        <v>2085</v>
      </c>
      <c r="F14" s="96" t="s">
        <v>852</v>
      </c>
      <c r="G14" s="96" t="s">
        <v>180</v>
      </c>
      <c r="H14" s="93">
        <v>126513</v>
      </c>
      <c r="I14" s="93">
        <v>0</v>
      </c>
      <c r="J14" s="93">
        <v>1.3000000000000002E-4</v>
      </c>
      <c r="K14" s="94">
        <v>4.6341758241758239E-3</v>
      </c>
      <c r="L14" s="94">
        <f t="shared" si="0"/>
        <v>1.9046629200578605E-10</v>
      </c>
      <c r="M14" s="94">
        <f>J14/'סכום נכסי הקרן'!$C$42</f>
        <v>2.5121472880599439E-12</v>
      </c>
    </row>
    <row r="15" spans="2:92" s="139" customFormat="1">
      <c r="B15" s="86" t="s">
        <v>2112</v>
      </c>
      <c r="C15" s="83">
        <v>2007</v>
      </c>
      <c r="D15" s="96" t="s">
        <v>28</v>
      </c>
      <c r="E15" s="83" t="s">
        <v>2113</v>
      </c>
      <c r="F15" s="96" t="s">
        <v>379</v>
      </c>
      <c r="G15" s="96" t="s">
        <v>180</v>
      </c>
      <c r="H15" s="93">
        <v>546391.75</v>
      </c>
      <c r="I15" s="93">
        <v>524.8981</v>
      </c>
      <c r="J15" s="93">
        <v>2867.99991</v>
      </c>
      <c r="K15" s="94">
        <v>0.04</v>
      </c>
      <c r="L15" s="94">
        <f t="shared" si="0"/>
        <v>4.2019792948509846E-3</v>
      </c>
      <c r="M15" s="94">
        <f>J15/'סכום נכסי הקרן'!$C$42</f>
        <v>5.5421832277405099E-5</v>
      </c>
    </row>
    <row r="16" spans="2:92" s="139" customFormat="1">
      <c r="B16" s="86" t="s">
        <v>2115</v>
      </c>
      <c r="C16" s="83" t="s">
        <v>2116</v>
      </c>
      <c r="D16" s="96" t="s">
        <v>28</v>
      </c>
      <c r="E16" s="83" t="s">
        <v>2117</v>
      </c>
      <c r="F16" s="96" t="s">
        <v>379</v>
      </c>
      <c r="G16" s="96" t="s">
        <v>179</v>
      </c>
      <c r="H16" s="93">
        <v>2727145.12</v>
      </c>
      <c r="I16" s="93">
        <v>883.49090000000001</v>
      </c>
      <c r="J16" s="93">
        <v>84666.593469999993</v>
      </c>
      <c r="K16" s="94">
        <v>4.7048045224215684E-2</v>
      </c>
      <c r="L16" s="94">
        <f t="shared" si="0"/>
        <v>0.12404717011532457</v>
      </c>
      <c r="M16" s="94">
        <f>J16/'סכום נכסי הקרן'!$C$42</f>
        <v>1.636115024422571E-3</v>
      </c>
    </row>
    <row r="17" spans="2:13" s="139" customFormat="1">
      <c r="B17" s="86" t="s">
        <v>2118</v>
      </c>
      <c r="C17" s="83" t="s">
        <v>2119</v>
      </c>
      <c r="D17" s="96" t="s">
        <v>28</v>
      </c>
      <c r="E17" s="83" t="s">
        <v>2105</v>
      </c>
      <c r="F17" s="96" t="s">
        <v>648</v>
      </c>
      <c r="G17" s="96" t="s">
        <v>179</v>
      </c>
      <c r="H17" s="93">
        <v>37216.89</v>
      </c>
      <c r="I17" s="93">
        <v>1600.441</v>
      </c>
      <c r="J17" s="93">
        <v>2093.0591799999997</v>
      </c>
      <c r="K17" s="94">
        <v>3.7956570334482316E-3</v>
      </c>
      <c r="L17" s="94">
        <f t="shared" si="0"/>
        <v>3.066594007409777E-3</v>
      </c>
      <c r="M17" s="94">
        <f>J17/'סכום נכסי הקרן'!$C$42</f>
        <v>4.0446714944507451E-5</v>
      </c>
    </row>
    <row r="18" spans="2:13" s="139" customFormat="1">
      <c r="B18" s="82"/>
      <c r="C18" s="83"/>
      <c r="D18" s="83"/>
      <c r="E18" s="83"/>
      <c r="F18" s="83"/>
      <c r="G18" s="83"/>
      <c r="H18" s="93"/>
      <c r="I18" s="93"/>
      <c r="J18" s="83"/>
      <c r="K18" s="83"/>
      <c r="L18" s="94"/>
      <c r="M18" s="83"/>
    </row>
    <row r="19" spans="2:13" s="139" customFormat="1">
      <c r="B19" s="80" t="s">
        <v>252</v>
      </c>
      <c r="C19" s="81"/>
      <c r="D19" s="81"/>
      <c r="E19" s="81"/>
      <c r="F19" s="81"/>
      <c r="G19" s="81"/>
      <c r="H19" s="90"/>
      <c r="I19" s="90"/>
      <c r="J19" s="90">
        <f>J20</f>
        <v>592907.81660999998</v>
      </c>
      <c r="K19" s="81"/>
      <c r="L19" s="91">
        <f t="shared" ref="L19:L48" si="1">J19/$J$11</f>
        <v>0.86868425639194835</v>
      </c>
      <c r="M19" s="91">
        <f>J19/'סכום נכסי הקרן'!$C$42</f>
        <v>1.1457475104356568E-2</v>
      </c>
    </row>
    <row r="20" spans="2:13" s="139" customFormat="1">
      <c r="B20" s="101" t="s">
        <v>72</v>
      </c>
      <c r="C20" s="81"/>
      <c r="D20" s="81"/>
      <c r="E20" s="81"/>
      <c r="F20" s="81"/>
      <c r="G20" s="81"/>
      <c r="H20" s="90"/>
      <c r="I20" s="90"/>
      <c r="J20" s="90">
        <f>SUM(J21:J48)</f>
        <v>592907.81660999998</v>
      </c>
      <c r="K20" s="81"/>
      <c r="L20" s="91">
        <f t="shared" si="1"/>
        <v>0.86868425639194835</v>
      </c>
      <c r="M20" s="91">
        <f>J20/'סכום נכסי הקרן'!$C$42</f>
        <v>1.1457475104356568E-2</v>
      </c>
    </row>
    <row r="21" spans="2:13" s="139" customFormat="1">
      <c r="B21" s="86" t="s">
        <v>2121</v>
      </c>
      <c r="C21" s="83" t="s">
        <v>2122</v>
      </c>
      <c r="D21" s="96" t="s">
        <v>28</v>
      </c>
      <c r="E21" s="83"/>
      <c r="F21" s="96" t="s">
        <v>782</v>
      </c>
      <c r="G21" s="96" t="s">
        <v>179</v>
      </c>
      <c r="H21" s="93">
        <v>6782.73</v>
      </c>
      <c r="I21" s="93">
        <v>103471.4657</v>
      </c>
      <c r="J21" s="93">
        <v>24661.92412</v>
      </c>
      <c r="K21" s="94">
        <v>8.0024970011563556E-2</v>
      </c>
      <c r="L21" s="130">
        <f t="shared" si="1"/>
        <v>3.6132809545111208E-2</v>
      </c>
      <c r="M21" s="130">
        <f>J21/'סכום נכסי הקרן'!$C$42</f>
        <v>4.7657219843383163E-4</v>
      </c>
    </row>
    <row r="22" spans="2:13" s="139" customFormat="1">
      <c r="B22" s="86" t="s">
        <v>2123</v>
      </c>
      <c r="C22" s="83" t="s">
        <v>2124</v>
      </c>
      <c r="D22" s="96" t="s">
        <v>28</v>
      </c>
      <c r="E22" s="83"/>
      <c r="F22" s="96" t="s">
        <v>782</v>
      </c>
      <c r="G22" s="96" t="s">
        <v>179</v>
      </c>
      <c r="H22" s="93">
        <v>2490073.9900000002</v>
      </c>
      <c r="I22" s="93">
        <v>315.89999999999998</v>
      </c>
      <c r="J22" s="93">
        <v>27641.629069999999</v>
      </c>
      <c r="K22" s="94">
        <v>8.3823756297495056E-2</v>
      </c>
      <c r="L22" s="94">
        <f t="shared" si="1"/>
        <v>4.0498450722786489E-2</v>
      </c>
      <c r="M22" s="94">
        <f>J22/'סכום נכסי הקרן'!$C$42</f>
        <v>5.3415264235199536E-4</v>
      </c>
    </row>
    <row r="23" spans="2:13" s="139" customFormat="1">
      <c r="B23" s="86" t="s">
        <v>2125</v>
      </c>
      <c r="C23" s="83" t="s">
        <v>2126</v>
      </c>
      <c r="D23" s="96" t="s">
        <v>28</v>
      </c>
      <c r="E23" s="83"/>
      <c r="F23" s="96" t="s">
        <v>379</v>
      </c>
      <c r="G23" s="96" t="s">
        <v>179</v>
      </c>
      <c r="H23" s="93">
        <v>6776751.1799999997</v>
      </c>
      <c r="I23" s="93">
        <v>105.38249999999999</v>
      </c>
      <c r="J23" s="93">
        <v>25095.265469999998</v>
      </c>
      <c r="K23" s="94">
        <v>0.15691036445027692</v>
      </c>
      <c r="L23" s="94">
        <f t="shared" si="1"/>
        <v>3.6767708930551833E-2</v>
      </c>
      <c r="M23" s="94">
        <f>J23/'סכום נכסי הקרן'!$C$42</f>
        <v>4.8494617764311418E-4</v>
      </c>
    </row>
    <row r="24" spans="2:13" s="139" customFormat="1">
      <c r="B24" s="86" t="s">
        <v>2127</v>
      </c>
      <c r="C24" s="83" t="s">
        <v>2128</v>
      </c>
      <c r="D24" s="96" t="s">
        <v>28</v>
      </c>
      <c r="E24" s="83"/>
      <c r="F24" s="96" t="s">
        <v>782</v>
      </c>
      <c r="G24" s="96" t="s">
        <v>179</v>
      </c>
      <c r="H24" s="93">
        <v>4955.33</v>
      </c>
      <c r="I24" s="93">
        <v>3649.9351999999999</v>
      </c>
      <c r="J24" s="93">
        <v>635.56492000000003</v>
      </c>
      <c r="K24" s="94">
        <v>9.5059991233194155E-2</v>
      </c>
      <c r="L24" s="94">
        <f t="shared" si="1"/>
        <v>9.3118225877964649E-4</v>
      </c>
      <c r="M24" s="94">
        <f>J24/'סכום נכסי הקרן'!$C$42</f>
        <v>1.2281789924338732E-5</v>
      </c>
    </row>
    <row r="25" spans="2:13" s="139" customFormat="1">
      <c r="B25" s="86" t="s">
        <v>2129</v>
      </c>
      <c r="C25" s="83">
        <v>2994</v>
      </c>
      <c r="D25" s="96" t="s">
        <v>28</v>
      </c>
      <c r="E25" s="83"/>
      <c r="F25" s="96" t="s">
        <v>379</v>
      </c>
      <c r="G25" s="96" t="s">
        <v>181</v>
      </c>
      <c r="H25" s="93">
        <v>25107.32</v>
      </c>
      <c r="I25" s="93">
        <v>21914.8184</v>
      </c>
      <c r="J25" s="93">
        <v>23818.025430000002</v>
      </c>
      <c r="K25" s="94">
        <v>4.6466498002356547E-2</v>
      </c>
      <c r="L25" s="94">
        <f t="shared" si="1"/>
        <v>3.4896392204243211E-2</v>
      </c>
      <c r="M25" s="94">
        <f>J25/'סכום נכסי הקרן'!$C$42</f>
        <v>4.6026452300705601E-4</v>
      </c>
    </row>
    <row r="26" spans="2:13" s="139" customFormat="1">
      <c r="B26" s="86" t="s">
        <v>2130</v>
      </c>
      <c r="C26" s="83" t="s">
        <v>2131</v>
      </c>
      <c r="D26" s="96" t="s">
        <v>28</v>
      </c>
      <c r="E26" s="83"/>
      <c r="F26" s="96" t="s">
        <v>782</v>
      </c>
      <c r="G26" s="96" t="s">
        <v>181</v>
      </c>
      <c r="H26" s="93">
        <v>1340.39</v>
      </c>
      <c r="I26" s="93">
        <v>94142.026100000003</v>
      </c>
      <c r="J26" s="93">
        <v>5462.3808600000002</v>
      </c>
      <c r="K26" s="94">
        <v>4.5245888801086397E-2</v>
      </c>
      <c r="L26" s="94">
        <f t="shared" si="1"/>
        <v>8.0030725225198208E-3</v>
      </c>
      <c r="M26" s="94">
        <f>J26/'סכום נכסי הקרן'!$C$42</f>
        <v>1.0555619433691957E-4</v>
      </c>
    </row>
    <row r="27" spans="2:13" s="139" customFormat="1">
      <c r="B27" s="86" t="s">
        <v>2960</v>
      </c>
      <c r="C27" s="83">
        <v>4654</v>
      </c>
      <c r="D27" s="96" t="s">
        <v>28</v>
      </c>
      <c r="E27" s="83"/>
      <c r="F27" s="96" t="s">
        <v>782</v>
      </c>
      <c r="G27" s="96" t="s">
        <v>182</v>
      </c>
      <c r="H27" s="93">
        <v>2768309.5</v>
      </c>
      <c r="I27" s="93">
        <v>454.45350000000002</v>
      </c>
      <c r="J27" s="93">
        <v>62201.395140000001</v>
      </c>
      <c r="K27" s="94">
        <v>0.28025</v>
      </c>
      <c r="L27" s="94">
        <f t="shared" si="1"/>
        <v>9.1132839153096307E-2</v>
      </c>
      <c r="M27" s="94">
        <f>J27/'סכום נכסי הקרן'!$C$42</f>
        <v>1.2019928162653535E-3</v>
      </c>
    </row>
    <row r="28" spans="2:13" s="139" customFormat="1">
      <c r="B28" s="86" t="s">
        <v>2132</v>
      </c>
      <c r="C28" s="83" t="s">
        <v>2133</v>
      </c>
      <c r="D28" s="96" t="s">
        <v>28</v>
      </c>
      <c r="E28" s="83"/>
      <c r="F28" s="96" t="s">
        <v>782</v>
      </c>
      <c r="G28" s="96" t="s">
        <v>179</v>
      </c>
      <c r="H28" s="93">
        <v>403.96</v>
      </c>
      <c r="I28" s="93">
        <v>0</v>
      </c>
      <c r="J28" s="93">
        <v>0</v>
      </c>
      <c r="K28" s="94">
        <v>7.6315673636577113E-3</v>
      </c>
      <c r="L28" s="94">
        <f t="shared" si="1"/>
        <v>0</v>
      </c>
      <c r="M28" s="94">
        <f>J28/'סכום נכסי הקרן'!$C$42</f>
        <v>0</v>
      </c>
    </row>
    <row r="29" spans="2:13" s="139" customFormat="1">
      <c r="B29" s="86" t="s">
        <v>2134</v>
      </c>
      <c r="C29" s="83" t="s">
        <v>2135</v>
      </c>
      <c r="D29" s="96" t="s">
        <v>28</v>
      </c>
      <c r="E29" s="83"/>
      <c r="F29" s="96" t="s">
        <v>782</v>
      </c>
      <c r="G29" s="96" t="s">
        <v>181</v>
      </c>
      <c r="H29" s="93">
        <v>3355.13</v>
      </c>
      <c r="I29" s="93">
        <v>44.707700000000003</v>
      </c>
      <c r="J29" s="93">
        <v>6.4931999999999999</v>
      </c>
      <c r="K29" s="94">
        <v>0.50605279034690798</v>
      </c>
      <c r="L29" s="94">
        <f t="shared" si="1"/>
        <v>9.5133517480920743E-6</v>
      </c>
      <c r="M29" s="94">
        <f>J29/'סכום נכסי הקרן'!$C$42</f>
        <v>1.2547595977562173E-7</v>
      </c>
    </row>
    <row r="30" spans="2:13" s="139" customFormat="1">
      <c r="B30" s="86" t="s">
        <v>2136</v>
      </c>
      <c r="C30" s="83">
        <v>5771</v>
      </c>
      <c r="D30" s="96" t="s">
        <v>28</v>
      </c>
      <c r="E30" s="83"/>
      <c r="F30" s="96" t="s">
        <v>782</v>
      </c>
      <c r="G30" s="96" t="s">
        <v>181</v>
      </c>
      <c r="H30" s="93">
        <v>16551350.43</v>
      </c>
      <c r="I30" s="93">
        <v>107.49209999999999</v>
      </c>
      <c r="J30" s="93">
        <v>77015.387040000001</v>
      </c>
      <c r="K30" s="94">
        <v>0.15925535518749806</v>
      </c>
      <c r="L30" s="94">
        <f t="shared" si="1"/>
        <v>0.11283719382230206</v>
      </c>
      <c r="M30" s="94">
        <f>J30/'סכום נכסי הקרן'!$C$42</f>
        <v>1.4882615053186379E-3</v>
      </c>
    </row>
    <row r="31" spans="2:13" s="139" customFormat="1">
      <c r="B31" s="86" t="s">
        <v>2137</v>
      </c>
      <c r="C31" s="83" t="s">
        <v>2138</v>
      </c>
      <c r="D31" s="96" t="s">
        <v>28</v>
      </c>
      <c r="E31" s="83"/>
      <c r="F31" s="96" t="s">
        <v>379</v>
      </c>
      <c r="G31" s="96" t="s">
        <v>179</v>
      </c>
      <c r="H31" s="93">
        <v>358646</v>
      </c>
      <c r="I31" s="93">
        <v>373.12290000000002</v>
      </c>
      <c r="J31" s="93">
        <v>4702.4009299999998</v>
      </c>
      <c r="K31" s="94">
        <v>9.9795660506274309E-2</v>
      </c>
      <c r="L31" s="94">
        <f t="shared" si="1"/>
        <v>6.8896066820127669E-3</v>
      </c>
      <c r="M31" s="94">
        <f>J31/'סכום נכסי הקרן'!$C$42</f>
        <v>9.0870182643615824E-5</v>
      </c>
    </row>
    <row r="32" spans="2:13" s="139" customFormat="1">
      <c r="B32" s="86" t="s">
        <v>2139</v>
      </c>
      <c r="C32" s="83" t="s">
        <v>2140</v>
      </c>
      <c r="D32" s="96" t="s">
        <v>28</v>
      </c>
      <c r="E32" s="83"/>
      <c r="F32" s="96" t="s">
        <v>824</v>
      </c>
      <c r="G32" s="96" t="s">
        <v>179</v>
      </c>
      <c r="H32" s="93">
        <v>89660</v>
      </c>
      <c r="I32" s="93">
        <v>1E-4</v>
      </c>
      <c r="J32" s="93">
        <v>3.2000000000000003E-4</v>
      </c>
      <c r="K32" s="94">
        <v>3.1001587076563476E-3</v>
      </c>
      <c r="L32" s="94">
        <f t="shared" si="1"/>
        <v>4.6884010339885798E-10</v>
      </c>
      <c r="M32" s="94">
        <f>J32/'סכום נכסי הקרן'!$C$42</f>
        <v>6.1837471706090924E-12</v>
      </c>
    </row>
    <row r="33" spans="2:13" s="139" customFormat="1">
      <c r="B33" s="86" t="s">
        <v>2141</v>
      </c>
      <c r="C33" s="83">
        <v>7021</v>
      </c>
      <c r="D33" s="96" t="s">
        <v>28</v>
      </c>
      <c r="E33" s="83"/>
      <c r="F33" s="96" t="s">
        <v>782</v>
      </c>
      <c r="G33" s="96" t="s">
        <v>179</v>
      </c>
      <c r="H33" s="93">
        <v>390000</v>
      </c>
      <c r="I33" s="93">
        <v>47.724299999999999</v>
      </c>
      <c r="J33" s="93">
        <v>654.04243999999994</v>
      </c>
      <c r="K33" s="94">
        <v>1.9700000004697692E-2</v>
      </c>
      <c r="L33" s="94">
        <f t="shared" si="1"/>
        <v>9.5825414124012904E-4</v>
      </c>
      <c r="M33" s="94">
        <f>J33/'סכום נכסי הקרן'!$C$42</f>
        <v>1.2638853399400832E-5</v>
      </c>
    </row>
    <row r="34" spans="2:13" s="139" customFormat="1">
      <c r="B34" s="86" t="s">
        <v>2120</v>
      </c>
      <c r="C34" s="83">
        <v>3610</v>
      </c>
      <c r="D34" s="96" t="s">
        <v>28</v>
      </c>
      <c r="E34" s="83"/>
      <c r="F34" s="96" t="s">
        <v>379</v>
      </c>
      <c r="G34" s="96" t="s">
        <v>179</v>
      </c>
      <c r="H34" s="93">
        <v>640731</v>
      </c>
      <c r="I34" s="93">
        <v>427.73899999999998</v>
      </c>
      <c r="J34" s="93">
        <v>9630.6664799999999</v>
      </c>
      <c r="K34" s="94">
        <v>9.3797475949917775E-2</v>
      </c>
      <c r="L34" s="94">
        <f t="shared" si="1"/>
        <v>1.4110133338384734E-2</v>
      </c>
      <c r="M34" s="94">
        <f>J34/'סכום נכסי הקרן'!$C$42</f>
        <v>1.8610502061493694E-4</v>
      </c>
    </row>
    <row r="35" spans="2:13" s="139" customFormat="1">
      <c r="B35" s="86" t="s">
        <v>2142</v>
      </c>
      <c r="C35" s="83" t="s">
        <v>2143</v>
      </c>
      <c r="D35" s="96" t="s">
        <v>28</v>
      </c>
      <c r="E35" s="83"/>
      <c r="F35" s="96" t="s">
        <v>782</v>
      </c>
      <c r="G35" s="96" t="s">
        <v>179</v>
      </c>
      <c r="H35" s="93">
        <v>2096048</v>
      </c>
      <c r="I35" s="93">
        <v>337.11250000000001</v>
      </c>
      <c r="J35" s="93">
        <v>24830.063890000001</v>
      </c>
      <c r="K35" s="94">
        <v>4.7661225375800892E-2</v>
      </c>
      <c r="L35" s="94">
        <f t="shared" si="1"/>
        <v>3.6379155379962023E-2</v>
      </c>
      <c r="M35" s="94">
        <f>J35/'סכום נכסי הקרן'!$C$42</f>
        <v>4.798213666432203E-4</v>
      </c>
    </row>
    <row r="36" spans="2:13" s="139" customFormat="1">
      <c r="B36" s="86" t="s">
        <v>2144</v>
      </c>
      <c r="C36" s="83">
        <v>7022</v>
      </c>
      <c r="D36" s="96" t="s">
        <v>28</v>
      </c>
      <c r="E36" s="83"/>
      <c r="F36" s="96" t="s">
        <v>782</v>
      </c>
      <c r="G36" s="96" t="s">
        <v>179</v>
      </c>
      <c r="H36" s="93">
        <v>660000</v>
      </c>
      <c r="I36" s="93">
        <v>5.5751999999999997</v>
      </c>
      <c r="J36" s="93">
        <v>129.30226999999999</v>
      </c>
      <c r="K36" s="94">
        <v>0.02</v>
      </c>
      <c r="L36" s="94">
        <f t="shared" si="1"/>
        <v>1.894440301140845E-4</v>
      </c>
      <c r="M36" s="94">
        <f>J36/'סכום נכסי הקרן'!$C$42</f>
        <v>2.4986642070807275E-6</v>
      </c>
    </row>
    <row r="37" spans="2:13" s="139" customFormat="1">
      <c r="B37" s="86" t="s">
        <v>2145</v>
      </c>
      <c r="C37" s="83">
        <v>4637</v>
      </c>
      <c r="D37" s="96" t="s">
        <v>28</v>
      </c>
      <c r="E37" s="83"/>
      <c r="F37" s="96" t="s">
        <v>2146</v>
      </c>
      <c r="G37" s="96" t="s">
        <v>182</v>
      </c>
      <c r="H37" s="93">
        <v>10088354</v>
      </c>
      <c r="I37" s="93">
        <v>76.876000000000005</v>
      </c>
      <c r="J37" s="93">
        <v>38344.856919999998</v>
      </c>
      <c r="K37" s="94">
        <v>7.9005614221683118E-2</v>
      </c>
      <c r="L37" s="94">
        <f t="shared" si="1"/>
        <v>5.6180020884960033E-2</v>
      </c>
      <c r="M37" s="94">
        <f>J37/'סכום נכסי הקרן'!$C$42</f>
        <v>7.4098406402018898E-4</v>
      </c>
    </row>
    <row r="38" spans="2:13" s="139" customFormat="1">
      <c r="B38" s="86" t="s">
        <v>2147</v>
      </c>
      <c r="C38" s="83" t="s">
        <v>2148</v>
      </c>
      <c r="D38" s="96" t="s">
        <v>28</v>
      </c>
      <c r="E38" s="83"/>
      <c r="F38" s="96" t="s">
        <v>824</v>
      </c>
      <c r="G38" s="96" t="s">
        <v>187</v>
      </c>
      <c r="H38" s="93">
        <v>11596</v>
      </c>
      <c r="I38" s="93">
        <v>0</v>
      </c>
      <c r="J38" s="93">
        <v>0</v>
      </c>
      <c r="K38" s="94">
        <v>1.3030652711417453E-4</v>
      </c>
      <c r="L38" s="94">
        <f t="shared" si="1"/>
        <v>0</v>
      </c>
      <c r="M38" s="94">
        <f>J38/'סכום נכסי הקרן'!$C$42</f>
        <v>0</v>
      </c>
    </row>
    <row r="39" spans="2:13" s="139" customFormat="1">
      <c r="B39" s="86" t="s">
        <v>2149</v>
      </c>
      <c r="C39" s="83" t="s">
        <v>2150</v>
      </c>
      <c r="D39" s="96" t="s">
        <v>28</v>
      </c>
      <c r="E39" s="83"/>
      <c r="F39" s="96" t="s">
        <v>782</v>
      </c>
      <c r="G39" s="96" t="s">
        <v>179</v>
      </c>
      <c r="H39" s="93">
        <v>111710.66</v>
      </c>
      <c r="I39" s="93">
        <v>9497</v>
      </c>
      <c r="J39" s="93">
        <v>37280.594039999996</v>
      </c>
      <c r="K39" s="94">
        <v>0.1341</v>
      </c>
      <c r="L39" s="94">
        <f t="shared" si="1"/>
        <v>5.4620742389013884E-2</v>
      </c>
      <c r="M39" s="94">
        <f>J39/'סכום נכסי הקרן'!$C$42</f>
        <v>7.2041802472961301E-4</v>
      </c>
    </row>
    <row r="40" spans="2:13" s="139" customFormat="1">
      <c r="B40" s="86" t="s">
        <v>2151</v>
      </c>
      <c r="C40" s="83" t="s">
        <v>2152</v>
      </c>
      <c r="D40" s="96" t="s">
        <v>28</v>
      </c>
      <c r="E40" s="83"/>
      <c r="F40" s="96" t="s">
        <v>782</v>
      </c>
      <c r="G40" s="96" t="s">
        <v>181</v>
      </c>
      <c r="H40" s="93">
        <v>15832516.42</v>
      </c>
      <c r="I40" s="93">
        <v>98.412099999999995</v>
      </c>
      <c r="J40" s="93">
        <v>67447.51715</v>
      </c>
      <c r="K40" s="94">
        <v>0.2868050319064529</v>
      </c>
      <c r="L40" s="94">
        <f t="shared" si="1"/>
        <v>9.8819065358132008E-2</v>
      </c>
      <c r="M40" s="94">
        <f>J40/'סכום נכסי הקרן'!$C$42</f>
        <v>1.3033699791903772E-3</v>
      </c>
    </row>
    <row r="41" spans="2:13" s="139" customFormat="1">
      <c r="B41" s="86" t="s">
        <v>2153</v>
      </c>
      <c r="C41" s="83">
        <v>5691</v>
      </c>
      <c r="D41" s="96" t="s">
        <v>28</v>
      </c>
      <c r="E41" s="83"/>
      <c r="F41" s="96" t="s">
        <v>782</v>
      </c>
      <c r="G41" s="96" t="s">
        <v>179</v>
      </c>
      <c r="H41" s="93">
        <v>13439275</v>
      </c>
      <c r="I41" s="93">
        <v>106.5224</v>
      </c>
      <c r="J41" s="93">
        <v>50305.855680000001</v>
      </c>
      <c r="K41" s="94">
        <v>0.15298695055835265</v>
      </c>
      <c r="L41" s="94">
        <f t="shared" si="1"/>
        <v>7.3704383058060069E-2</v>
      </c>
      <c r="M41" s="94">
        <f>J41/'סכום נכסי הקרן'!$C$42</f>
        <v>9.7212091476959171E-4</v>
      </c>
    </row>
    <row r="42" spans="2:13" s="139" customFormat="1">
      <c r="B42" s="86" t="s">
        <v>2154</v>
      </c>
      <c r="C42" s="83">
        <v>3865</v>
      </c>
      <c r="D42" s="96" t="s">
        <v>28</v>
      </c>
      <c r="E42" s="83"/>
      <c r="F42" s="96" t="s">
        <v>379</v>
      </c>
      <c r="G42" s="96" t="s">
        <v>179</v>
      </c>
      <c r="H42" s="93">
        <v>328799</v>
      </c>
      <c r="I42" s="93">
        <v>424.32670000000002</v>
      </c>
      <c r="J42" s="93">
        <v>4902.6693700000005</v>
      </c>
      <c r="K42" s="94">
        <v>7.6025559066042317E-2</v>
      </c>
      <c r="L42" s="94">
        <f t="shared" si="1"/>
        <v>7.1830250448787934E-3</v>
      </c>
      <c r="M42" s="94">
        <f>J42/'סכום נכסי הקרן'!$C$42</f>
        <v>9.4740212016154257E-5</v>
      </c>
    </row>
    <row r="43" spans="2:13" s="139" customFormat="1">
      <c r="B43" s="86" t="s">
        <v>2155</v>
      </c>
      <c r="C43" s="83">
        <v>7024</v>
      </c>
      <c r="D43" s="96" t="s">
        <v>28</v>
      </c>
      <c r="E43" s="83"/>
      <c r="F43" s="96" t="s">
        <v>782</v>
      </c>
      <c r="G43" s="96" t="s">
        <v>179</v>
      </c>
      <c r="H43" s="93">
        <v>170000</v>
      </c>
      <c r="I43" s="93">
        <v>143.11779999999999</v>
      </c>
      <c r="J43" s="93">
        <v>854.95710999999994</v>
      </c>
      <c r="K43" s="94">
        <v>0.02</v>
      </c>
      <c r="L43" s="94">
        <f t="shared" si="1"/>
        <v>1.2526193120437146E-3</v>
      </c>
      <c r="M43" s="94">
        <f>J43/'סכום נכסי הקרן'!$C$42</f>
        <v>1.6521370656108206E-5</v>
      </c>
    </row>
    <row r="44" spans="2:13" s="139" customFormat="1">
      <c r="B44" s="86" t="s">
        <v>2156</v>
      </c>
      <c r="C44" s="83" t="s">
        <v>2157</v>
      </c>
      <c r="D44" s="96" t="s">
        <v>28</v>
      </c>
      <c r="E44" s="83"/>
      <c r="F44" s="96" t="s">
        <v>782</v>
      </c>
      <c r="G44" s="96" t="s">
        <v>179</v>
      </c>
      <c r="H44" s="93">
        <v>1177.83</v>
      </c>
      <c r="I44" s="93">
        <v>134428.84349999999</v>
      </c>
      <c r="J44" s="93">
        <v>5563.8536699999995</v>
      </c>
      <c r="K44" s="94">
        <v>9.5060038513750181E-2</v>
      </c>
      <c r="L44" s="94">
        <f t="shared" si="1"/>
        <v>8.151742906059108E-3</v>
      </c>
      <c r="M44" s="94">
        <f>J44/'סכום נכסי הקרן'!$C$42</f>
        <v>1.0751707621732972E-4</v>
      </c>
    </row>
    <row r="45" spans="2:13" s="139" customFormat="1">
      <c r="B45" s="86" t="s">
        <v>2158</v>
      </c>
      <c r="C45" s="83">
        <v>4811</v>
      </c>
      <c r="D45" s="96" t="s">
        <v>28</v>
      </c>
      <c r="E45" s="83"/>
      <c r="F45" s="96" t="s">
        <v>782</v>
      </c>
      <c r="G45" s="96" t="s">
        <v>179</v>
      </c>
      <c r="H45" s="93">
        <v>2950923</v>
      </c>
      <c r="I45" s="93">
        <v>336.87599999999998</v>
      </c>
      <c r="J45" s="93">
        <v>34932.503109999998</v>
      </c>
      <c r="K45" s="94">
        <v>0.15234321606207205</v>
      </c>
      <c r="L45" s="94">
        <f t="shared" si="1"/>
        <v>5.1180494906479135E-2</v>
      </c>
      <c r="M45" s="94">
        <f>J45/'סכום נכסי הקרן'!$C$42</f>
        <v>6.7504302271486185E-4</v>
      </c>
    </row>
    <row r="46" spans="2:13" s="139" customFormat="1">
      <c r="B46" s="86" t="s">
        <v>2159</v>
      </c>
      <c r="C46" s="83">
        <v>5356</v>
      </c>
      <c r="D46" s="96" t="s">
        <v>28</v>
      </c>
      <c r="E46" s="83"/>
      <c r="F46" s="96" t="s">
        <v>782</v>
      </c>
      <c r="G46" s="96" t="s">
        <v>179</v>
      </c>
      <c r="H46" s="93">
        <v>3947742</v>
      </c>
      <c r="I46" s="93">
        <v>278.10739999999998</v>
      </c>
      <c r="J46" s="93">
        <v>38580.074679999998</v>
      </c>
      <c r="K46" s="94">
        <v>0.16658578021506135</v>
      </c>
      <c r="L46" s="94">
        <f t="shared" si="1"/>
        <v>5.652464438158393E-2</v>
      </c>
      <c r="M46" s="94">
        <f>J46/'סכום נכסי הקרן'!$C$42</f>
        <v>7.4552946138855462E-4</v>
      </c>
    </row>
    <row r="47" spans="2:13" s="139" customFormat="1">
      <c r="B47" s="86" t="s">
        <v>2160</v>
      </c>
      <c r="C47" s="83" t="s">
        <v>2161</v>
      </c>
      <c r="D47" s="96" t="s">
        <v>28</v>
      </c>
      <c r="E47" s="83"/>
      <c r="F47" s="96" t="s">
        <v>782</v>
      </c>
      <c r="G47" s="96" t="s">
        <v>179</v>
      </c>
      <c r="H47" s="93">
        <v>8836057.8599999994</v>
      </c>
      <c r="I47" s="93">
        <v>90.855000000000004</v>
      </c>
      <c r="J47" s="93">
        <v>28210.3933</v>
      </c>
      <c r="K47" s="94">
        <v>0.23877981664391976</v>
      </c>
      <c r="L47" s="94">
        <f t="shared" si="1"/>
        <v>4.1331761599045148E-2</v>
      </c>
      <c r="M47" s="94">
        <f>J47/'סכום נכסי הקרן'!$C$42</f>
        <v>5.4514356172076462E-4</v>
      </c>
    </row>
    <row r="48" spans="2:13" s="139" customFormat="1">
      <c r="B48" s="86" t="s">
        <v>2162</v>
      </c>
      <c r="C48" s="83">
        <v>5511</v>
      </c>
      <c r="D48" s="96" t="s">
        <v>28</v>
      </c>
      <c r="E48" s="83"/>
      <c r="F48" s="96" t="s">
        <v>2163</v>
      </c>
      <c r="G48" s="96" t="s">
        <v>182</v>
      </c>
      <c r="H48" s="93">
        <v>4009.44</v>
      </c>
      <c r="I48" s="93">
        <v>0</v>
      </c>
      <c r="J48" s="93">
        <v>0</v>
      </c>
      <c r="K48" s="94">
        <v>4.1632660181448219E-2</v>
      </c>
      <c r="L48" s="94">
        <f t="shared" si="1"/>
        <v>0</v>
      </c>
      <c r="M48" s="94">
        <f>J48/'סכום נכסי הקרן'!$C$42</f>
        <v>0</v>
      </c>
    </row>
    <row r="49" spans="2:2" s="139" customFormat="1">
      <c r="B49" s="141"/>
    </row>
    <row r="50" spans="2:2" s="139" customFormat="1">
      <c r="B50" s="141"/>
    </row>
    <row r="51" spans="2:2" s="139" customFormat="1">
      <c r="B51" s="141"/>
    </row>
    <row r="52" spans="2:2" s="139" customFormat="1">
      <c r="B52" s="142" t="s">
        <v>276</v>
      </c>
    </row>
    <row r="53" spans="2:2" s="139" customFormat="1">
      <c r="B53" s="142" t="s">
        <v>128</v>
      </c>
    </row>
    <row r="54" spans="2:2" s="139" customFormat="1">
      <c r="B54" s="142" t="s">
        <v>258</v>
      </c>
    </row>
    <row r="55" spans="2:2" s="139" customFormat="1">
      <c r="B55" s="142" t="s">
        <v>266</v>
      </c>
    </row>
    <row r="56" spans="2:2" s="139" customFormat="1">
      <c r="B56" s="141"/>
    </row>
    <row r="57" spans="2:2" s="139" customFormat="1">
      <c r="B57" s="141"/>
    </row>
    <row r="58" spans="2:2" s="139" customFormat="1">
      <c r="B58" s="141"/>
    </row>
    <row r="59" spans="2:2" s="139" customFormat="1">
      <c r="B59" s="141"/>
    </row>
    <row r="60" spans="2:2" s="139" customFormat="1">
      <c r="B60" s="141"/>
    </row>
    <row r="61" spans="2:2" s="139" customFormat="1">
      <c r="B61" s="141"/>
    </row>
    <row r="62" spans="2:2" s="139" customFormat="1">
      <c r="B62" s="141"/>
    </row>
    <row r="63" spans="2:2" s="139" customFormat="1">
      <c r="B63" s="141"/>
    </row>
    <row r="64" spans="2:2" s="139" customFormat="1">
      <c r="B64" s="141"/>
    </row>
    <row r="65" spans="2:2" s="139" customFormat="1">
      <c r="B65" s="141"/>
    </row>
    <row r="66" spans="2:2" s="139" customFormat="1">
      <c r="B66" s="141"/>
    </row>
    <row r="67" spans="2:2" s="139" customFormat="1">
      <c r="B67" s="141"/>
    </row>
    <row r="68" spans="2:2" s="139" customFormat="1">
      <c r="B68" s="141"/>
    </row>
    <row r="69" spans="2:2" s="139" customFormat="1">
      <c r="B69" s="141"/>
    </row>
    <row r="70" spans="2:2" s="139" customFormat="1">
      <c r="B70" s="141"/>
    </row>
    <row r="71" spans="2:2" s="139" customFormat="1">
      <c r="B71" s="141"/>
    </row>
    <row r="72" spans="2:2" s="139" customFormat="1">
      <c r="B72" s="141"/>
    </row>
    <row r="73" spans="2:2" s="139" customFormat="1">
      <c r="B73" s="141"/>
    </row>
    <row r="74" spans="2:2" s="139" customFormat="1">
      <c r="B74" s="141"/>
    </row>
    <row r="75" spans="2:2" s="139" customFormat="1">
      <c r="B75" s="141"/>
    </row>
    <row r="76" spans="2:2" s="139" customFormat="1">
      <c r="B76" s="141"/>
    </row>
    <row r="77" spans="2:2" s="139" customFormat="1">
      <c r="B77" s="141"/>
    </row>
    <row r="78" spans="2:2" s="139" customFormat="1">
      <c r="B78" s="141"/>
    </row>
    <row r="79" spans="2:2" s="139" customFormat="1">
      <c r="B79" s="141"/>
    </row>
    <row r="80" spans="2:2" s="139" customFormat="1">
      <c r="B80" s="141"/>
    </row>
    <row r="81" spans="2:2" s="139" customFormat="1">
      <c r="B81" s="141"/>
    </row>
    <row r="82" spans="2:2" s="139" customFormat="1">
      <c r="B82" s="141"/>
    </row>
    <row r="83" spans="2:2" s="139" customFormat="1">
      <c r="B83" s="141"/>
    </row>
    <row r="84" spans="2:2" s="139" customFormat="1">
      <c r="B84" s="141"/>
    </row>
    <row r="85" spans="2:2" s="139" customFormat="1">
      <c r="B85" s="141"/>
    </row>
    <row r="86" spans="2:2" s="139" customFormat="1">
      <c r="B86" s="141"/>
    </row>
    <row r="87" spans="2:2" s="139" customFormat="1">
      <c r="B87" s="141"/>
    </row>
    <row r="88" spans="2:2" s="139" customFormat="1">
      <c r="B88" s="141"/>
    </row>
    <row r="89" spans="2:2" s="139" customFormat="1">
      <c r="B89" s="141"/>
    </row>
    <row r="90" spans="2:2" s="139" customFormat="1">
      <c r="B90" s="141"/>
    </row>
    <row r="91" spans="2:2" s="139" customFormat="1">
      <c r="B91" s="141"/>
    </row>
    <row r="92" spans="2:2" s="139" customFormat="1">
      <c r="B92" s="141"/>
    </row>
    <row r="93" spans="2:2" s="139" customFormat="1">
      <c r="B93" s="141"/>
    </row>
    <row r="94" spans="2:2" s="139" customFormat="1">
      <c r="B94" s="141"/>
    </row>
    <row r="95" spans="2:2" s="139" customFormat="1">
      <c r="B95" s="141"/>
    </row>
    <row r="96" spans="2:2" s="139" customFormat="1">
      <c r="B96" s="141"/>
    </row>
    <row r="97" spans="2:2" s="139" customFormat="1">
      <c r="B97" s="141"/>
    </row>
    <row r="98" spans="2:2" s="139" customFormat="1">
      <c r="B98" s="141"/>
    </row>
    <row r="99" spans="2:2" s="139" customFormat="1">
      <c r="B99" s="141"/>
    </row>
    <row r="100" spans="2:2" s="139" customFormat="1">
      <c r="B100" s="141"/>
    </row>
    <row r="101" spans="2:2" s="139" customFormat="1">
      <c r="B101" s="141"/>
    </row>
    <row r="102" spans="2:2" s="139" customFormat="1">
      <c r="B102" s="141"/>
    </row>
    <row r="103" spans="2:2" s="139" customFormat="1">
      <c r="B103" s="141"/>
    </row>
    <row r="104" spans="2:2" s="139" customFormat="1">
      <c r="B104" s="141"/>
    </row>
    <row r="105" spans="2:2" s="139" customFormat="1">
      <c r="B105" s="141"/>
    </row>
    <row r="106" spans="2:2" s="139" customFormat="1">
      <c r="B106" s="141"/>
    </row>
    <row r="107" spans="2:2" s="139" customFormat="1">
      <c r="B107" s="141"/>
    </row>
    <row r="108" spans="2:2" s="139" customFormat="1">
      <c r="B108" s="141"/>
    </row>
    <row r="109" spans="2:2" s="139" customFormat="1">
      <c r="B109" s="141"/>
    </row>
    <row r="110" spans="2:2" s="139" customFormat="1">
      <c r="B110" s="141"/>
    </row>
    <row r="111" spans="2:2" s="139" customFormat="1">
      <c r="B111" s="141"/>
    </row>
    <row r="112" spans="2:2" s="139" customFormat="1">
      <c r="B112" s="141"/>
    </row>
    <row r="113" spans="2:2" s="139" customFormat="1">
      <c r="B113" s="141"/>
    </row>
    <row r="114" spans="2:2" s="139" customFormat="1">
      <c r="B114" s="141"/>
    </row>
    <row r="115" spans="2:2" s="139" customFormat="1">
      <c r="B115" s="141"/>
    </row>
    <row r="116" spans="2:2" s="139" customFormat="1">
      <c r="B116" s="141"/>
    </row>
    <row r="117" spans="2:2" s="139" customFormat="1">
      <c r="B117" s="141"/>
    </row>
    <row r="118" spans="2:2" s="139" customFormat="1">
      <c r="B118" s="141"/>
    </row>
    <row r="119" spans="2:2" s="139" customFormat="1">
      <c r="B119" s="141"/>
    </row>
    <row r="120" spans="2:2" s="139" customFormat="1">
      <c r="B120" s="141"/>
    </row>
    <row r="121" spans="2:2" s="139" customFormat="1">
      <c r="B121" s="141"/>
    </row>
    <row r="122" spans="2:2" s="139" customFormat="1">
      <c r="B122" s="141"/>
    </row>
    <row r="123" spans="2:2" s="139" customFormat="1">
      <c r="B123" s="141"/>
    </row>
    <row r="124" spans="2:2" s="139" customFormat="1">
      <c r="B124" s="141"/>
    </row>
    <row r="125" spans="2:2" s="139" customFormat="1">
      <c r="B125" s="141"/>
    </row>
    <row r="126" spans="2:2" s="139" customFormat="1">
      <c r="B126" s="141"/>
    </row>
    <row r="127" spans="2:2" s="139" customFormat="1">
      <c r="B127" s="141"/>
    </row>
    <row r="128" spans="2:2" s="139" customFormat="1">
      <c r="B128" s="141"/>
    </row>
    <row r="129" spans="2:2" s="139" customFormat="1">
      <c r="B129" s="141"/>
    </row>
    <row r="130" spans="2:2" s="139" customFormat="1">
      <c r="B130" s="141"/>
    </row>
    <row r="131" spans="2:2" s="139" customFormat="1">
      <c r="B131" s="141"/>
    </row>
    <row r="132" spans="2:2" s="139" customFormat="1">
      <c r="B132" s="141"/>
    </row>
    <row r="133" spans="2:2" s="139" customFormat="1">
      <c r="B133" s="141"/>
    </row>
    <row r="134" spans="2:2" s="139" customFormat="1">
      <c r="B134" s="141"/>
    </row>
    <row r="135" spans="2:2" s="139" customFormat="1">
      <c r="B135" s="141"/>
    </row>
    <row r="136" spans="2:2" s="139" customFormat="1">
      <c r="B136" s="141"/>
    </row>
    <row r="137" spans="2:2" s="139" customFormat="1">
      <c r="B137" s="141"/>
    </row>
    <row r="138" spans="2:2" s="139" customFormat="1">
      <c r="B138" s="141"/>
    </row>
    <row r="139" spans="2:2" s="139" customFormat="1">
      <c r="B139" s="141"/>
    </row>
    <row r="140" spans="2:2" s="139" customFormat="1">
      <c r="B140" s="141"/>
    </row>
    <row r="141" spans="2:2" s="139" customFormat="1">
      <c r="B141" s="141"/>
    </row>
    <row r="142" spans="2:2" s="139" customFormat="1">
      <c r="B142" s="141"/>
    </row>
    <row r="143" spans="2:2" s="139" customFormat="1">
      <c r="B143" s="141"/>
    </row>
    <row r="144" spans="2:2" s="139" customFormat="1">
      <c r="B144" s="141"/>
    </row>
    <row r="145" spans="2:2" s="139" customFormat="1">
      <c r="B145" s="141"/>
    </row>
    <row r="146" spans="2:2" s="139" customFormat="1">
      <c r="B146" s="141"/>
    </row>
    <row r="147" spans="2:2" s="139" customFormat="1">
      <c r="B147" s="141"/>
    </row>
    <row r="148" spans="2:2" s="139" customFormat="1">
      <c r="B148" s="141"/>
    </row>
    <row r="149" spans="2:2" s="139" customFormat="1">
      <c r="B149" s="141"/>
    </row>
    <row r="150" spans="2:2" s="139" customFormat="1">
      <c r="B150" s="141"/>
    </row>
    <row r="151" spans="2:2" s="139" customFormat="1">
      <c r="B151" s="141"/>
    </row>
    <row r="152" spans="2:2" s="139" customFormat="1">
      <c r="B152" s="141"/>
    </row>
    <row r="153" spans="2:2" s="139" customFormat="1">
      <c r="B153" s="141"/>
    </row>
    <row r="154" spans="2:2" s="139" customFormat="1">
      <c r="B154" s="141"/>
    </row>
    <row r="155" spans="2:2" s="139" customFormat="1">
      <c r="B155" s="141"/>
    </row>
    <row r="156" spans="2:2" s="139" customFormat="1">
      <c r="B156" s="141"/>
    </row>
    <row r="157" spans="2:2" s="139" customFormat="1">
      <c r="B157" s="141"/>
    </row>
    <row r="158" spans="2:2" s="139" customFormat="1">
      <c r="B158" s="141"/>
    </row>
    <row r="159" spans="2:2" s="139" customFormat="1">
      <c r="B159" s="141"/>
    </row>
    <row r="160" spans="2:2" s="139" customFormat="1">
      <c r="B160" s="141"/>
    </row>
    <row r="161" spans="2:2" s="139" customFormat="1">
      <c r="B161" s="141"/>
    </row>
    <row r="162" spans="2:2" s="139" customFormat="1">
      <c r="B162" s="141"/>
    </row>
    <row r="163" spans="2:2" s="139" customFormat="1">
      <c r="B163" s="141"/>
    </row>
    <row r="164" spans="2:2" s="139" customFormat="1">
      <c r="B164" s="141"/>
    </row>
    <row r="165" spans="2:2" s="139" customFormat="1">
      <c r="B165" s="141"/>
    </row>
    <row r="166" spans="2:2" s="139" customFormat="1">
      <c r="B166" s="141"/>
    </row>
    <row r="167" spans="2:2" s="139" customFormat="1">
      <c r="B167" s="141"/>
    </row>
    <row r="168" spans="2:2" s="139" customFormat="1">
      <c r="B168" s="141"/>
    </row>
    <row r="169" spans="2:2" s="139" customFormat="1">
      <c r="B169" s="141"/>
    </row>
    <row r="170" spans="2:2" s="139" customFormat="1">
      <c r="B170" s="141"/>
    </row>
    <row r="171" spans="2:2" s="139" customFormat="1">
      <c r="B171" s="141"/>
    </row>
    <row r="172" spans="2:2" s="139" customFormat="1">
      <c r="B172" s="141"/>
    </row>
    <row r="173" spans="2:2" s="139" customFormat="1">
      <c r="B173" s="141"/>
    </row>
    <row r="174" spans="2:2" s="139" customFormat="1">
      <c r="B174" s="141"/>
    </row>
    <row r="175" spans="2:2" s="139" customFormat="1">
      <c r="B175" s="141"/>
    </row>
    <row r="176" spans="2:2" s="139" customFormat="1">
      <c r="B176" s="141"/>
    </row>
    <row r="177" spans="2:5" s="139" customFormat="1">
      <c r="B177" s="141"/>
    </row>
    <row r="178" spans="2:5" s="139" customFormat="1">
      <c r="B178" s="141"/>
    </row>
    <row r="179" spans="2:5" s="139" customFormat="1">
      <c r="B179" s="141"/>
    </row>
    <row r="180" spans="2:5" s="139" customFormat="1">
      <c r="B180" s="141"/>
    </row>
    <row r="181" spans="2:5" s="139" customFormat="1">
      <c r="B181" s="141"/>
    </row>
    <row r="182" spans="2:5" s="139" customFormat="1">
      <c r="B182" s="141"/>
    </row>
    <row r="183" spans="2:5" s="139" customFormat="1">
      <c r="B183" s="141"/>
    </row>
    <row r="184" spans="2:5" s="139" customFormat="1">
      <c r="B184" s="141"/>
    </row>
    <row r="185" spans="2:5" s="139" customFormat="1">
      <c r="B185" s="141"/>
    </row>
    <row r="186" spans="2:5" s="139" customFormat="1">
      <c r="B186" s="141"/>
    </row>
    <row r="187" spans="2:5" s="139" customFormat="1">
      <c r="B187" s="141"/>
    </row>
    <row r="188" spans="2:5" s="139" customFormat="1">
      <c r="B188" s="141"/>
    </row>
    <row r="189" spans="2:5" s="139" customFormat="1">
      <c r="B189" s="141"/>
    </row>
    <row r="190" spans="2:5" s="139" customFormat="1">
      <c r="B190" s="141"/>
    </row>
    <row r="191" spans="2:5">
      <c r="C191" s="1"/>
      <c r="D191" s="1"/>
      <c r="E191" s="1"/>
    </row>
    <row r="192" spans="2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3"/>
      <c r="C400" s="1"/>
      <c r="D400" s="1"/>
      <c r="E400" s="1"/>
    </row>
    <row r="401" spans="2:5">
      <c r="B401" s="43"/>
      <c r="C401" s="1"/>
      <c r="D401" s="1"/>
      <c r="E401" s="1"/>
    </row>
    <row r="402" spans="2:5">
      <c r="B402" s="3"/>
      <c r="C402" s="1"/>
      <c r="D402" s="1"/>
      <c r="E402" s="1"/>
    </row>
  </sheetData>
  <sheetProtection sheet="1" objects="1" scenarios="1"/>
  <mergeCells count="2">
    <mergeCell ref="B6:M6"/>
    <mergeCell ref="B7:M7"/>
  </mergeCells>
  <phoneticPr fontId="7" type="noConversion"/>
  <dataValidations count="1">
    <dataValidation allowBlank="1" showInputMessage="1" showErrorMessage="1" sqref="AB36:XFD36 AB21:XFD23 N21:Z23 N1:XFD20 A16:M1048576 A1:B15 C5:C15 D1:M15 N37:XFD1048576 N24:XFD35 N36:Z3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M639"/>
  <sheetViews>
    <sheetView rightToLeft="1" zoomScale="90" zoomScaleNormal="90" workbookViewId="0">
      <pane ySplit="10" topLeftCell="A11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46.85546875" style="2" bestFit="1" customWidth="1"/>
    <col min="3" max="3" width="41.7109375" style="2" bestFit="1" customWidth="1"/>
    <col min="4" max="4" width="12.28515625" style="1" bestFit="1" customWidth="1"/>
    <col min="5" max="5" width="11.28515625" style="1" bestFit="1" customWidth="1"/>
    <col min="6" max="6" width="14.28515625" style="1" bestFit="1" customWidth="1"/>
    <col min="7" max="8" width="13.140625" style="1" bestFit="1" customWidth="1"/>
    <col min="9" max="9" width="16.140625" style="1" bestFit="1" customWidth="1"/>
    <col min="10" max="10" width="9.140625" style="1" bestFit="1" customWidth="1"/>
    <col min="11" max="11" width="9" style="1" bestFit="1" customWidth="1"/>
    <col min="12" max="12" width="6.42578125" style="1" customWidth="1"/>
    <col min="13" max="13" width="6.7109375" style="1" customWidth="1"/>
    <col min="14" max="14" width="7.28515625" style="1" customWidth="1"/>
    <col min="15" max="26" width="5.7109375" style="1" customWidth="1"/>
    <col min="27" max="16384" width="9.140625" style="1"/>
  </cols>
  <sheetData>
    <row r="1" spans="2:39">
      <c r="B1" s="56" t="s">
        <v>195</v>
      </c>
      <c r="C1" s="77" t="s" vm="1">
        <v>277</v>
      </c>
    </row>
    <row r="2" spans="2:39">
      <c r="B2" s="56" t="s">
        <v>194</v>
      </c>
      <c r="C2" s="77" t="s">
        <v>278</v>
      </c>
    </row>
    <row r="3" spans="2:39">
      <c r="B3" s="56" t="s">
        <v>196</v>
      </c>
      <c r="C3" s="77" t="s">
        <v>279</v>
      </c>
    </row>
    <row r="4" spans="2:39">
      <c r="B4" s="56" t="s">
        <v>197</v>
      </c>
      <c r="C4" s="77">
        <v>2102</v>
      </c>
    </row>
    <row r="6" spans="2:39" ht="26.25" customHeight="1">
      <c r="B6" s="233" t="s">
        <v>226</v>
      </c>
      <c r="C6" s="234"/>
      <c r="D6" s="234"/>
      <c r="E6" s="234"/>
      <c r="F6" s="234"/>
      <c r="G6" s="234"/>
      <c r="H6" s="234"/>
      <c r="I6" s="234"/>
      <c r="J6" s="234"/>
      <c r="K6" s="235"/>
    </row>
    <row r="7" spans="2:39" ht="26.25" customHeight="1">
      <c r="B7" s="233" t="s">
        <v>112</v>
      </c>
      <c r="C7" s="234"/>
      <c r="D7" s="234"/>
      <c r="E7" s="234"/>
      <c r="F7" s="234"/>
      <c r="G7" s="234"/>
      <c r="H7" s="234"/>
      <c r="I7" s="234"/>
      <c r="J7" s="234"/>
      <c r="K7" s="235"/>
    </row>
    <row r="8" spans="2:39" s="3" customFormat="1" ht="78.75">
      <c r="B8" s="22" t="s">
        <v>132</v>
      </c>
      <c r="C8" s="30" t="s">
        <v>50</v>
      </c>
      <c r="D8" s="30" t="s">
        <v>117</v>
      </c>
      <c r="E8" s="30" t="s">
        <v>118</v>
      </c>
      <c r="F8" s="30" t="s">
        <v>260</v>
      </c>
      <c r="G8" s="30" t="s">
        <v>259</v>
      </c>
      <c r="H8" s="30" t="s">
        <v>126</v>
      </c>
      <c r="I8" s="30" t="s">
        <v>66</v>
      </c>
      <c r="J8" s="30" t="s">
        <v>198</v>
      </c>
      <c r="K8" s="31" t="s">
        <v>200</v>
      </c>
      <c r="AM8" s="1"/>
    </row>
    <row r="9" spans="2:39" s="3" customFormat="1" ht="21" customHeight="1">
      <c r="B9" s="15"/>
      <c r="C9" s="16"/>
      <c r="D9" s="16"/>
      <c r="E9" s="32" t="s">
        <v>22</v>
      </c>
      <c r="F9" s="32" t="s">
        <v>267</v>
      </c>
      <c r="G9" s="32"/>
      <c r="H9" s="32" t="s">
        <v>263</v>
      </c>
      <c r="I9" s="32" t="s">
        <v>20</v>
      </c>
      <c r="J9" s="32" t="s">
        <v>20</v>
      </c>
      <c r="K9" s="33" t="s">
        <v>20</v>
      </c>
      <c r="AM9" s="1"/>
    </row>
    <row r="10" spans="2:39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AM10" s="1"/>
    </row>
    <row r="11" spans="2:39" s="138" customFormat="1" ht="18" customHeight="1">
      <c r="B11" s="78" t="s">
        <v>2164</v>
      </c>
      <c r="C11" s="79"/>
      <c r="D11" s="79"/>
      <c r="E11" s="79"/>
      <c r="F11" s="87"/>
      <c r="G11" s="89"/>
      <c r="H11" s="87">
        <f>H12+H51</f>
        <v>1250021.58189</v>
      </c>
      <c r="I11" s="79"/>
      <c r="J11" s="88">
        <f>H11/$H$11</f>
        <v>1</v>
      </c>
      <c r="K11" s="88">
        <f>H11/'סכום נכסי הקרן'!$C$42</f>
        <v>2.4155679438164341E-2</v>
      </c>
      <c r="AM11" s="139"/>
    </row>
    <row r="12" spans="2:39" s="139" customFormat="1" ht="21" customHeight="1">
      <c r="B12" s="80" t="s">
        <v>2165</v>
      </c>
      <c r="C12" s="81"/>
      <c r="D12" s="81"/>
      <c r="E12" s="81"/>
      <c r="F12" s="90"/>
      <c r="G12" s="92"/>
      <c r="H12" s="90">
        <f>H13+H25+H28</f>
        <v>305776.99087000004</v>
      </c>
      <c r="I12" s="81"/>
      <c r="J12" s="91">
        <f t="shared" ref="J12:J23" si="0">H12/$H$11</f>
        <v>0.2446173692518758</v>
      </c>
      <c r="K12" s="91">
        <f>H12/'סכום נכסי הקרן'!$C$42</f>
        <v>5.9088987566553904E-3</v>
      </c>
    </row>
    <row r="13" spans="2:39" s="139" customFormat="1">
      <c r="B13" s="101" t="s">
        <v>247</v>
      </c>
      <c r="C13" s="81"/>
      <c r="D13" s="81"/>
      <c r="E13" s="81"/>
      <c r="F13" s="90"/>
      <c r="G13" s="92"/>
      <c r="H13" s="90">
        <f>SUM(H14:H23)</f>
        <v>83001.855950000012</v>
      </c>
      <c r="I13" s="81"/>
      <c r="J13" s="91">
        <f t="shared" si="0"/>
        <v>6.6400338324161867E-2</v>
      </c>
      <c r="K13" s="91">
        <f>H13/'סכום נכסי הקרן'!$C$42</f>
        <v>1.6039452871441126E-3</v>
      </c>
    </row>
    <row r="14" spans="2:39" s="139" customFormat="1">
      <c r="B14" s="86" t="s">
        <v>2166</v>
      </c>
      <c r="C14" s="83">
        <v>5224</v>
      </c>
      <c r="D14" s="96" t="s">
        <v>179</v>
      </c>
      <c r="E14" s="106">
        <v>40802</v>
      </c>
      <c r="F14" s="93">
        <v>6454721.6799999997</v>
      </c>
      <c r="G14" s="95">
        <v>160.65899999999999</v>
      </c>
      <c r="H14" s="93">
        <v>36440.500820000001</v>
      </c>
      <c r="I14" s="94">
        <v>0.10290296354158364</v>
      </c>
      <c r="J14" s="94">
        <f t="shared" si="0"/>
        <v>2.9151897333566764E-2</v>
      </c>
      <c r="K14" s="94">
        <f>H14/'סכום נכסי הקרן'!$C$42</f>
        <v>7.0418388700391654E-4</v>
      </c>
    </row>
    <row r="15" spans="2:39" s="139" customFormat="1">
      <c r="B15" s="86" t="s">
        <v>2167</v>
      </c>
      <c r="C15" s="83">
        <v>5028</v>
      </c>
      <c r="D15" s="96" t="s">
        <v>179</v>
      </c>
      <c r="E15" s="106">
        <v>39349</v>
      </c>
      <c r="F15" s="93">
        <v>1628250</v>
      </c>
      <c r="G15" s="95">
        <v>174.78890000000001</v>
      </c>
      <c r="H15" s="93">
        <v>10000.84491</v>
      </c>
      <c r="I15" s="94">
        <v>0.1</v>
      </c>
      <c r="J15" s="94">
        <f t="shared" si="0"/>
        <v>8.000537794618701E-3</v>
      </c>
      <c r="K15" s="94">
        <f>H15/'סכום נכסי הקרן'!$C$42</f>
        <v>1.9325842629972761E-4</v>
      </c>
    </row>
    <row r="16" spans="2:39" s="139" customFormat="1">
      <c r="B16" s="86" t="s">
        <v>2168</v>
      </c>
      <c r="C16" s="83">
        <v>5058</v>
      </c>
      <c r="D16" s="96" t="s">
        <v>179</v>
      </c>
      <c r="E16" s="106">
        <v>39226</v>
      </c>
      <c r="F16" s="93">
        <v>3221201</v>
      </c>
      <c r="G16" s="95">
        <v>48.177999999999997</v>
      </c>
      <c r="H16" s="93">
        <v>5453.4125100000001</v>
      </c>
      <c r="I16" s="94">
        <v>1.5209125475285171E-2</v>
      </c>
      <c r="J16" s="94">
        <f t="shared" si="0"/>
        <v>4.3626546845331919E-3</v>
      </c>
      <c r="K16" s="94">
        <f>H16/'סכום נכסי הקרן'!$C$42</f>
        <v>1.0538288805898978E-4</v>
      </c>
    </row>
    <row r="17" spans="2:11" s="139" customFormat="1">
      <c r="B17" s="86" t="s">
        <v>2169</v>
      </c>
      <c r="C17" s="83">
        <v>5074</v>
      </c>
      <c r="D17" s="96" t="s">
        <v>179</v>
      </c>
      <c r="E17" s="106">
        <v>38925</v>
      </c>
      <c r="F17" s="93">
        <v>1220443</v>
      </c>
      <c r="G17" s="95">
        <v>50.248199999999997</v>
      </c>
      <c r="H17" s="93">
        <v>2154.9627500000001</v>
      </c>
      <c r="I17" s="94">
        <v>1.7623785060317403E-2</v>
      </c>
      <c r="J17" s="94">
        <f t="shared" si="0"/>
        <v>1.7239404352857274E-3</v>
      </c>
      <c r="K17" s="94">
        <f>H17/'סכום נכסי הקרן'!$C$42</f>
        <v>4.164295252525153E-5</v>
      </c>
    </row>
    <row r="18" spans="2:11" s="139" customFormat="1">
      <c r="B18" s="86" t="s">
        <v>2170</v>
      </c>
      <c r="C18" s="83">
        <v>5277</v>
      </c>
      <c r="D18" s="96" t="s">
        <v>179</v>
      </c>
      <c r="E18" s="106">
        <v>42545</v>
      </c>
      <c r="F18" s="93">
        <v>2324079.5499999998</v>
      </c>
      <c r="G18" s="95">
        <v>94.886200000000002</v>
      </c>
      <c r="H18" s="93">
        <v>7749.1809299999995</v>
      </c>
      <c r="I18" s="94">
        <v>3.1649999999999998E-2</v>
      </c>
      <c r="J18" s="94">
        <f t="shared" si="0"/>
        <v>6.1992377109869098E-3</v>
      </c>
      <c r="K18" s="94">
        <f>H18/'סכום נכסי הקרן'!$C$42</f>
        <v>1.4974679890757947E-4</v>
      </c>
    </row>
    <row r="19" spans="2:11" s="139" customFormat="1">
      <c r="B19" s="86" t="s">
        <v>2171</v>
      </c>
      <c r="C19" s="83">
        <v>5123</v>
      </c>
      <c r="D19" s="96" t="s">
        <v>179</v>
      </c>
      <c r="E19" s="106">
        <v>40668</v>
      </c>
      <c r="F19" s="93">
        <v>1720708.48</v>
      </c>
      <c r="G19" s="95">
        <v>95.456199999999995</v>
      </c>
      <c r="H19" s="93">
        <v>5771.82557</v>
      </c>
      <c r="I19" s="94">
        <v>9.45945945945946E-3</v>
      </c>
      <c r="J19" s="94">
        <f t="shared" si="0"/>
        <v>4.6173807345575189E-3</v>
      </c>
      <c r="K19" s="94">
        <f>H19/'סכום נכסי הקרן'!$C$42</f>
        <v>1.1153596886792722E-4</v>
      </c>
    </row>
    <row r="20" spans="2:11" s="139" customFormat="1">
      <c r="B20" s="86" t="s">
        <v>2172</v>
      </c>
      <c r="C20" s="83">
        <v>2162</v>
      </c>
      <c r="D20" s="96" t="s">
        <v>179</v>
      </c>
      <c r="E20" s="106">
        <v>38495</v>
      </c>
      <c r="F20" s="93">
        <v>895491</v>
      </c>
      <c r="G20" s="95">
        <v>28.690899999999999</v>
      </c>
      <c r="H20" s="93">
        <v>902.83244999999999</v>
      </c>
      <c r="I20" s="94">
        <v>5.7574501404817832E-3</v>
      </c>
      <c r="J20" s="94">
        <f t="shared" si="0"/>
        <v>7.2225348992370269E-4</v>
      </c>
      <c r="K20" s="94">
        <f>H20/'סכום נכסי הקרן'!$C$42</f>
        <v>1.744652377569242E-5</v>
      </c>
    </row>
    <row r="21" spans="2:11" s="139" customFormat="1">
      <c r="B21" s="86" t="s">
        <v>2173</v>
      </c>
      <c r="C21" s="83">
        <v>5275</v>
      </c>
      <c r="D21" s="96" t="s">
        <v>179</v>
      </c>
      <c r="E21" s="106">
        <v>42507</v>
      </c>
      <c r="F21" s="93">
        <v>3326400.03</v>
      </c>
      <c r="G21" s="95">
        <v>95.278400000000005</v>
      </c>
      <c r="H21" s="93">
        <v>11137.063320000001</v>
      </c>
      <c r="I21" s="94">
        <v>6.1600000000000002E-2</v>
      </c>
      <c r="J21" s="94">
        <f t="shared" si="0"/>
        <v>8.9094968289755855E-3</v>
      </c>
      <c r="K21" s="94">
        <f>H21/'סכום נכסי הקרן'!$C$42</f>
        <v>2.1521494935607596E-4</v>
      </c>
    </row>
    <row r="22" spans="2:11" s="139" customFormat="1" ht="16.5" customHeight="1">
      <c r="B22" s="86" t="s">
        <v>2174</v>
      </c>
      <c r="C22" s="83">
        <v>5226</v>
      </c>
      <c r="D22" s="96" t="s">
        <v>180</v>
      </c>
      <c r="E22" s="106">
        <v>40941</v>
      </c>
      <c r="F22" s="93">
        <v>3832365.24</v>
      </c>
      <c r="G22" s="95">
        <v>76.374499999999998</v>
      </c>
      <c r="H22" s="93">
        <v>2926.9497900000001</v>
      </c>
      <c r="I22" s="94">
        <v>6.4444439999999992E-2</v>
      </c>
      <c r="J22" s="94">
        <f t="shared" si="0"/>
        <v>2.3415194044686238E-3</v>
      </c>
      <c r="K22" s="94">
        <f>H22/'סכום נכסי הקרן'!$C$42</f>
        <v>5.6560992132585553E-5</v>
      </c>
    </row>
    <row r="23" spans="2:11" s="139" customFormat="1" ht="16.5" customHeight="1">
      <c r="B23" s="86" t="s">
        <v>2175</v>
      </c>
      <c r="C23" s="83">
        <v>5260</v>
      </c>
      <c r="D23" s="96" t="s">
        <v>180</v>
      </c>
      <c r="E23" s="106">
        <v>42295</v>
      </c>
      <c r="F23" s="93">
        <v>584748</v>
      </c>
      <c r="G23" s="95">
        <v>79.398799999999994</v>
      </c>
      <c r="H23" s="93">
        <v>464.28290000000004</v>
      </c>
      <c r="I23" s="94">
        <v>6.4444439999999992E-2</v>
      </c>
      <c r="J23" s="94">
        <f t="shared" si="0"/>
        <v>3.7141990724513444E-4</v>
      </c>
      <c r="K23" s="94">
        <f>H23/'סכום נכסי הקרן'!$C$42</f>
        <v>8.9719002163662007E-6</v>
      </c>
    </row>
    <row r="24" spans="2:11" s="139" customFormat="1" ht="16.5" customHeight="1">
      <c r="B24" s="82"/>
      <c r="C24" s="83"/>
      <c r="D24" s="83"/>
      <c r="E24" s="83"/>
      <c r="F24" s="93"/>
      <c r="G24" s="95"/>
      <c r="H24" s="83"/>
      <c r="I24" s="83"/>
      <c r="J24" s="94"/>
      <c r="K24" s="83"/>
    </row>
    <row r="25" spans="2:11" s="139" customFormat="1">
      <c r="B25" s="123" t="s">
        <v>250</v>
      </c>
      <c r="C25" s="124"/>
      <c r="D25" s="124"/>
      <c r="E25" s="124"/>
      <c r="F25" s="125"/>
      <c r="G25" s="127"/>
      <c r="H25" s="125">
        <f>H26</f>
        <v>23459.61895</v>
      </c>
      <c r="I25" s="124"/>
      <c r="J25" s="126">
        <f t="shared" ref="J25:J26" si="1">H25/$H$11</f>
        <v>1.8767371131728515E-2</v>
      </c>
      <c r="K25" s="126">
        <f>H25/'סכום נכסי הקרן'!$C$42</f>
        <v>4.5333860095509359E-4</v>
      </c>
    </row>
    <row r="26" spans="2:11" s="139" customFormat="1">
      <c r="B26" s="86" t="s">
        <v>2176</v>
      </c>
      <c r="C26" s="83">
        <v>5265</v>
      </c>
      <c r="D26" s="96" t="s">
        <v>180</v>
      </c>
      <c r="E26" s="106">
        <v>42185</v>
      </c>
      <c r="F26" s="93">
        <v>23347876.02</v>
      </c>
      <c r="G26" s="95">
        <v>100.4786</v>
      </c>
      <c r="H26" s="93">
        <v>23459.61895</v>
      </c>
      <c r="I26" s="94">
        <v>5.1162790697674418E-2</v>
      </c>
      <c r="J26" s="94">
        <f t="shared" si="1"/>
        <v>1.8767371131728515E-2</v>
      </c>
      <c r="K26" s="94">
        <f>H26/'סכום נכסי הקרן'!$C$42</f>
        <v>4.5333860095509359E-4</v>
      </c>
    </row>
    <row r="27" spans="2:11" s="139" customFormat="1">
      <c r="B27" s="82"/>
      <c r="C27" s="83"/>
      <c r="D27" s="83"/>
      <c r="E27" s="83"/>
      <c r="F27" s="93"/>
      <c r="G27" s="95"/>
      <c r="H27" s="83"/>
      <c r="I27" s="83"/>
      <c r="J27" s="94"/>
      <c r="K27" s="83"/>
    </row>
    <row r="28" spans="2:11" s="139" customFormat="1">
      <c r="B28" s="101" t="s">
        <v>251</v>
      </c>
      <c r="C28" s="81"/>
      <c r="D28" s="81"/>
      <c r="E28" s="81"/>
      <c r="F28" s="90"/>
      <c r="G28" s="92"/>
      <c r="H28" s="90">
        <f>SUM(H29:H49)</f>
        <v>199315.51597000004</v>
      </c>
      <c r="I28" s="81"/>
      <c r="J28" s="91">
        <f t="shared" ref="J28:J49" si="2">H28/$H$11</f>
        <v>0.15944965979598541</v>
      </c>
      <c r="K28" s="91">
        <f>H28/'סכום נכסי הקרן'!$C$42</f>
        <v>3.8516148685561846E-3</v>
      </c>
    </row>
    <row r="29" spans="2:11" s="139" customFormat="1">
      <c r="B29" s="86" t="s">
        <v>2177</v>
      </c>
      <c r="C29" s="83">
        <v>5271</v>
      </c>
      <c r="D29" s="96" t="s">
        <v>179</v>
      </c>
      <c r="E29" s="106">
        <v>42368</v>
      </c>
      <c r="F29" s="93">
        <v>3108854</v>
      </c>
      <c r="G29" s="95">
        <v>158.25470000000001</v>
      </c>
      <c r="H29" s="93">
        <v>17288.555199999999</v>
      </c>
      <c r="I29" s="94">
        <v>1.5544270000000001E-2</v>
      </c>
      <c r="J29" s="94">
        <f t="shared" si="2"/>
        <v>1.3830605367517059E-2</v>
      </c>
      <c r="K29" s="94">
        <f>H29/'סכום נכסי הקרן'!$C$42</f>
        <v>3.3408766969349716E-4</v>
      </c>
    </row>
    <row r="30" spans="2:11" s="139" customFormat="1">
      <c r="B30" s="86" t="s">
        <v>2178</v>
      </c>
      <c r="C30" s="83">
        <v>5272</v>
      </c>
      <c r="D30" s="96" t="s">
        <v>179</v>
      </c>
      <c r="E30" s="106">
        <v>42572</v>
      </c>
      <c r="F30" s="93">
        <v>2593363.61</v>
      </c>
      <c r="G30" s="95">
        <v>114.71469999999999</v>
      </c>
      <c r="H30" s="93">
        <v>10454.042079999999</v>
      </c>
      <c r="I30" s="94">
        <v>1.1681818181818182E-2</v>
      </c>
      <c r="J30" s="94">
        <f t="shared" si="2"/>
        <v>8.3630892709818348E-3</v>
      </c>
      <c r="K30" s="94">
        <f>H30/'סכום נכסי הקרן'!$C$42</f>
        <v>2.0201610354258871E-4</v>
      </c>
    </row>
    <row r="31" spans="2:11" s="139" customFormat="1">
      <c r="B31" s="86" t="s">
        <v>2179</v>
      </c>
      <c r="C31" s="83">
        <v>5072</v>
      </c>
      <c r="D31" s="96" t="s">
        <v>179</v>
      </c>
      <c r="E31" s="106">
        <v>38644</v>
      </c>
      <c r="F31" s="93">
        <v>1938383</v>
      </c>
      <c r="G31" s="95">
        <v>46.302999999999997</v>
      </c>
      <c r="H31" s="93">
        <v>3153.9186</v>
      </c>
      <c r="I31" s="94">
        <v>1.3644705513143262E-2</v>
      </c>
      <c r="J31" s="94">
        <f t="shared" si="2"/>
        <v>2.5230913175365798E-3</v>
      </c>
      <c r="K31" s="94">
        <f>H31/'סכום נכסי הקרן'!$C$42</f>
        <v>6.0946985059629341E-5</v>
      </c>
    </row>
    <row r="32" spans="2:11" s="139" customFormat="1">
      <c r="B32" s="86" t="s">
        <v>2180</v>
      </c>
      <c r="C32" s="83">
        <v>5084</v>
      </c>
      <c r="D32" s="96" t="s">
        <v>179</v>
      </c>
      <c r="E32" s="106">
        <v>39456</v>
      </c>
      <c r="F32" s="93">
        <v>2430946</v>
      </c>
      <c r="G32" s="95">
        <v>53.100999999999999</v>
      </c>
      <c r="H32" s="93">
        <v>4536.07024</v>
      </c>
      <c r="I32" s="94">
        <v>5.8964002476488107E-3</v>
      </c>
      <c r="J32" s="94">
        <f t="shared" si="2"/>
        <v>3.6287935390216064E-3</v>
      </c>
      <c r="K32" s="94">
        <f>H32/'סכום נכסי הקרן'!$C$42</f>
        <v>8.7655973475887831E-5</v>
      </c>
    </row>
    <row r="33" spans="2:11" s="139" customFormat="1">
      <c r="B33" s="86" t="s">
        <v>2181</v>
      </c>
      <c r="C33" s="83" t="s">
        <v>2182</v>
      </c>
      <c r="D33" s="96" t="s">
        <v>179</v>
      </c>
      <c r="E33" s="106">
        <v>41508</v>
      </c>
      <c r="F33" s="93">
        <v>1925000</v>
      </c>
      <c r="G33" s="95">
        <v>106.773</v>
      </c>
      <c r="H33" s="93">
        <v>7222.6062000000002</v>
      </c>
      <c r="I33" s="94">
        <v>6.3969703948210124E-2</v>
      </c>
      <c r="J33" s="94">
        <f t="shared" si="2"/>
        <v>5.7779852001271911E-3</v>
      </c>
      <c r="K33" s="94">
        <f>H33/'סכום נכסי הקרן'!$C$42</f>
        <v>1.3957115829273028E-4</v>
      </c>
    </row>
    <row r="34" spans="2:11" s="139" customFormat="1">
      <c r="B34" s="86" t="s">
        <v>2183</v>
      </c>
      <c r="C34" s="83">
        <v>5259</v>
      </c>
      <c r="D34" s="96" t="s">
        <v>180</v>
      </c>
      <c r="E34" s="106">
        <v>42094</v>
      </c>
      <c r="F34" s="93">
        <v>10359464.99</v>
      </c>
      <c r="G34" s="95">
        <v>90.679699999999997</v>
      </c>
      <c r="H34" s="93">
        <v>9393.931779999999</v>
      </c>
      <c r="I34" s="94">
        <v>2.5336755999999998E-2</v>
      </c>
      <c r="J34" s="94">
        <f t="shared" si="2"/>
        <v>7.5150156734067096E-3</v>
      </c>
      <c r="K34" s="94">
        <f>H34/'סכום נכסי הקרן'!$C$42</f>
        <v>1.8153030957959322E-4</v>
      </c>
    </row>
    <row r="35" spans="2:11" s="139" customFormat="1">
      <c r="B35" s="86" t="s">
        <v>2184</v>
      </c>
      <c r="C35" s="83">
        <v>5279</v>
      </c>
      <c r="D35" s="96" t="s">
        <v>180</v>
      </c>
      <c r="E35" s="106">
        <v>42589</v>
      </c>
      <c r="F35" s="93">
        <v>14335177.41</v>
      </c>
      <c r="G35" s="95">
        <v>97.525499999999994</v>
      </c>
      <c r="H35" s="93">
        <v>13980.453439999999</v>
      </c>
      <c r="I35" s="94">
        <v>3.2386492489951339E-2</v>
      </c>
      <c r="J35" s="94">
        <f t="shared" si="2"/>
        <v>1.1184169651584669E-2</v>
      </c>
      <c r="K35" s="94">
        <f>H35/'סכום נכסי הקרן'!$C$42</f>
        <v>2.7016121688572546E-4</v>
      </c>
    </row>
    <row r="36" spans="2:11" s="139" customFormat="1">
      <c r="B36" s="86" t="s">
        <v>2185</v>
      </c>
      <c r="C36" s="83">
        <v>5067</v>
      </c>
      <c r="D36" s="96" t="s">
        <v>179</v>
      </c>
      <c r="E36" s="106">
        <v>38727</v>
      </c>
      <c r="F36" s="93">
        <v>2149426.58</v>
      </c>
      <c r="G36" s="95">
        <v>50.804200000000002</v>
      </c>
      <c r="H36" s="93">
        <v>3837.28442</v>
      </c>
      <c r="I36" s="94">
        <v>5.4199562790193494E-2</v>
      </c>
      <c r="J36" s="94">
        <f t="shared" si="2"/>
        <v>3.0697745347709323E-3</v>
      </c>
      <c r="K36" s="94">
        <f>H36/'סכום נכסי הקרן'!$C$42</f>
        <v>7.4152489609366726E-5</v>
      </c>
    </row>
    <row r="37" spans="2:11" s="139" customFormat="1">
      <c r="B37" s="86" t="s">
        <v>2186</v>
      </c>
      <c r="C37" s="83">
        <v>5081</v>
      </c>
      <c r="D37" s="96" t="s">
        <v>179</v>
      </c>
      <c r="E37" s="106">
        <v>39379</v>
      </c>
      <c r="F37" s="93">
        <v>3039184</v>
      </c>
      <c r="G37" s="95">
        <v>52.886800000000001</v>
      </c>
      <c r="H37" s="93">
        <v>5648.1476399999992</v>
      </c>
      <c r="I37" s="94">
        <v>2.5000000000000001E-2</v>
      </c>
      <c r="J37" s="94">
        <f t="shared" si="2"/>
        <v>4.5184400988182516E-3</v>
      </c>
      <c r="K37" s="94">
        <f>H37/'סכום נכסי הקרן'!$C$42</f>
        <v>1.091459905876013E-4</v>
      </c>
    </row>
    <row r="38" spans="2:11" s="139" customFormat="1">
      <c r="B38" s="86" t="s">
        <v>2187</v>
      </c>
      <c r="C38" s="83">
        <v>5078</v>
      </c>
      <c r="D38" s="96" t="s">
        <v>179</v>
      </c>
      <c r="E38" s="106">
        <v>39080</v>
      </c>
      <c r="F38" s="93">
        <v>7462294.5599999996</v>
      </c>
      <c r="G38" s="95">
        <v>50.954000000000001</v>
      </c>
      <c r="H38" s="93">
        <v>13361.414220000001</v>
      </c>
      <c r="I38" s="94">
        <v>8.5387029288702926E-2</v>
      </c>
      <c r="J38" s="94">
        <f t="shared" si="2"/>
        <v>1.068894682586031E-2</v>
      </c>
      <c r="K38" s="94">
        <f>H38/'סכום נכסי הקרן'!$C$42</f>
        <v>2.5819877305706591E-4</v>
      </c>
    </row>
    <row r="39" spans="2:11" s="139" customFormat="1">
      <c r="B39" s="86" t="s">
        <v>2188</v>
      </c>
      <c r="C39" s="83">
        <v>5289</v>
      </c>
      <c r="D39" s="96" t="s">
        <v>179</v>
      </c>
      <c r="E39" s="106">
        <v>42747</v>
      </c>
      <c r="F39" s="93">
        <v>1284490.49</v>
      </c>
      <c r="G39" s="95">
        <v>110.1472</v>
      </c>
      <c r="H39" s="93">
        <v>4971.7136799999998</v>
      </c>
      <c r="I39" s="94">
        <v>4.8904761904761902E-2</v>
      </c>
      <c r="J39" s="94">
        <f t="shared" si="2"/>
        <v>3.9773022738398634E-3</v>
      </c>
      <c r="K39" s="94">
        <f>H39/'סכום נכסי הקרן'!$C$42</f>
        <v>9.6074438755557861E-5</v>
      </c>
    </row>
    <row r="40" spans="2:11" s="139" customFormat="1">
      <c r="B40" s="86" t="s">
        <v>2189</v>
      </c>
      <c r="C40" s="83">
        <v>5230</v>
      </c>
      <c r="D40" s="96" t="s">
        <v>179</v>
      </c>
      <c r="E40" s="106">
        <v>40372</v>
      </c>
      <c r="F40" s="93">
        <v>4230763.08</v>
      </c>
      <c r="G40" s="95">
        <v>127.5322</v>
      </c>
      <c r="H40" s="93">
        <v>18960.086500000001</v>
      </c>
      <c r="I40" s="94">
        <v>4.573170731707317E-2</v>
      </c>
      <c r="J40" s="94">
        <f t="shared" si="2"/>
        <v>1.5167807320040702E-2</v>
      </c>
      <c r="K40" s="94">
        <f>H40/'סכום נכסי הקרן'!$C$42</f>
        <v>3.6638869140274581E-4</v>
      </c>
    </row>
    <row r="41" spans="2:11" s="139" customFormat="1">
      <c r="B41" s="86" t="s">
        <v>2190</v>
      </c>
      <c r="C41" s="83">
        <v>5049</v>
      </c>
      <c r="D41" s="96" t="s">
        <v>179</v>
      </c>
      <c r="E41" s="106">
        <v>38721</v>
      </c>
      <c r="F41" s="93">
        <v>1313941.82</v>
      </c>
      <c r="G41" s="95">
        <v>1.6176999999999999</v>
      </c>
      <c r="H41" s="93">
        <v>74.692320000000009</v>
      </c>
      <c r="I41" s="94">
        <v>2.2484587837064411E-2</v>
      </c>
      <c r="J41" s="94">
        <f t="shared" si="2"/>
        <v>5.9752824336894386E-5</v>
      </c>
      <c r="K41" s="94">
        <f>H41/'סכום נכסי הקרן'!$C$42</f>
        <v>1.4433700702069656E-6</v>
      </c>
    </row>
    <row r="42" spans="2:11" s="139" customFormat="1">
      <c r="B42" s="86" t="s">
        <v>2191</v>
      </c>
      <c r="C42" s="83">
        <v>5047</v>
      </c>
      <c r="D42" s="96" t="s">
        <v>179</v>
      </c>
      <c r="E42" s="106">
        <v>38176</v>
      </c>
      <c r="F42" s="93">
        <v>6341868.7599999998</v>
      </c>
      <c r="G42" s="95">
        <v>13.2507</v>
      </c>
      <c r="H42" s="93">
        <v>2952.9617899999998</v>
      </c>
      <c r="I42" s="94">
        <v>4.8000000000000001E-2</v>
      </c>
      <c r="J42" s="94">
        <f t="shared" si="2"/>
        <v>2.3623286451864285E-3</v>
      </c>
      <c r="K42" s="94">
        <f>H42/'סכום נכסי הקרן'!$C$42</f>
        <v>5.7063653480716438E-5</v>
      </c>
    </row>
    <row r="43" spans="2:11" s="139" customFormat="1">
      <c r="B43" s="86" t="s">
        <v>2192</v>
      </c>
      <c r="C43" s="83">
        <v>5256</v>
      </c>
      <c r="D43" s="96" t="s">
        <v>179</v>
      </c>
      <c r="E43" s="106">
        <v>41638</v>
      </c>
      <c r="F43" s="93">
        <v>6445228</v>
      </c>
      <c r="G43" s="95">
        <v>112.50620000000001</v>
      </c>
      <c r="H43" s="93">
        <v>25481.001780000002</v>
      </c>
      <c r="I43" s="94">
        <v>2.7615053517973717E-2</v>
      </c>
      <c r="J43" s="94">
        <f t="shared" si="2"/>
        <v>2.0384449476042961E-2</v>
      </c>
      <c r="K43" s="94">
        <f>H43/'סכום נכסי הקרן'!$C$42</f>
        <v>4.9240022706675075E-4</v>
      </c>
    </row>
    <row r="44" spans="2:11" s="139" customFormat="1">
      <c r="B44" s="86" t="s">
        <v>2193</v>
      </c>
      <c r="C44" s="83">
        <v>5310</v>
      </c>
      <c r="D44" s="96" t="s">
        <v>179</v>
      </c>
      <c r="E44" s="106">
        <v>43116</v>
      </c>
      <c r="F44" s="93">
        <v>1131161.21</v>
      </c>
      <c r="G44" s="95">
        <v>117.9742</v>
      </c>
      <c r="H44" s="93">
        <v>4689.35707</v>
      </c>
      <c r="I44" s="94">
        <v>3.4494335223902058E-2</v>
      </c>
      <c r="J44" s="94">
        <f t="shared" si="2"/>
        <v>3.7514208857976792E-3</v>
      </c>
      <c r="K44" s="94">
        <f>H44/'סכום נכסי הקרן'!$C$42</f>
        <v>9.0618120354963252E-5</v>
      </c>
    </row>
    <row r="45" spans="2:11" s="139" customFormat="1">
      <c r="B45" s="86" t="s">
        <v>2194</v>
      </c>
      <c r="C45" s="83">
        <v>5300</v>
      </c>
      <c r="D45" s="96" t="s">
        <v>179</v>
      </c>
      <c r="E45" s="106">
        <v>42936</v>
      </c>
      <c r="F45" s="93">
        <v>499774.15</v>
      </c>
      <c r="G45" s="95">
        <v>95.477500000000006</v>
      </c>
      <c r="H45" s="93">
        <v>1676.7819500000001</v>
      </c>
      <c r="I45" s="94">
        <v>1.1666666818181818E-3</v>
      </c>
      <c r="J45" s="94">
        <f t="shared" si="2"/>
        <v>1.341402400000766E-3</v>
      </c>
      <c r="K45" s="94">
        <f>H45/'סכום נכסי הקרן'!$C$42</f>
        <v>3.2402486372002805E-5</v>
      </c>
    </row>
    <row r="46" spans="2:11" s="139" customFormat="1">
      <c r="B46" s="86" t="s">
        <v>3109</v>
      </c>
      <c r="C46" s="83">
        <v>4960</v>
      </c>
      <c r="D46" s="96" t="s">
        <v>181</v>
      </c>
      <c r="E46" s="106">
        <v>42527</v>
      </c>
      <c r="F46" s="93">
        <v>5568901.6600000001</v>
      </c>
      <c r="G46" s="93">
        <v>104.5</v>
      </c>
      <c r="H46" s="93">
        <v>25191.46126</v>
      </c>
      <c r="I46" s="94">
        <v>7.2895585882343364E-2</v>
      </c>
      <c r="J46" s="94">
        <f t="shared" si="2"/>
        <v>2.0152821059226167E-2</v>
      </c>
      <c r="K46" s="94">
        <f>H46/'סכום נכסי הקרן'!$C$42</f>
        <v>4.8680508528135488E-4</v>
      </c>
    </row>
    <row r="47" spans="2:11" s="139" customFormat="1">
      <c r="B47" s="86" t="s">
        <v>2114</v>
      </c>
      <c r="C47" s="83">
        <v>3549</v>
      </c>
      <c r="D47" s="96" t="s">
        <v>180</v>
      </c>
      <c r="E47" s="106">
        <v>41759</v>
      </c>
      <c r="F47" s="93">
        <v>683.75</v>
      </c>
      <c r="G47" s="93">
        <v>1403285.5611</v>
      </c>
      <c r="H47" s="93">
        <v>9594.9650199999996</v>
      </c>
      <c r="I47" s="94">
        <v>6.8375000000000005E-2</v>
      </c>
      <c r="J47" s="94">
        <f t="shared" si="2"/>
        <v>7.675839488701197E-3</v>
      </c>
      <c r="K47" s="94">
        <f>H47/'סכום נכסי הקרן'!$C$42</f>
        <v>1.854151181078694E-4</v>
      </c>
    </row>
    <row r="48" spans="2:11" s="139" customFormat="1">
      <c r="B48" s="86" t="s">
        <v>2195</v>
      </c>
      <c r="C48" s="83">
        <v>5221</v>
      </c>
      <c r="D48" s="96" t="s">
        <v>179</v>
      </c>
      <c r="E48" s="106">
        <v>41753</v>
      </c>
      <c r="F48" s="93">
        <v>1875000</v>
      </c>
      <c r="G48" s="95">
        <v>182.97059999999999</v>
      </c>
      <c r="H48" s="93">
        <v>12055.475410000001</v>
      </c>
      <c r="I48" s="94">
        <v>2.6417380522993687E-2</v>
      </c>
      <c r="J48" s="94">
        <f t="shared" si="2"/>
        <v>9.6442138157106349E-3</v>
      </c>
      <c r="K48" s="94">
        <f>H48/'סכום נכסי הקרן'!$C$42</f>
        <v>2.3296253736542185E-4</v>
      </c>
    </row>
    <row r="49" spans="2:11" s="139" customFormat="1">
      <c r="B49" s="86" t="s">
        <v>2196</v>
      </c>
      <c r="C49" s="83">
        <v>5261</v>
      </c>
      <c r="D49" s="96" t="s">
        <v>179</v>
      </c>
      <c r="E49" s="106">
        <v>42037</v>
      </c>
      <c r="F49" s="93">
        <v>2786173</v>
      </c>
      <c r="G49" s="95">
        <v>48.930500000000002</v>
      </c>
      <c r="H49" s="93">
        <v>4790.59537</v>
      </c>
      <c r="I49" s="94">
        <v>0.14000000000000001</v>
      </c>
      <c r="J49" s="94">
        <f t="shared" si="2"/>
        <v>3.8324101274769548E-3</v>
      </c>
      <c r="K49" s="94">
        <f>H49/'סכום נכסי הקרן'!$C$42</f>
        <v>9.2574470514907863E-5</v>
      </c>
    </row>
    <row r="50" spans="2:11" s="139" customFormat="1">
      <c r="B50" s="82"/>
      <c r="C50" s="83"/>
      <c r="D50" s="83"/>
      <c r="E50" s="83"/>
      <c r="F50" s="93"/>
      <c r="G50" s="95"/>
      <c r="H50" s="83"/>
      <c r="I50" s="83"/>
      <c r="J50" s="94"/>
      <c r="K50" s="83"/>
    </row>
    <row r="51" spans="2:11" s="139" customFormat="1">
      <c r="B51" s="80" t="s">
        <v>2197</v>
      </c>
      <c r="C51" s="81"/>
      <c r="D51" s="81"/>
      <c r="E51" s="81"/>
      <c r="F51" s="90"/>
      <c r="G51" s="92"/>
      <c r="H51" s="90">
        <v>944244.59101999993</v>
      </c>
      <c r="I51" s="81"/>
      <c r="J51" s="91">
        <f t="shared" ref="J51:J60" si="3">H51/$H$11</f>
        <v>0.75538263074812417</v>
      </c>
      <c r="K51" s="91">
        <f>H51/'סכום נכסי הקרן'!$C$42</f>
        <v>1.8246780681508951E-2</v>
      </c>
    </row>
    <row r="52" spans="2:11" s="139" customFormat="1">
      <c r="B52" s="101" t="s">
        <v>247</v>
      </c>
      <c r="C52" s="81"/>
      <c r="D52" s="81"/>
      <c r="E52" s="81"/>
      <c r="F52" s="90"/>
      <c r="G52" s="92"/>
      <c r="H52" s="90">
        <v>48288.049630000001</v>
      </c>
      <c r="I52" s="81"/>
      <c r="J52" s="91">
        <f t="shared" si="3"/>
        <v>3.8629772741195181E-2</v>
      </c>
      <c r="K52" s="91">
        <f>H52/'סכום נכסי הקרן'!$C$42</f>
        <v>9.331284071054498E-4</v>
      </c>
    </row>
    <row r="53" spans="2:11" s="139" customFormat="1">
      <c r="B53" s="86" t="s">
        <v>2198</v>
      </c>
      <c r="C53" s="83">
        <v>5039</v>
      </c>
      <c r="D53" s="96" t="s">
        <v>179</v>
      </c>
      <c r="E53" s="106">
        <v>39182</v>
      </c>
      <c r="F53" s="93">
        <v>3512431</v>
      </c>
      <c r="G53" s="95">
        <v>125.54049999999999</v>
      </c>
      <c r="H53" s="93">
        <v>15495.065369999998</v>
      </c>
      <c r="I53" s="94">
        <v>2.0100502512562814E-2</v>
      </c>
      <c r="J53" s="94">
        <f t="shared" si="3"/>
        <v>1.2395838275505503E-2</v>
      </c>
      <c r="K53" s="94">
        <f>H53/'סכום נכסי הקרן'!$C$42</f>
        <v>2.9942989575043881E-4</v>
      </c>
    </row>
    <row r="54" spans="2:11" s="139" customFormat="1">
      <c r="B54" s="86" t="s">
        <v>2199</v>
      </c>
      <c r="C54" s="83">
        <v>5295</v>
      </c>
      <c r="D54" s="96" t="s">
        <v>179</v>
      </c>
      <c r="E54" s="106">
        <v>43003</v>
      </c>
      <c r="F54" s="93">
        <v>649232.71</v>
      </c>
      <c r="G54" s="95">
        <v>91.47</v>
      </c>
      <c r="H54" s="93">
        <v>2086.8000099999999</v>
      </c>
      <c r="I54" s="94">
        <v>9.4337795080519909E-3</v>
      </c>
      <c r="J54" s="94">
        <f t="shared" si="3"/>
        <v>1.6694111847611564E-3</v>
      </c>
      <c r="K54" s="94">
        <f>H54/'סכום נכסי הקרן'!$C$42</f>
        <v>4.0325761429576641E-5</v>
      </c>
    </row>
    <row r="55" spans="2:11" s="139" customFormat="1">
      <c r="B55" s="86" t="s">
        <v>2200</v>
      </c>
      <c r="C55" s="83">
        <v>5086</v>
      </c>
      <c r="D55" s="96" t="s">
        <v>179</v>
      </c>
      <c r="E55" s="106">
        <v>39532</v>
      </c>
      <c r="F55" s="93">
        <v>979961</v>
      </c>
      <c r="G55" s="95">
        <v>70.012799999999999</v>
      </c>
      <c r="H55" s="93">
        <v>2410.9488700000002</v>
      </c>
      <c r="I55" s="94">
        <v>1.3333333333333334E-2</v>
      </c>
      <c r="J55" s="94">
        <f t="shared" si="3"/>
        <v>1.928725795561632E-3</v>
      </c>
      <c r="K55" s="94">
        <f>H55/'סכום נכסי הקרן'!$C$42</f>
        <v>4.6589682041705276E-5</v>
      </c>
    </row>
    <row r="56" spans="2:11" s="139" customFormat="1">
      <c r="B56" s="86" t="s">
        <v>2201</v>
      </c>
      <c r="C56" s="83">
        <v>5122</v>
      </c>
      <c r="D56" s="96" t="s">
        <v>179</v>
      </c>
      <c r="E56" s="106">
        <v>40653</v>
      </c>
      <c r="F56" s="93">
        <v>1487500</v>
      </c>
      <c r="G56" s="95">
        <v>154.57679999999999</v>
      </c>
      <c r="H56" s="93">
        <v>8079.8452699999998</v>
      </c>
      <c r="I56" s="94">
        <v>2.2969868936630184E-2</v>
      </c>
      <c r="J56" s="94">
        <f t="shared" si="3"/>
        <v>6.4637646157944609E-3</v>
      </c>
      <c r="K56" s="94">
        <f>H56/'סכום נכסי הקרן'!$C$42</f>
        <v>1.5613662602288048E-4</v>
      </c>
    </row>
    <row r="57" spans="2:11" s="139" customFormat="1">
      <c r="B57" s="86" t="s">
        <v>2202</v>
      </c>
      <c r="C57" s="83">
        <v>5301</v>
      </c>
      <c r="D57" s="96" t="s">
        <v>179</v>
      </c>
      <c r="E57" s="106">
        <v>42983</v>
      </c>
      <c r="F57" s="93">
        <v>576856.59</v>
      </c>
      <c r="G57" s="95">
        <v>82.676599999999993</v>
      </c>
      <c r="H57" s="93">
        <v>1675.91589</v>
      </c>
      <c r="I57" s="94">
        <v>6.1043024968734448E-2</v>
      </c>
      <c r="J57" s="94">
        <f t="shared" si="3"/>
        <v>1.3407095639629348E-3</v>
      </c>
      <c r="K57" s="94">
        <f>H57/'סכום נכסי הקרן'!$C$42</f>
        <v>3.2385750446769745E-5</v>
      </c>
    </row>
    <row r="58" spans="2:11" s="139" customFormat="1">
      <c r="B58" s="86" t="s">
        <v>2203</v>
      </c>
      <c r="C58" s="83">
        <v>5077</v>
      </c>
      <c r="D58" s="96" t="s">
        <v>179</v>
      </c>
      <c r="E58" s="106">
        <v>39041</v>
      </c>
      <c r="F58" s="93">
        <v>1938820</v>
      </c>
      <c r="G58" s="95">
        <v>113.3099</v>
      </c>
      <c r="H58" s="93">
        <v>7719.8187500000004</v>
      </c>
      <c r="I58" s="94">
        <v>1.8097909691430641E-2</v>
      </c>
      <c r="J58" s="94">
        <f t="shared" si="3"/>
        <v>6.175748372542365E-3</v>
      </c>
      <c r="K58" s="94">
        <f>H58/'סכום נכסי הקרן'!$C$42</f>
        <v>1.4917939797789851E-4</v>
      </c>
    </row>
    <row r="59" spans="2:11" s="139" customFormat="1">
      <c r="B59" s="86" t="s">
        <v>2204</v>
      </c>
      <c r="C59" s="83">
        <v>4024</v>
      </c>
      <c r="D59" s="96" t="s">
        <v>181</v>
      </c>
      <c r="E59" s="106">
        <v>39223</v>
      </c>
      <c r="F59" s="93">
        <v>400683.15</v>
      </c>
      <c r="G59" s="95">
        <v>43.146500000000003</v>
      </c>
      <c r="H59" s="93">
        <v>748.36623999999995</v>
      </c>
      <c r="I59" s="94">
        <v>7.5668790088457951E-3</v>
      </c>
      <c r="J59" s="94">
        <f t="shared" si="3"/>
        <v>5.986826554374283E-4</v>
      </c>
      <c r="K59" s="94">
        <f>H59/'סכום נכסי הקרן'!$C$42</f>
        <v>1.4461586309935514E-5</v>
      </c>
    </row>
    <row r="60" spans="2:11" s="139" customFormat="1">
      <c r="B60" s="86" t="s">
        <v>2205</v>
      </c>
      <c r="C60" s="83">
        <v>5288</v>
      </c>
      <c r="D60" s="96" t="s">
        <v>179</v>
      </c>
      <c r="E60" s="106">
        <v>42768</v>
      </c>
      <c r="F60" s="93">
        <v>3087630.85</v>
      </c>
      <c r="G60" s="95">
        <v>92.823499999999996</v>
      </c>
      <c r="H60" s="93">
        <v>10071.28923</v>
      </c>
      <c r="I60" s="94">
        <v>2.5554605547066411E-2</v>
      </c>
      <c r="J60" s="94">
        <f t="shared" si="3"/>
        <v>8.0568922776296983E-3</v>
      </c>
      <c r="K60" s="94">
        <f>H60/'סכום נכסי הקרן'!$C$42</f>
        <v>1.9461970712624475E-4</v>
      </c>
    </row>
    <row r="61" spans="2:11" s="139" customFormat="1">
      <c r="B61" s="82"/>
      <c r="C61" s="83"/>
      <c r="D61" s="83"/>
      <c r="E61" s="83"/>
      <c r="F61" s="93"/>
      <c r="G61" s="95"/>
      <c r="H61" s="83"/>
      <c r="I61" s="83"/>
      <c r="J61" s="94"/>
      <c r="K61" s="83"/>
    </row>
    <row r="62" spans="2:11" s="140" customFormat="1">
      <c r="B62" s="101" t="s">
        <v>2206</v>
      </c>
      <c r="C62" s="81"/>
      <c r="D62" s="81"/>
      <c r="E62" s="81"/>
      <c r="F62" s="90"/>
      <c r="G62" s="92"/>
      <c r="H62" s="90">
        <v>58367.932659999999</v>
      </c>
      <c r="I62" s="81"/>
      <c r="J62" s="91">
        <f t="shared" ref="J62:J66" si="4">H62/$H$11</f>
        <v>4.6693539940125837E-2</v>
      </c>
      <c r="K62" s="91">
        <f>H62/'סכום נכסי הקרן'!$C$42</f>
        <v>1.1279141826268033E-3</v>
      </c>
    </row>
    <row r="63" spans="2:11" s="139" customFormat="1">
      <c r="B63" s="86" t="s">
        <v>2207</v>
      </c>
      <c r="C63" s="83" t="s">
        <v>2208</v>
      </c>
      <c r="D63" s="96" t="s">
        <v>182</v>
      </c>
      <c r="E63" s="106">
        <v>42268</v>
      </c>
      <c r="F63" s="93">
        <v>93028.17</v>
      </c>
      <c r="G63" s="95">
        <v>12317.37</v>
      </c>
      <c r="H63" s="93">
        <v>56653.727100000004</v>
      </c>
      <c r="I63" s="94">
        <v>3.9190675584812311E-2</v>
      </c>
      <c r="J63" s="94">
        <f t="shared" si="4"/>
        <v>4.5322199169026384E-2</v>
      </c>
      <c r="K63" s="94">
        <f>H63/'סכום נכסי הקרן'!$C$42</f>
        <v>1.0947885145596397E-3</v>
      </c>
    </row>
    <row r="64" spans="2:11" s="139" customFormat="1">
      <c r="B64" s="86" t="s">
        <v>2209</v>
      </c>
      <c r="C64" s="83" t="s">
        <v>2210</v>
      </c>
      <c r="D64" s="96" t="s">
        <v>179</v>
      </c>
      <c r="E64" s="106">
        <v>38757</v>
      </c>
      <c r="F64" s="93">
        <v>20660.14</v>
      </c>
      <c r="G64" s="95">
        <v>1E-4</v>
      </c>
      <c r="H64" s="93">
        <v>7.0000000000000007E-5</v>
      </c>
      <c r="I64" s="94">
        <v>7.8114728471168398E-12</v>
      </c>
      <c r="J64" s="94">
        <f t="shared" si="4"/>
        <v>5.5999033148021196E-11</v>
      </c>
      <c r="K64" s="94">
        <f>H64/'סכום נכסי הקרן'!$C$42</f>
        <v>1.3526946935707391E-12</v>
      </c>
    </row>
    <row r="65" spans="2:11" s="139" customFormat="1">
      <c r="B65" s="86" t="s">
        <v>2211</v>
      </c>
      <c r="C65" s="83" t="s">
        <v>2212</v>
      </c>
      <c r="D65" s="96" t="s">
        <v>179</v>
      </c>
      <c r="E65" s="106">
        <v>39496</v>
      </c>
      <c r="F65" s="93">
        <v>14.98</v>
      </c>
      <c r="G65" s="95">
        <v>104246</v>
      </c>
      <c r="H65" s="93">
        <v>54.860250000000001</v>
      </c>
      <c r="I65" s="94">
        <v>1.2781382507804856E-3</v>
      </c>
      <c r="J65" s="94">
        <f t="shared" si="4"/>
        <v>4.3887442260838996E-5</v>
      </c>
      <c r="K65" s="94">
        <f>H65/'סכום נכסי הקרן'!$C$42</f>
        <v>1.0601309866137732E-6</v>
      </c>
    </row>
    <row r="66" spans="2:11" s="139" customFormat="1">
      <c r="B66" s="86" t="s">
        <v>2213</v>
      </c>
      <c r="C66" s="83" t="s">
        <v>2214</v>
      </c>
      <c r="D66" s="96" t="s">
        <v>179</v>
      </c>
      <c r="E66" s="106">
        <v>38958</v>
      </c>
      <c r="F66" s="93">
        <v>3785.36</v>
      </c>
      <c r="G66" s="95">
        <v>12474.631799999999</v>
      </c>
      <c r="H66" s="93">
        <v>1659.3452400000001</v>
      </c>
      <c r="I66" s="94">
        <v>7.8063250537955121E-4</v>
      </c>
      <c r="J66" s="94">
        <f t="shared" si="4"/>
        <v>1.3274532728395883E-3</v>
      </c>
      <c r="K66" s="94">
        <f>H66/'סכום נכסי הקרן'!$C$42</f>
        <v>3.2065535727855204E-5</v>
      </c>
    </row>
    <row r="67" spans="2:11" s="139" customFormat="1">
      <c r="B67" s="82"/>
      <c r="C67" s="83"/>
      <c r="D67" s="83"/>
      <c r="E67" s="83"/>
      <c r="F67" s="93"/>
      <c r="G67" s="95"/>
      <c r="H67" s="83"/>
      <c r="I67" s="83"/>
      <c r="J67" s="94"/>
      <c r="K67" s="83"/>
    </row>
    <row r="68" spans="2:11" s="139" customFormat="1">
      <c r="B68" s="101" t="s">
        <v>250</v>
      </c>
      <c r="C68" s="81"/>
      <c r="D68" s="81"/>
      <c r="E68" s="81"/>
      <c r="F68" s="90"/>
      <c r="G68" s="92"/>
      <c r="H68" s="90">
        <v>101895.44053000002</v>
      </c>
      <c r="I68" s="81"/>
      <c r="J68" s="91">
        <f t="shared" ref="J68:J73" si="5">H68/$H$11</f>
        <v>8.1514945026738478E-2</v>
      </c>
      <c r="K68" s="91">
        <f>H68/'סכום נכסי הקרן'!$C$42</f>
        <v>1.9690488814854833E-3</v>
      </c>
    </row>
    <row r="69" spans="2:11" s="139" customFormat="1">
      <c r="B69" s="86" t="s">
        <v>2215</v>
      </c>
      <c r="C69" s="83">
        <v>5264</v>
      </c>
      <c r="D69" s="96" t="s">
        <v>179</v>
      </c>
      <c r="E69" s="106">
        <v>42234</v>
      </c>
      <c r="F69" s="93">
        <v>10343896.93</v>
      </c>
      <c r="G69" s="95">
        <v>88.224199999999996</v>
      </c>
      <c r="H69" s="93">
        <v>32068.132600000001</v>
      </c>
      <c r="I69" s="94">
        <v>1.0462025316455696E-3</v>
      </c>
      <c r="J69" s="94">
        <f t="shared" si="5"/>
        <v>2.5654063149464845E-2</v>
      </c>
      <c r="K69" s="94">
        <f>H69/'סכום נכסי הקרן'!$C$42</f>
        <v>6.1969132572489748E-4</v>
      </c>
    </row>
    <row r="70" spans="2:11" s="139" customFormat="1">
      <c r="B70" s="86" t="s">
        <v>2216</v>
      </c>
      <c r="C70" s="83">
        <v>5274</v>
      </c>
      <c r="D70" s="96" t="s">
        <v>179</v>
      </c>
      <c r="E70" s="106">
        <v>42472</v>
      </c>
      <c r="F70" s="93">
        <v>11563235.060000001</v>
      </c>
      <c r="G70" s="95">
        <v>107.6504</v>
      </c>
      <c r="H70" s="93">
        <v>43741.810960000003</v>
      </c>
      <c r="I70" s="94">
        <v>1.8934666666666666E-3</v>
      </c>
      <c r="J70" s="94">
        <f t="shared" si="5"/>
        <v>3.4992844598621668E-2</v>
      </c>
      <c r="K70" s="94">
        <f>H70/'סכום נכסי הקרן'!$C$42</f>
        <v>8.4527593675380564E-4</v>
      </c>
    </row>
    <row r="71" spans="2:11" s="139" customFormat="1">
      <c r="B71" s="86" t="s">
        <v>2217</v>
      </c>
      <c r="C71" s="83">
        <v>5079</v>
      </c>
      <c r="D71" s="96" t="s">
        <v>181</v>
      </c>
      <c r="E71" s="106">
        <v>39065</v>
      </c>
      <c r="F71" s="93">
        <v>9100000</v>
      </c>
      <c r="G71" s="95">
        <v>49.813200000000002</v>
      </c>
      <c r="H71" s="93">
        <v>19622.455590000001</v>
      </c>
      <c r="I71" s="94">
        <v>4.9968519832505519E-2</v>
      </c>
      <c r="J71" s="94">
        <f t="shared" si="5"/>
        <v>1.5697693443285483E-2</v>
      </c>
      <c r="K71" s="94">
        <f>H71/'סכום נכסי הקרן'!$C$42</f>
        <v>3.7918845073457833E-4</v>
      </c>
    </row>
    <row r="72" spans="2:11" s="139" customFormat="1">
      <c r="B72" s="86" t="s">
        <v>2218</v>
      </c>
      <c r="C72" s="83">
        <v>5048</v>
      </c>
      <c r="D72" s="96" t="s">
        <v>181</v>
      </c>
      <c r="E72" s="106">
        <v>38200</v>
      </c>
      <c r="F72" s="93">
        <v>4692574</v>
      </c>
      <c r="G72" s="95">
        <v>0.62180000000000002</v>
      </c>
      <c r="H72" s="93">
        <v>126.30758999999999</v>
      </c>
      <c r="I72" s="94">
        <v>2.5773195876288658E-2</v>
      </c>
      <c r="J72" s="94">
        <f t="shared" si="5"/>
        <v>1.0104432741795243E-4</v>
      </c>
      <c r="K72" s="94">
        <f>H72/'סכום נכסי הקרן'!$C$42</f>
        <v>2.440794382152979E-6</v>
      </c>
    </row>
    <row r="73" spans="2:11" s="139" customFormat="1">
      <c r="B73" s="86" t="s">
        <v>2219</v>
      </c>
      <c r="C73" s="83">
        <v>5299</v>
      </c>
      <c r="D73" s="96" t="s">
        <v>179</v>
      </c>
      <c r="E73" s="106">
        <v>43002</v>
      </c>
      <c r="F73" s="93">
        <v>1889369.47</v>
      </c>
      <c r="G73" s="95">
        <v>95.443600000000004</v>
      </c>
      <c r="H73" s="93">
        <v>6336.7337900000002</v>
      </c>
      <c r="I73" s="94">
        <v>2.2723119999999999E-2</v>
      </c>
      <c r="J73" s="94">
        <f t="shared" si="5"/>
        <v>5.0692995079485142E-3</v>
      </c>
      <c r="K73" s="94">
        <f>H73/'סכום נכסי הקרן'!$C$42</f>
        <v>1.2245237389004853E-4</v>
      </c>
    </row>
    <row r="74" spans="2:11" s="139" customFormat="1">
      <c r="B74" s="82"/>
      <c r="C74" s="83"/>
      <c r="D74" s="83"/>
      <c r="E74" s="83"/>
      <c r="F74" s="93"/>
      <c r="G74" s="95"/>
      <c r="H74" s="83"/>
      <c r="I74" s="83"/>
      <c r="J74" s="94"/>
      <c r="K74" s="83"/>
    </row>
    <row r="75" spans="2:11" s="139" customFormat="1">
      <c r="B75" s="101" t="s">
        <v>251</v>
      </c>
      <c r="C75" s="81"/>
      <c r="D75" s="81"/>
      <c r="E75" s="81"/>
      <c r="F75" s="90"/>
      <c r="G75" s="92"/>
      <c r="H75" s="90">
        <v>735693.16820000007</v>
      </c>
      <c r="I75" s="81"/>
      <c r="J75" s="91">
        <f t="shared" ref="J75:J136" si="6">H75/$H$11</f>
        <v>0.58854437304006479</v>
      </c>
      <c r="K75" s="91">
        <f>H75/'סכום נכסי הקרן'!$C$42</f>
        <v>1.4216689210291216E-2</v>
      </c>
    </row>
    <row r="76" spans="2:11" s="139" customFormat="1">
      <c r="B76" s="86" t="s">
        <v>2220</v>
      </c>
      <c r="C76" s="83">
        <v>5304</v>
      </c>
      <c r="D76" s="96" t="s">
        <v>181</v>
      </c>
      <c r="E76" s="106">
        <v>43080</v>
      </c>
      <c r="F76" s="93">
        <v>1133180.1000000001</v>
      </c>
      <c r="G76" s="95">
        <v>100</v>
      </c>
      <c r="H76" s="93">
        <v>4905.3100199999999</v>
      </c>
      <c r="I76" s="94">
        <v>4.5327203999999998E-3</v>
      </c>
      <c r="J76" s="94">
        <f t="shared" si="6"/>
        <v>3.9241802630185785E-3</v>
      </c>
      <c r="K76" s="94">
        <f>H76/'סכום נכסי הקרן'!$C$42</f>
        <v>9.4791240491048212E-5</v>
      </c>
    </row>
    <row r="77" spans="2:11" s="139" customFormat="1">
      <c r="B77" s="86" t="s">
        <v>2221</v>
      </c>
      <c r="C77" s="83">
        <v>5273</v>
      </c>
      <c r="D77" s="96" t="s">
        <v>181</v>
      </c>
      <c r="E77" s="106">
        <v>42639</v>
      </c>
      <c r="F77" s="93">
        <v>4356000.54</v>
      </c>
      <c r="G77" s="95">
        <v>101.40600000000001</v>
      </c>
      <c r="H77" s="93">
        <v>19121.374100000001</v>
      </c>
      <c r="I77" s="94">
        <v>6.9230769230769226E-4</v>
      </c>
      <c r="J77" s="94">
        <f t="shared" si="6"/>
        <v>1.5296835172308771E-2</v>
      </c>
      <c r="K77" s="94">
        <f>H77/'סכום נכסי הקרן'!$C$42</f>
        <v>3.6950544684072805E-4</v>
      </c>
    </row>
    <row r="78" spans="2:11" s="139" customFormat="1">
      <c r="B78" s="86" t="s">
        <v>2222</v>
      </c>
      <c r="C78" s="83">
        <v>4020</v>
      </c>
      <c r="D78" s="96" t="s">
        <v>181</v>
      </c>
      <c r="E78" s="106">
        <v>39105</v>
      </c>
      <c r="F78" s="93">
        <v>799098.32</v>
      </c>
      <c r="G78" s="95">
        <v>19.016400000000001</v>
      </c>
      <c r="H78" s="93">
        <v>657.80327999999997</v>
      </c>
      <c r="I78" s="94">
        <v>5.4421768707482989E-3</v>
      </c>
      <c r="J78" s="94">
        <f t="shared" si="6"/>
        <v>5.2623353830852945E-4</v>
      </c>
      <c r="K78" s="94">
        <f>H78/'סכום נכסי הקרן'!$C$42</f>
        <v>1.2711528660991813E-5</v>
      </c>
    </row>
    <row r="79" spans="2:11" s="139" customFormat="1">
      <c r="B79" s="86" t="s">
        <v>2223</v>
      </c>
      <c r="C79" s="83">
        <v>5281</v>
      </c>
      <c r="D79" s="96" t="s">
        <v>179</v>
      </c>
      <c r="E79" s="106">
        <v>42642</v>
      </c>
      <c r="F79" s="93">
        <v>13829910.529999999</v>
      </c>
      <c r="G79" s="95">
        <v>78.505700000000004</v>
      </c>
      <c r="H79" s="93">
        <v>38152.44</v>
      </c>
      <c r="I79" s="94">
        <v>7.0029210651410675E-3</v>
      </c>
      <c r="J79" s="94">
        <f t="shared" si="6"/>
        <v>3.0521425031969855E-2</v>
      </c>
      <c r="K79" s="94">
        <f>H79/'סכום נכסי הקרן'!$C$42</f>
        <v>7.372657590682286E-4</v>
      </c>
    </row>
    <row r="80" spans="2:11" s="139" customFormat="1">
      <c r="B80" s="86" t="s">
        <v>2224</v>
      </c>
      <c r="C80" s="83">
        <v>5044</v>
      </c>
      <c r="D80" s="96" t="s">
        <v>179</v>
      </c>
      <c r="E80" s="106">
        <v>38168</v>
      </c>
      <c r="F80" s="93">
        <v>2788169.39</v>
      </c>
      <c r="G80" s="95">
        <v>1E-4</v>
      </c>
      <c r="H80" s="93">
        <v>9.8000000000000014E-3</v>
      </c>
      <c r="I80" s="94">
        <v>6.2500000000000003E-3</v>
      </c>
      <c r="J80" s="94">
        <f t="shared" si="6"/>
        <v>7.8398646407229677E-9</v>
      </c>
      <c r="K80" s="94">
        <f>H80/'סכום נכסי הקרן'!$C$42</f>
        <v>1.8937725709990347E-10</v>
      </c>
    </row>
    <row r="81" spans="2:11" s="139" customFormat="1">
      <c r="B81" s="86" t="s">
        <v>2225</v>
      </c>
      <c r="C81" s="83">
        <v>5291</v>
      </c>
      <c r="D81" s="96" t="s">
        <v>179</v>
      </c>
      <c r="E81" s="106">
        <v>42908</v>
      </c>
      <c r="F81" s="93">
        <v>4105019.51</v>
      </c>
      <c r="G81" s="95">
        <v>102.7837</v>
      </c>
      <c r="H81" s="93">
        <v>14826.58836</v>
      </c>
      <c r="I81" s="94">
        <v>1.2025129484341099E-2</v>
      </c>
      <c r="J81" s="94">
        <f t="shared" si="6"/>
        <v>1.186106590062436E-2</v>
      </c>
      <c r="K81" s="94">
        <f>H81/'סכום נכסי הקרן'!$C$42</f>
        <v>2.8651210569042407E-4</v>
      </c>
    </row>
    <row r="82" spans="2:11" s="139" customFormat="1">
      <c r="B82" s="86" t="s">
        <v>2226</v>
      </c>
      <c r="C82" s="83">
        <v>5263</v>
      </c>
      <c r="D82" s="96" t="s">
        <v>179</v>
      </c>
      <c r="E82" s="106">
        <v>42082</v>
      </c>
      <c r="F82" s="93">
        <v>6026031.7800000003</v>
      </c>
      <c r="G82" s="95">
        <v>70.980599999999995</v>
      </c>
      <c r="H82" s="93">
        <v>15030.479670000001</v>
      </c>
      <c r="I82" s="94">
        <v>5.9405940594059407E-3</v>
      </c>
      <c r="J82" s="94">
        <f t="shared" si="6"/>
        <v>1.2024176132442695E-2</v>
      </c>
      <c r="K82" s="94">
        <f>H82/'סכום נכסי הקרן'!$C$42</f>
        <v>2.9045214416331244E-4</v>
      </c>
    </row>
    <row r="83" spans="2:11" s="139" customFormat="1">
      <c r="B83" s="86" t="s">
        <v>2227</v>
      </c>
      <c r="C83" s="83">
        <v>4021</v>
      </c>
      <c r="D83" s="96" t="s">
        <v>181</v>
      </c>
      <c r="E83" s="106">
        <v>39126</v>
      </c>
      <c r="F83" s="93">
        <v>330048.71000000002</v>
      </c>
      <c r="G83" s="95">
        <v>63.628799999999998</v>
      </c>
      <c r="H83" s="93">
        <v>909.07409999999993</v>
      </c>
      <c r="I83" s="94">
        <v>1E-3</v>
      </c>
      <c r="J83" s="94">
        <f t="shared" si="6"/>
        <v>7.2724672371296474E-4</v>
      </c>
      <c r="K83" s="94">
        <f>H83/'סכום נכסי הקרן'!$C$42</f>
        <v>1.7567138730465646E-5</v>
      </c>
    </row>
    <row r="84" spans="2:11" s="139" customFormat="1">
      <c r="B84" s="86" t="s">
        <v>2228</v>
      </c>
      <c r="C84" s="83">
        <v>4025</v>
      </c>
      <c r="D84" s="96" t="s">
        <v>179</v>
      </c>
      <c r="E84" s="106">
        <v>39247</v>
      </c>
      <c r="F84" s="93">
        <v>703382.2</v>
      </c>
      <c r="G84" s="95">
        <v>6.4752000000000001</v>
      </c>
      <c r="H84" s="93">
        <v>160.04652999999999</v>
      </c>
      <c r="I84" s="94">
        <v>2.0127731060541891E-3</v>
      </c>
      <c r="J84" s="94">
        <f t="shared" si="6"/>
        <v>1.2803501340993953E-4</v>
      </c>
      <c r="K84" s="94">
        <f>H84/'סכום נכסי הקרן'!$C$42</f>
        <v>3.0927727407915723E-6</v>
      </c>
    </row>
    <row r="85" spans="2:11" s="139" customFormat="1">
      <c r="B85" s="86" t="s">
        <v>2229</v>
      </c>
      <c r="C85" s="83">
        <v>5266</v>
      </c>
      <c r="D85" s="96" t="s">
        <v>179</v>
      </c>
      <c r="E85" s="106">
        <v>42228</v>
      </c>
      <c r="F85" s="93">
        <v>8619568.4600000009</v>
      </c>
      <c r="G85" s="95">
        <v>168.3579</v>
      </c>
      <c r="H85" s="93">
        <v>50994.199719999997</v>
      </c>
      <c r="I85" s="94">
        <v>3.3999999999999998E-3</v>
      </c>
      <c r="J85" s="94">
        <f t="shared" si="6"/>
        <v>4.0794655435387038E-2</v>
      </c>
      <c r="K85" s="94">
        <f>H85/'סכום נכסי הקרן'!$C$42</f>
        <v>9.8542261948757789E-4</v>
      </c>
    </row>
    <row r="86" spans="2:11" s="139" customFormat="1">
      <c r="B86" s="86" t="s">
        <v>2230</v>
      </c>
      <c r="C86" s="83">
        <v>5222</v>
      </c>
      <c r="D86" s="96" t="s">
        <v>179</v>
      </c>
      <c r="E86" s="106">
        <v>40675</v>
      </c>
      <c r="F86" s="93">
        <v>3196978.82</v>
      </c>
      <c r="G86" s="95">
        <v>54.550800000000002</v>
      </c>
      <c r="H86" s="93">
        <v>6128.3370000000004</v>
      </c>
      <c r="I86" s="94">
        <v>6.147555971896956E-3</v>
      </c>
      <c r="J86" s="94">
        <f t="shared" si="6"/>
        <v>4.9025849543606398E-3</v>
      </c>
      <c r="K86" s="94">
        <f>H86/'סכום נכסי הקרן'!$C$42</f>
        <v>1.1842527057590317E-4</v>
      </c>
    </row>
    <row r="87" spans="2:11" s="139" customFormat="1">
      <c r="B87" s="86" t="s">
        <v>2231</v>
      </c>
      <c r="C87" s="83">
        <v>4027</v>
      </c>
      <c r="D87" s="96" t="s">
        <v>179</v>
      </c>
      <c r="E87" s="106">
        <v>39294</v>
      </c>
      <c r="F87" s="93">
        <v>202346.58000019996</v>
      </c>
      <c r="G87" s="95">
        <v>0.18640000000000001</v>
      </c>
      <c r="H87" s="93">
        <v>1.3253800002</v>
      </c>
      <c r="I87" s="94">
        <v>3.9904226666666667E-3</v>
      </c>
      <c r="J87" s="94">
        <f t="shared" si="6"/>
        <v>1.0602856937846305E-6</v>
      </c>
      <c r="K87" s="94">
        <f>H87/'סכום נכסי הקרן'!$C$42</f>
        <v>2.5611921331933213E-8</v>
      </c>
    </row>
    <row r="88" spans="2:11" s="139" customFormat="1">
      <c r="B88" s="86" t="s">
        <v>2232</v>
      </c>
      <c r="C88" s="83">
        <v>5307</v>
      </c>
      <c r="D88" s="96" t="s">
        <v>179</v>
      </c>
      <c r="E88" s="106">
        <v>43068</v>
      </c>
      <c r="F88" s="93">
        <v>633002</v>
      </c>
      <c r="G88" s="95">
        <v>100</v>
      </c>
      <c r="H88" s="93">
        <v>2224.3690299999998</v>
      </c>
      <c r="I88" s="94">
        <v>4.3061329745705309E-3</v>
      </c>
      <c r="J88" s="94">
        <f t="shared" si="6"/>
        <v>1.7794645006343106E-3</v>
      </c>
      <c r="K88" s="94">
        <f>H88/'סכום נכסי הקרן'!$C$42</f>
        <v>4.2984174048915593E-5</v>
      </c>
    </row>
    <row r="89" spans="2:11" s="139" customFormat="1">
      <c r="B89" s="86" t="s">
        <v>2233</v>
      </c>
      <c r="C89" s="83">
        <v>5315</v>
      </c>
      <c r="D89" s="96" t="s">
        <v>187</v>
      </c>
      <c r="E89" s="106">
        <v>43129</v>
      </c>
      <c r="F89" s="93">
        <v>2221343.2000000002</v>
      </c>
      <c r="G89" s="95">
        <v>100</v>
      </c>
      <c r="H89" s="93">
        <v>1290.1561299999998</v>
      </c>
      <c r="I89" s="94">
        <v>1.4718264278033398E-2</v>
      </c>
      <c r="J89" s="94">
        <f t="shared" si="6"/>
        <v>1.0321070841427533E-3</v>
      </c>
      <c r="K89" s="94">
        <f>H89/'סכום נכסי הקרן'!$C$42</f>
        <v>2.4931247870410861E-5</v>
      </c>
    </row>
    <row r="90" spans="2:11" s="139" customFormat="1">
      <c r="B90" s="86" t="s">
        <v>2234</v>
      </c>
      <c r="C90" s="83">
        <v>5255</v>
      </c>
      <c r="D90" s="96" t="s">
        <v>179</v>
      </c>
      <c r="E90" s="106">
        <v>41407</v>
      </c>
      <c r="F90" s="93">
        <v>1025369.33</v>
      </c>
      <c r="G90" s="95">
        <v>93.546999999999997</v>
      </c>
      <c r="H90" s="93">
        <v>3370.6367099999998</v>
      </c>
      <c r="I90" s="94">
        <v>2.8089887640449437E-2</v>
      </c>
      <c r="J90" s="94">
        <f t="shared" si="6"/>
        <v>2.6964628121889582E-3</v>
      </c>
      <c r="K90" s="94">
        <f>H90/'סכום נכסי הקרן'!$C$42</f>
        <v>6.5134891308167616E-5</v>
      </c>
    </row>
    <row r="91" spans="2:11" s="139" customFormat="1">
      <c r="B91" s="86" t="s">
        <v>2235</v>
      </c>
      <c r="C91" s="83">
        <v>5294</v>
      </c>
      <c r="D91" s="96" t="s">
        <v>182</v>
      </c>
      <c r="E91" s="106">
        <v>43002</v>
      </c>
      <c r="F91" s="93">
        <v>16603673.550000001</v>
      </c>
      <c r="G91" s="95">
        <v>100.0472</v>
      </c>
      <c r="H91" s="93">
        <v>82130.630170000004</v>
      </c>
      <c r="I91" s="94">
        <v>6.2846333627311138E-2</v>
      </c>
      <c r="J91" s="94">
        <f t="shared" si="6"/>
        <v>6.5703369733681419E-2</v>
      </c>
      <c r="K91" s="94">
        <f>H91/'סכום נכסי הקרן'!$C$42</f>
        <v>1.5871095372939977E-3</v>
      </c>
    </row>
    <row r="92" spans="2:11" s="139" customFormat="1">
      <c r="B92" s="86" t="s">
        <v>2236</v>
      </c>
      <c r="C92" s="83">
        <v>5290</v>
      </c>
      <c r="D92" s="96" t="s">
        <v>179</v>
      </c>
      <c r="E92" s="106">
        <v>42779</v>
      </c>
      <c r="F92" s="93">
        <v>6505845.5099999998</v>
      </c>
      <c r="G92" s="95">
        <v>92.9726</v>
      </c>
      <c r="H92" s="93">
        <v>21254.96917</v>
      </c>
      <c r="I92" s="94">
        <v>5.1480744931631803E-3</v>
      </c>
      <c r="J92" s="94">
        <f t="shared" si="6"/>
        <v>1.7003681758728552E-2</v>
      </c>
      <c r="K92" s="94">
        <f>H92/'סכום נכסי הקרן'!$C$42</f>
        <v>4.1073548583240931E-4</v>
      </c>
    </row>
    <row r="93" spans="2:11" s="139" customFormat="1">
      <c r="B93" s="86" t="s">
        <v>2237</v>
      </c>
      <c r="C93" s="83">
        <v>5285</v>
      </c>
      <c r="D93" s="96" t="s">
        <v>179</v>
      </c>
      <c r="E93" s="106">
        <v>42718</v>
      </c>
      <c r="F93" s="93">
        <v>4608251.34</v>
      </c>
      <c r="G93" s="95">
        <v>99.900800000000004</v>
      </c>
      <c r="H93" s="93">
        <v>16177.331380000001</v>
      </c>
      <c r="I93" s="94">
        <v>3.7313775719298235E-3</v>
      </c>
      <c r="J93" s="94">
        <f t="shared" si="6"/>
        <v>1.2941641659930621E-2</v>
      </c>
      <c r="K93" s="94">
        <f>H93/'סכום נכסי הקרן'!$C$42</f>
        <v>3.1261414734087714E-4</v>
      </c>
    </row>
    <row r="94" spans="2:11" s="139" customFormat="1">
      <c r="B94" s="86" t="s">
        <v>2238</v>
      </c>
      <c r="C94" s="83">
        <v>4028</v>
      </c>
      <c r="D94" s="96" t="s">
        <v>179</v>
      </c>
      <c r="E94" s="106">
        <v>39321</v>
      </c>
      <c r="F94" s="93">
        <v>375517.65</v>
      </c>
      <c r="G94" s="95">
        <v>15.4863</v>
      </c>
      <c r="H94" s="93">
        <v>204.35240999999999</v>
      </c>
      <c r="I94" s="94">
        <v>1.8721967687484928E-3</v>
      </c>
      <c r="J94" s="94">
        <f t="shared" si="6"/>
        <v>1.634791054495431E-4</v>
      </c>
      <c r="K94" s="94">
        <f>H94/'סכום נכסי הקרן'!$C$42</f>
        <v>3.9489488660770288E-6</v>
      </c>
    </row>
    <row r="95" spans="2:11" s="139" customFormat="1">
      <c r="B95" s="86" t="s">
        <v>2239</v>
      </c>
      <c r="C95" s="83">
        <v>5099</v>
      </c>
      <c r="D95" s="96" t="s">
        <v>179</v>
      </c>
      <c r="E95" s="106">
        <v>39762</v>
      </c>
      <c r="F95" s="93">
        <v>3720536.41</v>
      </c>
      <c r="G95" s="95">
        <v>160.29599999999999</v>
      </c>
      <c r="H95" s="93">
        <v>20957.042829999999</v>
      </c>
      <c r="I95" s="94">
        <v>4.5509570662710365E-2</v>
      </c>
      <c r="J95" s="94">
        <f t="shared" si="6"/>
        <v>1.6765344801738139E-2</v>
      </c>
      <c r="K95" s="94">
        <f>H95/'סכום נכסי הקרן'!$C$42</f>
        <v>4.0497829470108142E-4</v>
      </c>
    </row>
    <row r="96" spans="2:11" s="139" customFormat="1">
      <c r="B96" s="86" t="s">
        <v>2240</v>
      </c>
      <c r="C96" s="83">
        <v>5228</v>
      </c>
      <c r="D96" s="96" t="s">
        <v>179</v>
      </c>
      <c r="E96" s="106">
        <v>41086</v>
      </c>
      <c r="F96" s="93">
        <v>2790000</v>
      </c>
      <c r="G96" s="95">
        <v>94.656300000000002</v>
      </c>
      <c r="H96" s="93">
        <v>9280.1604499999994</v>
      </c>
      <c r="I96" s="94">
        <v>1.1320754716981131E-2</v>
      </c>
      <c r="J96" s="94">
        <f t="shared" si="6"/>
        <v>7.4240001808357891E-3</v>
      </c>
      <c r="K96" s="94">
        <f>H96/'סכום נכסי הקרן'!$C$42</f>
        <v>1.7933176851714342E-4</v>
      </c>
    </row>
    <row r="97" spans="2:11" s="139" customFormat="1">
      <c r="B97" s="86" t="s">
        <v>2241</v>
      </c>
      <c r="C97" s="83">
        <v>5087</v>
      </c>
      <c r="D97" s="96" t="s">
        <v>179</v>
      </c>
      <c r="E97" s="106">
        <v>39713</v>
      </c>
      <c r="F97" s="93">
        <v>4800000</v>
      </c>
      <c r="G97" s="95">
        <v>3.7054999999999998</v>
      </c>
      <c r="H97" s="93">
        <v>625.01409999999998</v>
      </c>
      <c r="I97" s="94">
        <v>4.577497024626934E-3</v>
      </c>
      <c r="J97" s="94">
        <f t="shared" si="6"/>
        <v>5.0000264719829478E-4</v>
      </c>
      <c r="K97" s="94">
        <f>H97/'סכום נכסי הקרן'!$C$42</f>
        <v>1.2077903663955588E-5</v>
      </c>
    </row>
    <row r="98" spans="2:11" s="139" customFormat="1">
      <c r="B98" s="86" t="s">
        <v>2242</v>
      </c>
      <c r="C98" s="83">
        <v>5223</v>
      </c>
      <c r="D98" s="96" t="s">
        <v>179</v>
      </c>
      <c r="E98" s="106">
        <v>40749</v>
      </c>
      <c r="F98" s="93">
        <v>5093397.0599999996</v>
      </c>
      <c r="G98" s="95">
        <v>18.4206</v>
      </c>
      <c r="H98" s="93">
        <v>3296.9553300000002</v>
      </c>
      <c r="I98" s="94">
        <v>1.1223917147084332E-2</v>
      </c>
      <c r="J98" s="94">
        <f t="shared" si="6"/>
        <v>2.637518725888788E-3</v>
      </c>
      <c r="K98" s="94">
        <f>H98/'סכום נכסי הקרן'!$C$42</f>
        <v>6.3711056854725206E-5</v>
      </c>
    </row>
    <row r="99" spans="2:11" s="139" customFormat="1">
      <c r="B99" s="86" t="s">
        <v>2243</v>
      </c>
      <c r="C99" s="83">
        <v>5270</v>
      </c>
      <c r="D99" s="96" t="s">
        <v>179</v>
      </c>
      <c r="E99" s="106">
        <v>42338</v>
      </c>
      <c r="F99" s="93">
        <v>4549523.5</v>
      </c>
      <c r="G99" s="95">
        <v>418.93549999999999</v>
      </c>
      <c r="H99" s="93">
        <v>66975.325540000005</v>
      </c>
      <c r="I99" s="94">
        <v>3.404529021669217E-2</v>
      </c>
      <c r="J99" s="94">
        <f t="shared" si="6"/>
        <v>5.3579335357342439E-2</v>
      </c>
      <c r="K99" s="94">
        <f>H99/'סכום נכסי הקרן'!$C$42</f>
        <v>1.2942452494018684E-3</v>
      </c>
    </row>
    <row r="100" spans="2:11" s="139" customFormat="1">
      <c r="B100" s="86" t="s">
        <v>2244</v>
      </c>
      <c r="C100" s="83">
        <v>7000</v>
      </c>
      <c r="D100" s="96" t="s">
        <v>179</v>
      </c>
      <c r="E100" s="106">
        <v>43137</v>
      </c>
      <c r="F100" s="93">
        <v>816.57</v>
      </c>
      <c r="G100" s="95">
        <v>100</v>
      </c>
      <c r="H100" s="93">
        <v>2.8694299999999999</v>
      </c>
      <c r="I100" s="94">
        <v>0.11169022712897231</v>
      </c>
      <c r="J100" s="94">
        <f t="shared" si="6"/>
        <v>2.2955043669418064E-6</v>
      </c>
      <c r="K100" s="94">
        <f>H100/'סכום נכסי הקרן'!$C$42</f>
        <v>5.5449467636752646E-8</v>
      </c>
    </row>
    <row r="101" spans="2:11" s="139" customFormat="1">
      <c r="B101" s="86" t="s">
        <v>2245</v>
      </c>
      <c r="C101" s="83">
        <v>5292</v>
      </c>
      <c r="D101" s="96" t="s">
        <v>181</v>
      </c>
      <c r="E101" s="106">
        <v>42814</v>
      </c>
      <c r="F101" s="93">
        <v>504185.74</v>
      </c>
      <c r="G101" s="95">
        <v>163.06219999999999</v>
      </c>
      <c r="H101" s="93">
        <v>3558.8638700000001</v>
      </c>
      <c r="I101" s="94">
        <v>2.4884052260526349E-3</v>
      </c>
      <c r="J101" s="94">
        <f t="shared" si="6"/>
        <v>2.8470419403632142E-3</v>
      </c>
      <c r="K101" s="94">
        <f>H101/'סכום נכסי הקרן'!$C$42</f>
        <v>6.8772232458423209E-5</v>
      </c>
    </row>
    <row r="102" spans="2:11" s="139" customFormat="1">
      <c r="B102" s="86" t="s">
        <v>2246</v>
      </c>
      <c r="C102" s="83">
        <v>5296</v>
      </c>
      <c r="D102" s="96" t="s">
        <v>179</v>
      </c>
      <c r="E102" s="106">
        <v>42912</v>
      </c>
      <c r="F102" s="93">
        <v>575456.01</v>
      </c>
      <c r="G102" s="95">
        <v>117.8293</v>
      </c>
      <c r="H102" s="93">
        <v>2382.6880499999997</v>
      </c>
      <c r="I102" s="94">
        <v>4.6712883029040697E-2</v>
      </c>
      <c r="J102" s="94">
        <f t="shared" si="6"/>
        <v>1.9061175299049137E-3</v>
      </c>
      <c r="K102" s="94">
        <f>H102/'סכום נכסי הקרן'!$C$42</f>
        <v>4.604356402384873E-5</v>
      </c>
    </row>
    <row r="103" spans="2:11" s="139" customFormat="1">
      <c r="B103" s="86" t="s">
        <v>2247</v>
      </c>
      <c r="C103" s="83">
        <v>5059</v>
      </c>
      <c r="D103" s="96" t="s">
        <v>181</v>
      </c>
      <c r="E103" s="106">
        <v>39255</v>
      </c>
      <c r="F103" s="93">
        <v>2844600</v>
      </c>
      <c r="G103" s="95">
        <v>7.6760000000000002</v>
      </c>
      <c r="H103" s="93">
        <v>945.19997000000001</v>
      </c>
      <c r="I103" s="94">
        <v>6.2630480167014616E-3</v>
      </c>
      <c r="J103" s="94">
        <f t="shared" si="6"/>
        <v>7.5614692073626628E-4</v>
      </c>
      <c r="K103" s="94">
        <f>H103/'סכום נכסי הקרן'!$C$42</f>
        <v>1.826524262546031E-5</v>
      </c>
    </row>
    <row r="104" spans="2:11" s="139" customFormat="1">
      <c r="B104" s="86" t="s">
        <v>2248</v>
      </c>
      <c r="C104" s="83">
        <v>5297</v>
      </c>
      <c r="D104" s="96" t="s">
        <v>179</v>
      </c>
      <c r="E104" s="106">
        <v>42916</v>
      </c>
      <c r="F104" s="93">
        <v>7518926.71</v>
      </c>
      <c r="G104" s="95">
        <v>93.009799999999998</v>
      </c>
      <c r="H104" s="93">
        <v>24574.592149999997</v>
      </c>
      <c r="I104" s="94">
        <v>7.3672381679708845E-3</v>
      </c>
      <c r="J104" s="94">
        <f t="shared" si="6"/>
        <v>1.9659334291527875E-2</v>
      </c>
      <c r="K104" s="94">
        <f>H104/'סכום נכסי הקרן'!$C$42</f>
        <v>4.74884577113859E-4</v>
      </c>
    </row>
    <row r="105" spans="2:11" s="139" customFormat="1">
      <c r="B105" s="86" t="s">
        <v>2249</v>
      </c>
      <c r="C105" s="83">
        <v>5293</v>
      </c>
      <c r="D105" s="96" t="s">
        <v>179</v>
      </c>
      <c r="E105" s="106">
        <v>42859</v>
      </c>
      <c r="F105" s="93">
        <v>476526.11</v>
      </c>
      <c r="G105" s="95">
        <v>106.4526</v>
      </c>
      <c r="H105" s="93">
        <v>1782.5623500000002</v>
      </c>
      <c r="I105" s="94">
        <v>5.520515555248308E-4</v>
      </c>
      <c r="J105" s="94">
        <f t="shared" si="6"/>
        <v>1.4260252589437794E-3</v>
      </c>
      <c r="K105" s="94">
        <f>H105/'סכום נכסי הקרן'!$C$42</f>
        <v>3.4446609025771236E-5</v>
      </c>
    </row>
    <row r="106" spans="2:11" s="139" customFormat="1">
      <c r="B106" s="86" t="s">
        <v>2250</v>
      </c>
      <c r="C106" s="83">
        <v>4023</v>
      </c>
      <c r="D106" s="96" t="s">
        <v>181</v>
      </c>
      <c r="E106" s="106">
        <v>39205</v>
      </c>
      <c r="F106" s="93">
        <v>2534941</v>
      </c>
      <c r="G106" s="95">
        <v>21.011299999999999</v>
      </c>
      <c r="H106" s="93">
        <v>2305.6230300000002</v>
      </c>
      <c r="I106" s="94">
        <v>3.9999999999999994E-2</v>
      </c>
      <c r="J106" s="94">
        <f t="shared" si="6"/>
        <v>1.8444665783401582E-3</v>
      </c>
      <c r="K106" s="94">
        <f>H106/'סכום נכסי הקרן'!$C$42</f>
        <v>4.45543434007927E-5</v>
      </c>
    </row>
    <row r="107" spans="2:11" s="139" customFormat="1">
      <c r="B107" s="86" t="s">
        <v>2251</v>
      </c>
      <c r="C107" s="83">
        <v>5313</v>
      </c>
      <c r="D107" s="96" t="s">
        <v>179</v>
      </c>
      <c r="E107" s="106">
        <v>43098</v>
      </c>
      <c r="F107" s="93">
        <v>60536.959999999999</v>
      </c>
      <c r="G107" s="95">
        <v>61.539200000000001</v>
      </c>
      <c r="H107" s="93">
        <v>130.91041999999999</v>
      </c>
      <c r="I107" s="94">
        <v>1.9100247102146737E-3</v>
      </c>
      <c r="J107" s="94">
        <f t="shared" si="6"/>
        <v>1.047265278428768E-4</v>
      </c>
      <c r="K107" s="94">
        <f>H107/'סכום נכסי הקרן'!$C$42</f>
        <v>2.5297404352445244E-6</v>
      </c>
    </row>
    <row r="108" spans="2:11" s="139" customFormat="1">
      <c r="B108" s="86" t="s">
        <v>2252</v>
      </c>
      <c r="C108" s="83">
        <v>4030</v>
      </c>
      <c r="D108" s="96" t="s">
        <v>179</v>
      </c>
      <c r="E108" s="106">
        <v>39377</v>
      </c>
      <c r="F108" s="93">
        <v>600000</v>
      </c>
      <c r="G108" s="95">
        <v>1E-4</v>
      </c>
      <c r="H108" s="93">
        <v>2.1100001000000004E-3</v>
      </c>
      <c r="I108" s="94">
        <v>1.0499999999999999E-3</v>
      </c>
      <c r="J108" s="94">
        <f t="shared" si="6"/>
        <v>1.6879709363175437E-9</v>
      </c>
      <c r="K108" s="94">
        <f>H108/'סכום נכסי הקרן'!$C$42</f>
        <v>4.0774084838624699E-11</v>
      </c>
    </row>
    <row r="109" spans="2:11" s="139" customFormat="1">
      <c r="B109" s="86" t="s">
        <v>2253</v>
      </c>
      <c r="C109" s="83">
        <v>5308</v>
      </c>
      <c r="D109" s="96" t="s">
        <v>179</v>
      </c>
      <c r="E109" s="106">
        <v>43072</v>
      </c>
      <c r="F109" s="93">
        <v>114625.25</v>
      </c>
      <c r="G109" s="95">
        <v>86.622299999999996</v>
      </c>
      <c r="H109" s="93">
        <v>348.90868</v>
      </c>
      <c r="I109" s="94">
        <v>2.1064943336501431E-3</v>
      </c>
      <c r="J109" s="94">
        <f t="shared" si="6"/>
        <v>2.7912212481360458E-4</v>
      </c>
      <c r="K109" s="94">
        <f>H109/'סכום נכסי הקרן'!$C$42</f>
        <v>6.7423845710967287E-6</v>
      </c>
    </row>
    <row r="110" spans="2:11" s="139" customFormat="1">
      <c r="B110" s="86" t="s">
        <v>2254</v>
      </c>
      <c r="C110" s="83">
        <v>5309</v>
      </c>
      <c r="D110" s="96" t="s">
        <v>179</v>
      </c>
      <c r="E110" s="106">
        <v>43125</v>
      </c>
      <c r="F110" s="93">
        <v>2610597.7999999998</v>
      </c>
      <c r="G110" s="95">
        <v>100</v>
      </c>
      <c r="H110" s="93">
        <v>9173.6406700000007</v>
      </c>
      <c r="I110" s="94">
        <v>2.6982657864785254E-2</v>
      </c>
      <c r="J110" s="94">
        <f t="shared" si="6"/>
        <v>7.3387858281052194E-3</v>
      </c>
      <c r="K110" s="94">
        <f>H110/'סכום נכסי הקרן'!$C$42</f>
        <v>1.7727335792905313E-4</v>
      </c>
    </row>
    <row r="111" spans="2:11" s="139" customFormat="1">
      <c r="B111" s="86" t="s">
        <v>2255</v>
      </c>
      <c r="C111" s="83">
        <v>5303</v>
      </c>
      <c r="D111" s="96" t="s">
        <v>181</v>
      </c>
      <c r="E111" s="106">
        <v>43034</v>
      </c>
      <c r="F111" s="93">
        <v>3812652.52</v>
      </c>
      <c r="G111" s="95">
        <v>116.1473</v>
      </c>
      <c r="H111" s="93">
        <v>19169.19456</v>
      </c>
      <c r="I111" s="94">
        <v>2.6200695953757226E-2</v>
      </c>
      <c r="J111" s="94">
        <f t="shared" si="6"/>
        <v>1.5335090879804393E-2</v>
      </c>
      <c r="K111" s="94">
        <f>H111/'סכום נכסי הקרן'!$C$42</f>
        <v>3.7042953944767249E-4</v>
      </c>
    </row>
    <row r="112" spans="2:11" s="139" customFormat="1">
      <c r="B112" s="86" t="s">
        <v>2256</v>
      </c>
      <c r="C112" s="83">
        <v>5258</v>
      </c>
      <c r="D112" s="96" t="s">
        <v>180</v>
      </c>
      <c r="E112" s="106">
        <v>42036</v>
      </c>
      <c r="F112" s="93">
        <v>32449693</v>
      </c>
      <c r="G112" s="95">
        <v>37.448700000000002</v>
      </c>
      <c r="H112" s="93">
        <v>12151.98818</v>
      </c>
      <c r="I112" s="94">
        <v>5.6495050356632381E-2</v>
      </c>
      <c r="J112" s="94">
        <f t="shared" si="6"/>
        <v>9.7214226986597398E-3</v>
      </c>
      <c r="K112" s="94">
        <f>H112/'סכום נכסי הקרן'!$C$42</f>
        <v>2.3482757039171916E-4</v>
      </c>
    </row>
    <row r="113" spans="2:11" s="139" customFormat="1">
      <c r="B113" s="86" t="s">
        <v>2257</v>
      </c>
      <c r="C113" s="83">
        <v>5121</v>
      </c>
      <c r="D113" s="96" t="s">
        <v>180</v>
      </c>
      <c r="E113" s="106">
        <v>39988</v>
      </c>
      <c r="F113" s="93">
        <v>38610484.789999999</v>
      </c>
      <c r="G113" s="95">
        <v>2.8229000000000002</v>
      </c>
      <c r="H113" s="93">
        <v>1089.9353799999999</v>
      </c>
      <c r="I113" s="94">
        <v>0.10322448979591836</v>
      </c>
      <c r="J113" s="94">
        <f t="shared" si="6"/>
        <v>8.7193324962601525E-4</v>
      </c>
      <c r="K113" s="94">
        <f>H113/'סכום נכסי הקרן'!$C$42</f>
        <v>2.1062140069442955E-5</v>
      </c>
    </row>
    <row r="114" spans="2:11" s="139" customFormat="1">
      <c r="B114" s="86" t="s">
        <v>2258</v>
      </c>
      <c r="C114" s="83">
        <v>5278</v>
      </c>
      <c r="D114" s="96" t="s">
        <v>181</v>
      </c>
      <c r="E114" s="106">
        <v>42562</v>
      </c>
      <c r="F114" s="93">
        <v>5009588</v>
      </c>
      <c r="G114" s="95">
        <v>88.097499999999997</v>
      </c>
      <c r="H114" s="93">
        <v>19104.38737</v>
      </c>
      <c r="I114" s="94">
        <v>1.8980667838312829E-2</v>
      </c>
      <c r="J114" s="94">
        <f t="shared" si="6"/>
        <v>1.5283246022932392E-2</v>
      </c>
      <c r="K114" s="94">
        <f>H114/'סכום נכסי הקרן'!$C$42</f>
        <v>3.6917719170455495E-4</v>
      </c>
    </row>
    <row r="115" spans="2:11" s="139" customFormat="1">
      <c r="B115" s="86" t="s">
        <v>2259</v>
      </c>
      <c r="C115" s="83">
        <v>5280</v>
      </c>
      <c r="D115" s="96" t="s">
        <v>182</v>
      </c>
      <c r="E115" s="106">
        <v>42604</v>
      </c>
      <c r="F115" s="93">
        <v>415997.23</v>
      </c>
      <c r="G115" s="95">
        <v>117.5575</v>
      </c>
      <c r="H115" s="93">
        <v>2417.8915000000002</v>
      </c>
      <c r="I115" s="94">
        <v>1.0976180211081795E-2</v>
      </c>
      <c r="J115" s="94">
        <f t="shared" si="6"/>
        <v>1.9342798036688384E-3</v>
      </c>
      <c r="K115" s="94">
        <f>H115/'סכום נכסי הקרן'!$C$42</f>
        <v>4.6723842881139925E-5</v>
      </c>
    </row>
    <row r="116" spans="2:11" s="139" customFormat="1">
      <c r="B116" s="86" t="s">
        <v>2260</v>
      </c>
      <c r="C116" s="83">
        <v>5318</v>
      </c>
      <c r="D116" s="96" t="s">
        <v>181</v>
      </c>
      <c r="E116" s="106">
        <v>43190</v>
      </c>
      <c r="F116" s="93">
        <v>424542.75</v>
      </c>
      <c r="G116" s="95">
        <v>100</v>
      </c>
      <c r="H116" s="93">
        <v>1837.7606599999999</v>
      </c>
      <c r="I116" s="94" t="e">
        <v>#N/A</v>
      </c>
      <c r="J116" s="94">
        <f t="shared" si="6"/>
        <v>1.4701831445352758E-3</v>
      </c>
      <c r="K116" s="94">
        <f>H116/'סכום נכסי הקרן'!$C$42</f>
        <v>3.5513272754786554E-5</v>
      </c>
    </row>
    <row r="117" spans="2:11" s="139" customFormat="1">
      <c r="B117" s="86" t="s">
        <v>2261</v>
      </c>
      <c r="C117" s="83">
        <v>5319</v>
      </c>
      <c r="D117" s="96" t="s">
        <v>179</v>
      </c>
      <c r="E117" s="106">
        <v>43190</v>
      </c>
      <c r="F117" s="93">
        <v>322162.34999999998</v>
      </c>
      <c r="G117" s="95">
        <v>100</v>
      </c>
      <c r="H117" s="93">
        <v>1132.0785000000001</v>
      </c>
      <c r="I117" s="94" t="e">
        <v>#N/A</v>
      </c>
      <c r="J117" s="94">
        <f t="shared" si="6"/>
        <v>9.0564716353803022E-4</v>
      </c>
      <c r="K117" s="94">
        <f>H117/'סכום נכסי הקרן'!$C$42</f>
        <v>2.1876522566507456E-5</v>
      </c>
    </row>
    <row r="118" spans="2:11" s="139" customFormat="1">
      <c r="B118" s="86" t="s">
        <v>2262</v>
      </c>
      <c r="C118" s="83">
        <v>5298</v>
      </c>
      <c r="D118" s="96" t="s">
        <v>179</v>
      </c>
      <c r="E118" s="106">
        <v>43188</v>
      </c>
      <c r="F118" s="93">
        <v>18614.72</v>
      </c>
      <c r="G118" s="95">
        <v>100</v>
      </c>
      <c r="H118" s="93">
        <v>65.412129999999991</v>
      </c>
      <c r="I118" s="94">
        <v>0.15627474901756422</v>
      </c>
      <c r="J118" s="94">
        <f t="shared" si="6"/>
        <v>5.2328800516466731E-5</v>
      </c>
      <c r="K118" s="94">
        <f>H118/'סכום נכסי הקרן'!$C$42</f>
        <v>1.2640377306594189E-6</v>
      </c>
    </row>
    <row r="119" spans="2:11" s="139" customFormat="1">
      <c r="B119" s="86" t="s">
        <v>2263</v>
      </c>
      <c r="C119" s="83">
        <v>4029</v>
      </c>
      <c r="D119" s="96" t="s">
        <v>179</v>
      </c>
      <c r="E119" s="106">
        <v>39321</v>
      </c>
      <c r="F119" s="93">
        <v>929488.21999979997</v>
      </c>
      <c r="G119" s="95">
        <v>75.870999999999995</v>
      </c>
      <c r="H119" s="93">
        <v>2478.1149999999993</v>
      </c>
      <c r="I119" s="94">
        <v>4.4885831966234328E-3</v>
      </c>
      <c r="J119" s="94">
        <f t="shared" si="6"/>
        <v>1.9824577718515501E-3</v>
      </c>
      <c r="K119" s="94">
        <f>H119/'סכום נכסי הקרן'!$C$42</f>
        <v>4.788761443654358E-5</v>
      </c>
    </row>
    <row r="120" spans="2:11" s="139" customFormat="1">
      <c r="B120" s="86" t="s">
        <v>2264</v>
      </c>
      <c r="C120" s="83">
        <v>5316</v>
      </c>
      <c r="D120" s="96" t="s">
        <v>179</v>
      </c>
      <c r="E120" s="106">
        <v>43190</v>
      </c>
      <c r="F120" s="93">
        <v>5784072.5700000003</v>
      </c>
      <c r="G120" s="95">
        <v>100</v>
      </c>
      <c r="H120" s="93">
        <v>20325.231010000003</v>
      </c>
      <c r="I120" s="94">
        <v>5.0162146296296294E-3</v>
      </c>
      <c r="J120" s="94">
        <f t="shared" si="6"/>
        <v>1.6259904072431122E-2</v>
      </c>
      <c r="K120" s="94">
        <f>H120/'סכום נכסי הקרן'!$C$42</f>
        <v>3.9276903046894904E-4</v>
      </c>
    </row>
    <row r="121" spans="2:11" s="139" customFormat="1">
      <c r="B121" s="86" t="s">
        <v>2265</v>
      </c>
      <c r="C121" s="83">
        <v>5311</v>
      </c>
      <c r="D121" s="96" t="s">
        <v>179</v>
      </c>
      <c r="E121" s="106">
        <v>43089</v>
      </c>
      <c r="F121" s="93">
        <v>109985.23</v>
      </c>
      <c r="G121" s="95">
        <v>100</v>
      </c>
      <c r="H121" s="93">
        <v>386.48809999999997</v>
      </c>
      <c r="I121" s="94">
        <v>2.086818263736264E-3</v>
      </c>
      <c r="J121" s="94">
        <f t="shared" si="6"/>
        <v>3.0918514176022467E-4</v>
      </c>
      <c r="K121" s="94">
        <f>H121/'סכום נכסי הקרן'!$C$42</f>
        <v>7.468577171403387E-6</v>
      </c>
    </row>
    <row r="122" spans="2:11" s="139" customFormat="1">
      <c r="B122" s="86" t="s">
        <v>2266</v>
      </c>
      <c r="C122" s="83">
        <v>5287</v>
      </c>
      <c r="D122" s="96" t="s">
        <v>181</v>
      </c>
      <c r="E122" s="106">
        <v>42809</v>
      </c>
      <c r="F122" s="93">
        <v>9867640.2699999996</v>
      </c>
      <c r="G122" s="95">
        <v>102.6146</v>
      </c>
      <c r="H122" s="93">
        <v>43831.868659999993</v>
      </c>
      <c r="I122" s="94">
        <v>1.117512997939092E-2</v>
      </c>
      <c r="J122" s="94">
        <f t="shared" si="6"/>
        <v>3.5064889514729296E-2</v>
      </c>
      <c r="K122" s="94">
        <f>H122/'סכום נכסי הקרן'!$C$42</f>
        <v>8.4701623065245094E-4</v>
      </c>
    </row>
    <row r="123" spans="2:11" s="139" customFormat="1">
      <c r="B123" s="86" t="s">
        <v>2267</v>
      </c>
      <c r="C123" s="83">
        <v>5306</v>
      </c>
      <c r="D123" s="96" t="s">
        <v>181</v>
      </c>
      <c r="E123" s="106">
        <v>43068</v>
      </c>
      <c r="F123" s="93">
        <v>304070.84000000003</v>
      </c>
      <c r="G123" s="95">
        <v>100.0573</v>
      </c>
      <c r="H123" s="93">
        <v>1317.0160600000002</v>
      </c>
      <c r="I123" s="94">
        <v>1.0427669367219696E-3</v>
      </c>
      <c r="J123" s="94">
        <f t="shared" si="6"/>
        <v>1.0535946571488041E-3</v>
      </c>
      <c r="K123" s="94">
        <f>H123/'סכום נכסי הקרן'!$C$42</f>
        <v>2.5450294795849172E-5</v>
      </c>
    </row>
    <row r="124" spans="2:11" s="139" customFormat="1">
      <c r="B124" s="86" t="s">
        <v>2268</v>
      </c>
      <c r="C124" s="83">
        <v>5268</v>
      </c>
      <c r="D124" s="96" t="s">
        <v>181</v>
      </c>
      <c r="E124" s="106">
        <v>42206</v>
      </c>
      <c r="F124" s="93">
        <v>3840012.64</v>
      </c>
      <c r="G124" s="95">
        <v>97.303399999999996</v>
      </c>
      <c r="H124" s="93">
        <v>16174.400380000001</v>
      </c>
      <c r="I124" s="94">
        <v>3.9035591274397246E-3</v>
      </c>
      <c r="J124" s="94">
        <f t="shared" si="6"/>
        <v>1.2939296900414095E-2</v>
      </c>
      <c r="K124" s="94">
        <f>H124/'סכום נכסי הקרן'!$C$42</f>
        <v>3.1255750808163637E-4</v>
      </c>
    </row>
    <row r="125" spans="2:11" s="139" customFormat="1">
      <c r="B125" s="86" t="s">
        <v>2269</v>
      </c>
      <c r="C125" s="83">
        <v>4022</v>
      </c>
      <c r="D125" s="96" t="s">
        <v>179</v>
      </c>
      <c r="E125" s="106">
        <v>39134</v>
      </c>
      <c r="F125" s="93">
        <v>338203.28</v>
      </c>
      <c r="G125" s="95">
        <v>1E-4</v>
      </c>
      <c r="H125" s="93">
        <v>1.1899999999999999E-3</v>
      </c>
      <c r="I125" s="94">
        <v>4.2000000000000006E-3</v>
      </c>
      <c r="J125" s="94">
        <f t="shared" si="6"/>
        <v>9.5198356351636008E-10</v>
      </c>
      <c r="K125" s="94">
        <f>H125/'סכום נכסי הקרן'!$C$42</f>
        <v>2.299580979070256E-11</v>
      </c>
    </row>
    <row r="126" spans="2:11" s="139" customFormat="1">
      <c r="B126" s="86" t="s">
        <v>2270</v>
      </c>
      <c r="C126" s="83">
        <v>5233</v>
      </c>
      <c r="D126" s="96" t="s">
        <v>179</v>
      </c>
      <c r="E126" s="106">
        <v>41269</v>
      </c>
      <c r="F126" s="93">
        <v>7390358</v>
      </c>
      <c r="G126" s="95">
        <v>30.944099999999999</v>
      </c>
      <c r="H126" s="93">
        <v>8036.0955100000001</v>
      </c>
      <c r="I126" s="94">
        <v>8.5047385835919521E-3</v>
      </c>
      <c r="J126" s="94">
        <f t="shared" si="6"/>
        <v>6.4287654120736325E-3</v>
      </c>
      <c r="K126" s="94">
        <f>H126/'סכום נכסי הקרן'!$C$42</f>
        <v>1.5529119647720915E-4</v>
      </c>
    </row>
    <row r="127" spans="2:11" s="139" customFormat="1">
      <c r="B127" s="86" t="s">
        <v>2271</v>
      </c>
      <c r="C127" s="83">
        <v>5284</v>
      </c>
      <c r="D127" s="96" t="s">
        <v>181</v>
      </c>
      <c r="E127" s="106">
        <v>42662</v>
      </c>
      <c r="F127" s="93">
        <v>3501549.13</v>
      </c>
      <c r="G127" s="95">
        <v>95.484999999999999</v>
      </c>
      <c r="H127" s="93">
        <v>14473.14445</v>
      </c>
      <c r="I127" s="94">
        <v>1.8516791349999999E-2</v>
      </c>
      <c r="J127" s="94">
        <f t="shared" si="6"/>
        <v>1.1578315654452128E-2</v>
      </c>
      <c r="K127" s="94">
        <f>H127/'סכום נכסי הקרן'!$C$42</f>
        <v>2.7968208138282556E-4</v>
      </c>
    </row>
    <row r="128" spans="2:11" s="139" customFormat="1">
      <c r="B128" s="86" t="s">
        <v>2272</v>
      </c>
      <c r="C128" s="83">
        <v>5267</v>
      </c>
      <c r="D128" s="96" t="s">
        <v>181</v>
      </c>
      <c r="E128" s="106">
        <v>42446</v>
      </c>
      <c r="F128" s="93">
        <v>4156104.55</v>
      </c>
      <c r="G128" s="95">
        <v>81.889399999999995</v>
      </c>
      <c r="H128" s="93">
        <v>14732.677220000001</v>
      </c>
      <c r="I128" s="94">
        <v>1.0688340629370871E-2</v>
      </c>
      <c r="J128" s="94">
        <f t="shared" si="6"/>
        <v>1.1785938285741097E-2</v>
      </c>
      <c r="K128" s="94">
        <f>H128/'סכום נכסי הקרן'!$C$42</f>
        <v>2.8469734710835008E-4</v>
      </c>
    </row>
    <row r="129" spans="2:11" s="139" customFormat="1">
      <c r="B129" s="86" t="s">
        <v>2273</v>
      </c>
      <c r="C129" s="83">
        <v>5083</v>
      </c>
      <c r="D129" s="96" t="s">
        <v>179</v>
      </c>
      <c r="E129" s="106">
        <v>39415</v>
      </c>
      <c r="F129" s="93">
        <v>3693864</v>
      </c>
      <c r="G129" s="95">
        <v>87.499499999999998</v>
      </c>
      <c r="H129" s="93">
        <v>11357.64343</v>
      </c>
      <c r="I129" s="94">
        <v>2.9136892404740572E-2</v>
      </c>
      <c r="J129" s="94">
        <f t="shared" si="6"/>
        <v>9.0859578702853581E-3</v>
      </c>
      <c r="K129" s="94">
        <f>H129/'סכום נכסי הקרן'!$C$42</f>
        <v>2.1947748570327953E-4</v>
      </c>
    </row>
    <row r="130" spans="2:11" s="139" customFormat="1">
      <c r="B130" s="86" t="s">
        <v>2274</v>
      </c>
      <c r="C130" s="83">
        <v>5276</v>
      </c>
      <c r="D130" s="96" t="s">
        <v>179</v>
      </c>
      <c r="E130" s="106">
        <v>42521</v>
      </c>
      <c r="F130" s="93">
        <v>10384396.539999999</v>
      </c>
      <c r="G130" s="95">
        <v>102.88590000000001</v>
      </c>
      <c r="H130" s="93">
        <v>37543.85656</v>
      </c>
      <c r="I130" s="94">
        <v>2.1066666666666668E-3</v>
      </c>
      <c r="J130" s="94">
        <f t="shared" si="6"/>
        <v>3.0034566685828469E-2</v>
      </c>
      <c r="K130" s="94">
        <f>H130/'סכום נכסי הקרן'!$C$42</f>
        <v>7.2550536492704256E-4</v>
      </c>
    </row>
    <row r="131" spans="2:11" s="139" customFormat="1">
      <c r="B131" s="86" t="s">
        <v>2275</v>
      </c>
      <c r="C131" s="83">
        <v>5269</v>
      </c>
      <c r="D131" s="96" t="s">
        <v>181</v>
      </c>
      <c r="E131" s="106">
        <v>42271</v>
      </c>
      <c r="F131" s="93">
        <v>7851015.6900000004</v>
      </c>
      <c r="G131" s="95">
        <v>99.723699999999994</v>
      </c>
      <c r="H131" s="93">
        <v>33891.574829999998</v>
      </c>
      <c r="I131" s="94">
        <v>2.2184807368525305E-2</v>
      </c>
      <c r="J131" s="94">
        <f t="shared" si="6"/>
        <v>2.7112791747768723E-2</v>
      </c>
      <c r="K131" s="94">
        <f>H131/'סכום נכסי הקרן'!$C$42</f>
        <v>6.5492790613280879E-4</v>
      </c>
    </row>
    <row r="132" spans="2:11" s="139" customFormat="1">
      <c r="B132" s="86" t="s">
        <v>2276</v>
      </c>
      <c r="C132" s="83">
        <v>5312</v>
      </c>
      <c r="D132" s="96" t="s">
        <v>179</v>
      </c>
      <c r="E132" s="106">
        <v>43095</v>
      </c>
      <c r="F132" s="93">
        <v>395625.96</v>
      </c>
      <c r="G132" s="95">
        <v>123.82599999999999</v>
      </c>
      <c r="H132" s="93">
        <v>1721.4657299999999</v>
      </c>
      <c r="I132" s="94">
        <v>1.509962234337937E-2</v>
      </c>
      <c r="J132" s="94">
        <f t="shared" si="6"/>
        <v>1.3771488068207499E-3</v>
      </c>
      <c r="K132" s="94">
        <f>H132/'סכום נכסי הקרן'!$C$42</f>
        <v>3.3265965116212548E-5</v>
      </c>
    </row>
    <row r="133" spans="2:11" s="139" customFormat="1">
      <c r="B133" s="86" t="s">
        <v>2277</v>
      </c>
      <c r="C133" s="83">
        <v>5227</v>
      </c>
      <c r="D133" s="96" t="s">
        <v>179</v>
      </c>
      <c r="E133" s="106">
        <v>40997</v>
      </c>
      <c r="F133" s="93">
        <v>2001974.7700001001</v>
      </c>
      <c r="G133" s="95">
        <v>80.975899999999996</v>
      </c>
      <c r="H133" s="93">
        <v>5696.6054500000992</v>
      </c>
      <c r="I133" s="94">
        <v>3.0303030303030303E-3</v>
      </c>
      <c r="J133" s="94">
        <f t="shared" si="6"/>
        <v>4.5572056775107679E-3</v>
      </c>
      <c r="K133" s="94">
        <f>H133/'סכום נכסי הקרן'!$C$42</f>
        <v>1.1008239947973265E-4</v>
      </c>
    </row>
    <row r="134" spans="2:11" s="139" customFormat="1">
      <c r="B134" s="86" t="s">
        <v>2278</v>
      </c>
      <c r="C134" s="83">
        <v>5094</v>
      </c>
      <c r="D134" s="96" t="s">
        <v>179</v>
      </c>
      <c r="E134" s="106">
        <v>39717</v>
      </c>
      <c r="F134" s="93">
        <v>4491636</v>
      </c>
      <c r="G134" s="95">
        <v>27.2729</v>
      </c>
      <c r="H134" s="93">
        <v>4304.64786</v>
      </c>
      <c r="I134" s="94">
        <v>3.0500079300206182E-2</v>
      </c>
      <c r="J134" s="94">
        <f t="shared" si="6"/>
        <v>3.4436588314671213E-3</v>
      </c>
      <c r="K134" s="94">
        <f>H134/'סכום נכסי הקרן'!$C$42</f>
        <v>8.3183918827323382E-5</v>
      </c>
    </row>
    <row r="135" spans="2:11" s="139" customFormat="1">
      <c r="B135" s="86" t="s">
        <v>2279</v>
      </c>
      <c r="C135" s="83">
        <v>5257</v>
      </c>
      <c r="D135" s="96" t="s">
        <v>179</v>
      </c>
      <c r="E135" s="106">
        <v>42033</v>
      </c>
      <c r="F135" s="93">
        <v>4619599.4400000004</v>
      </c>
      <c r="G135" s="95">
        <v>127.3699</v>
      </c>
      <c r="H135" s="93">
        <v>20676.30284</v>
      </c>
      <c r="I135" s="94">
        <v>2.4990949283073514E-2</v>
      </c>
      <c r="J135" s="94">
        <f t="shared" si="6"/>
        <v>1.6540756687366924E-2</v>
      </c>
      <c r="K135" s="94">
        <f>H135/'סכום נכסי הקרן'!$C$42</f>
        <v>3.9955321620470857E-4</v>
      </c>
    </row>
    <row r="136" spans="2:11" s="139" customFormat="1">
      <c r="B136" s="86" t="s">
        <v>2280</v>
      </c>
      <c r="C136" s="83">
        <v>5286</v>
      </c>
      <c r="D136" s="96" t="s">
        <v>179</v>
      </c>
      <c r="E136" s="106">
        <v>42727</v>
      </c>
      <c r="F136" s="93">
        <v>4816807.96</v>
      </c>
      <c r="G136" s="95">
        <v>105.73860000000001</v>
      </c>
      <c r="H136" s="93">
        <v>17897.593699999998</v>
      </c>
      <c r="I136" s="94">
        <v>6.318782595639171E-3</v>
      </c>
      <c r="J136" s="94">
        <f t="shared" si="6"/>
        <v>1.4317827755373073E-2</v>
      </c>
      <c r="K136" s="94">
        <f>H136/'סכום נכסי הקרן'!$C$42</f>
        <v>3.4585685750964404E-4</v>
      </c>
    </row>
    <row r="137" spans="2:11" s="139" customFormat="1">
      <c r="B137" s="141"/>
    </row>
    <row r="138" spans="2:11" s="139" customFormat="1">
      <c r="B138" s="141"/>
    </row>
    <row r="139" spans="2:11" s="139" customFormat="1">
      <c r="B139" s="141"/>
    </row>
    <row r="140" spans="2:11" s="139" customFormat="1">
      <c r="B140" s="142" t="s">
        <v>128</v>
      </c>
    </row>
    <row r="141" spans="2:11" s="139" customFormat="1">
      <c r="B141" s="142" t="s">
        <v>258</v>
      </c>
    </row>
    <row r="142" spans="2:11" s="139" customFormat="1">
      <c r="B142" s="142" t="s">
        <v>266</v>
      </c>
    </row>
    <row r="143" spans="2:11" s="139" customFormat="1">
      <c r="B143" s="141"/>
    </row>
    <row r="144" spans="2:11" s="139" customFormat="1">
      <c r="B144" s="141"/>
    </row>
    <row r="145" spans="2:2" s="139" customFormat="1">
      <c r="B145" s="141"/>
    </row>
    <row r="146" spans="2:2" s="139" customFormat="1">
      <c r="B146" s="141"/>
    </row>
    <row r="147" spans="2:2" s="139" customFormat="1">
      <c r="B147" s="141"/>
    </row>
    <row r="148" spans="2:2" s="139" customFormat="1">
      <c r="B148" s="141"/>
    </row>
    <row r="149" spans="2:2" s="139" customFormat="1">
      <c r="B149" s="141"/>
    </row>
    <row r="150" spans="2:2" s="139" customFormat="1">
      <c r="B150" s="141"/>
    </row>
    <row r="151" spans="2:2" s="139" customFormat="1">
      <c r="B151" s="141"/>
    </row>
    <row r="152" spans="2:2" s="139" customFormat="1">
      <c r="B152" s="141"/>
    </row>
    <row r="153" spans="2:2" s="139" customFormat="1">
      <c r="B153" s="141"/>
    </row>
    <row r="154" spans="2:2" s="139" customFormat="1">
      <c r="B154" s="141"/>
    </row>
    <row r="155" spans="2:2" s="139" customFormat="1">
      <c r="B155" s="141"/>
    </row>
    <row r="156" spans="2:2" s="139" customFormat="1">
      <c r="B156" s="141"/>
    </row>
    <row r="157" spans="2:2" s="139" customFormat="1">
      <c r="B157" s="141"/>
    </row>
    <row r="158" spans="2:2" s="139" customFormat="1">
      <c r="B158" s="141"/>
    </row>
    <row r="159" spans="2:2" s="139" customFormat="1">
      <c r="B159" s="141"/>
    </row>
    <row r="160" spans="2:2" s="139" customFormat="1">
      <c r="B160" s="141"/>
    </row>
    <row r="161" spans="2:2" s="139" customFormat="1">
      <c r="B161" s="141"/>
    </row>
    <row r="162" spans="2:2" s="139" customFormat="1">
      <c r="B162" s="141"/>
    </row>
    <row r="163" spans="2:2" s="139" customFormat="1">
      <c r="B163" s="141"/>
    </row>
    <row r="164" spans="2:2" s="139" customFormat="1">
      <c r="B164" s="141"/>
    </row>
    <row r="165" spans="2:2" s="139" customFormat="1">
      <c r="B165" s="141"/>
    </row>
    <row r="166" spans="2:2" s="139" customFormat="1">
      <c r="B166" s="141"/>
    </row>
    <row r="167" spans="2:2" s="139" customFormat="1">
      <c r="B167" s="141"/>
    </row>
    <row r="168" spans="2:2" s="139" customFormat="1">
      <c r="B168" s="141"/>
    </row>
    <row r="169" spans="2:2" s="139" customFormat="1">
      <c r="B169" s="141"/>
    </row>
    <row r="170" spans="2:2" s="139" customFormat="1">
      <c r="B170" s="141"/>
    </row>
    <row r="171" spans="2:2" s="139" customFormat="1">
      <c r="B171" s="141"/>
    </row>
    <row r="172" spans="2:2" s="139" customFormat="1">
      <c r="B172" s="141"/>
    </row>
    <row r="173" spans="2:2" s="139" customFormat="1">
      <c r="B173" s="141"/>
    </row>
    <row r="174" spans="2:2" s="139" customFormat="1">
      <c r="B174" s="141"/>
    </row>
    <row r="175" spans="2:2" s="139" customFormat="1">
      <c r="B175" s="141"/>
    </row>
    <row r="176" spans="2:2" s="139" customFormat="1">
      <c r="B176" s="141"/>
    </row>
    <row r="177" spans="2:2" s="139" customFormat="1">
      <c r="B177" s="141"/>
    </row>
    <row r="178" spans="2:2" s="139" customFormat="1">
      <c r="B178" s="141"/>
    </row>
    <row r="179" spans="2:2" s="139" customFormat="1">
      <c r="B179" s="141"/>
    </row>
    <row r="180" spans="2:2" s="139" customFormat="1">
      <c r="B180" s="141"/>
    </row>
    <row r="181" spans="2:2" s="139" customFormat="1">
      <c r="B181" s="141"/>
    </row>
    <row r="182" spans="2:2" s="139" customFormat="1">
      <c r="B182" s="141"/>
    </row>
    <row r="183" spans="2:2" s="139" customFormat="1">
      <c r="B183" s="141"/>
    </row>
    <row r="184" spans="2:2" s="139" customFormat="1">
      <c r="B184" s="141"/>
    </row>
    <row r="185" spans="2:2" s="139" customFormat="1">
      <c r="B185" s="141"/>
    </row>
    <row r="186" spans="2:2" s="139" customFormat="1">
      <c r="B186" s="141"/>
    </row>
    <row r="187" spans="2:2" s="139" customFormat="1">
      <c r="B187" s="141"/>
    </row>
    <row r="188" spans="2:2" s="139" customFormat="1">
      <c r="B188" s="141"/>
    </row>
    <row r="189" spans="2:2" s="139" customFormat="1">
      <c r="B189" s="141"/>
    </row>
    <row r="190" spans="2:2" s="139" customFormat="1">
      <c r="B190" s="141"/>
    </row>
    <row r="191" spans="2:2" s="139" customFormat="1">
      <c r="B191" s="141"/>
    </row>
    <row r="192" spans="2:2" s="139" customFormat="1">
      <c r="B192" s="141"/>
    </row>
    <row r="193" spans="2:2" s="139" customFormat="1">
      <c r="B193" s="141"/>
    </row>
    <row r="194" spans="2:2" s="139" customFormat="1">
      <c r="B194" s="141"/>
    </row>
    <row r="195" spans="2:2" s="139" customFormat="1">
      <c r="B195" s="141"/>
    </row>
    <row r="196" spans="2:2" s="139" customFormat="1">
      <c r="B196" s="141"/>
    </row>
    <row r="197" spans="2:2" s="139" customFormat="1">
      <c r="B197" s="141"/>
    </row>
    <row r="198" spans="2:2" s="139" customFormat="1">
      <c r="B198" s="141"/>
    </row>
    <row r="199" spans="2:2" s="139" customFormat="1">
      <c r="B199" s="141"/>
    </row>
    <row r="200" spans="2:2" s="139" customFormat="1">
      <c r="B200" s="141"/>
    </row>
    <row r="201" spans="2:2" s="139" customFormat="1">
      <c r="B201" s="141"/>
    </row>
    <row r="202" spans="2:2" s="139" customFormat="1">
      <c r="B202" s="141"/>
    </row>
    <row r="203" spans="2:2" s="139" customFormat="1">
      <c r="B203" s="141"/>
    </row>
    <row r="204" spans="2:2" s="139" customFormat="1">
      <c r="B204" s="141"/>
    </row>
    <row r="205" spans="2:2" s="139" customFormat="1">
      <c r="B205" s="141"/>
    </row>
    <row r="206" spans="2:2" s="139" customFormat="1">
      <c r="B206" s="141"/>
    </row>
    <row r="207" spans="2:2" s="139" customFormat="1">
      <c r="B207" s="141"/>
    </row>
    <row r="208" spans="2:2" s="139" customFormat="1">
      <c r="B208" s="141"/>
    </row>
    <row r="209" spans="2:2" s="139" customFormat="1">
      <c r="B209" s="141"/>
    </row>
    <row r="210" spans="2:2" s="139" customFormat="1">
      <c r="B210" s="141"/>
    </row>
    <row r="211" spans="2:2" s="139" customFormat="1">
      <c r="B211" s="141"/>
    </row>
    <row r="212" spans="2:2" s="139" customFormat="1">
      <c r="B212" s="141"/>
    </row>
    <row r="213" spans="2:2" s="139" customFormat="1">
      <c r="B213" s="141"/>
    </row>
    <row r="214" spans="2:2" s="139" customFormat="1">
      <c r="B214" s="141"/>
    </row>
    <row r="215" spans="2:2" s="139" customFormat="1">
      <c r="B215" s="141"/>
    </row>
    <row r="216" spans="2:2" s="139" customFormat="1">
      <c r="B216" s="141"/>
    </row>
    <row r="217" spans="2:2" s="139" customFormat="1">
      <c r="B217" s="141"/>
    </row>
    <row r="218" spans="2:2" s="139" customFormat="1">
      <c r="B218" s="141"/>
    </row>
    <row r="219" spans="2:2" s="139" customFormat="1">
      <c r="B219" s="141"/>
    </row>
    <row r="220" spans="2:2" s="139" customFormat="1">
      <c r="B220" s="141"/>
    </row>
    <row r="221" spans="2:2" s="139" customFormat="1">
      <c r="B221" s="141"/>
    </row>
    <row r="222" spans="2:2" s="139" customFormat="1">
      <c r="B222" s="141"/>
    </row>
    <row r="223" spans="2:2" s="139" customFormat="1">
      <c r="B223" s="141"/>
    </row>
    <row r="224" spans="2:2" s="139" customFormat="1">
      <c r="B224" s="141"/>
    </row>
    <row r="225" spans="2:2" s="139" customFormat="1">
      <c r="B225" s="141"/>
    </row>
    <row r="226" spans="2:2" s="139" customFormat="1">
      <c r="B226" s="141"/>
    </row>
    <row r="227" spans="2:2" s="139" customFormat="1">
      <c r="B227" s="141"/>
    </row>
    <row r="228" spans="2:2" s="139" customFormat="1">
      <c r="B228" s="141"/>
    </row>
    <row r="229" spans="2:2" s="139" customFormat="1">
      <c r="B229" s="141"/>
    </row>
    <row r="230" spans="2:2" s="139" customFormat="1">
      <c r="B230" s="141"/>
    </row>
    <row r="231" spans="2:2" s="139" customFormat="1">
      <c r="B231" s="141"/>
    </row>
    <row r="232" spans="2:2" s="139" customFormat="1">
      <c r="B232" s="141"/>
    </row>
    <row r="233" spans="2:2" s="139" customFormat="1">
      <c r="B233" s="141"/>
    </row>
    <row r="234" spans="2:2" s="139" customFormat="1">
      <c r="B234" s="141"/>
    </row>
    <row r="235" spans="2:2" s="139" customFormat="1">
      <c r="B235" s="141"/>
    </row>
    <row r="236" spans="2:2" s="139" customFormat="1">
      <c r="B236" s="141"/>
    </row>
    <row r="237" spans="2:2" s="139" customFormat="1">
      <c r="B237" s="141"/>
    </row>
    <row r="238" spans="2:2" s="139" customFormat="1">
      <c r="B238" s="141"/>
    </row>
    <row r="239" spans="2:2" s="139" customFormat="1">
      <c r="B239" s="141"/>
    </row>
    <row r="240" spans="2:2" s="139" customFormat="1">
      <c r="B240" s="141"/>
    </row>
    <row r="241" spans="2:2" s="139" customFormat="1">
      <c r="B241" s="141"/>
    </row>
    <row r="242" spans="2:2" s="139" customFormat="1">
      <c r="B242" s="141"/>
    </row>
    <row r="243" spans="2:2" s="139" customFormat="1">
      <c r="B243" s="141"/>
    </row>
    <row r="244" spans="2:2" s="139" customFormat="1">
      <c r="B244" s="141"/>
    </row>
    <row r="245" spans="2:2" s="139" customFormat="1">
      <c r="B245" s="141"/>
    </row>
    <row r="246" spans="2:2" s="139" customFormat="1">
      <c r="B246" s="141"/>
    </row>
    <row r="247" spans="2:2" s="139" customFormat="1">
      <c r="B247" s="141"/>
    </row>
    <row r="248" spans="2:2" s="139" customFormat="1">
      <c r="B248" s="141"/>
    </row>
    <row r="249" spans="2:2" s="139" customFormat="1">
      <c r="B249" s="141"/>
    </row>
    <row r="250" spans="2:2" s="139" customFormat="1">
      <c r="B250" s="141"/>
    </row>
    <row r="251" spans="2:2" s="139" customFormat="1">
      <c r="B251" s="141"/>
    </row>
    <row r="252" spans="2:2" s="139" customFormat="1">
      <c r="B252" s="141"/>
    </row>
    <row r="253" spans="2:2" s="139" customFormat="1">
      <c r="B253" s="141"/>
    </row>
    <row r="254" spans="2:2" s="139" customFormat="1">
      <c r="B254" s="141"/>
    </row>
    <row r="255" spans="2:2" s="139" customFormat="1">
      <c r="B255" s="141"/>
    </row>
    <row r="256" spans="2:2" s="139" customFormat="1">
      <c r="B256" s="141"/>
    </row>
    <row r="257" spans="2:3" s="139" customFormat="1">
      <c r="B257" s="141"/>
    </row>
    <row r="258" spans="2:3" s="139" customFormat="1">
      <c r="B258" s="141"/>
    </row>
    <row r="259" spans="2:3" s="139" customFormat="1">
      <c r="B259" s="141"/>
    </row>
    <row r="260" spans="2:3" s="139" customFormat="1">
      <c r="B260" s="141"/>
    </row>
    <row r="261" spans="2:3" s="139" customFormat="1">
      <c r="B261" s="141"/>
    </row>
    <row r="262" spans="2:3" s="139" customFormat="1">
      <c r="B262" s="141"/>
    </row>
    <row r="263" spans="2:3" s="139" customFormat="1">
      <c r="B263" s="141"/>
    </row>
    <row r="264" spans="2:3" s="139" customFormat="1">
      <c r="B264" s="141"/>
    </row>
    <row r="265" spans="2:3" s="139" customFormat="1">
      <c r="B265" s="141"/>
    </row>
    <row r="266" spans="2:3" s="139" customFormat="1">
      <c r="B266" s="141"/>
    </row>
    <row r="267" spans="2:3" s="139" customFormat="1">
      <c r="B267" s="141"/>
    </row>
    <row r="268" spans="2:3">
      <c r="C268" s="1"/>
    </row>
    <row r="269" spans="2:3">
      <c r="C269" s="1"/>
    </row>
    <row r="270" spans="2:3">
      <c r="C270" s="1"/>
    </row>
    <row r="271" spans="2:3">
      <c r="C271" s="1"/>
    </row>
    <row r="272" spans="2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  <row r="638" spans="3:3">
      <c r="C638" s="1"/>
    </row>
    <row r="639" spans="3:3">
      <c r="C639" s="1"/>
    </row>
  </sheetData>
  <sheetProtection sheet="1" objects="1" scenarios="1"/>
  <mergeCells count="2">
    <mergeCell ref="B6:K6"/>
    <mergeCell ref="B7:K7"/>
  </mergeCells>
  <phoneticPr fontId="7" type="noConversion"/>
  <dataValidations count="1">
    <dataValidation allowBlank="1" showInputMessage="1" showErrorMessage="1" sqref="A1:B1048576 C5:C1048576 R39:XFD41 D1:K1048576 L42:XFD1048576 L1:XFD38 L39:P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A574"/>
  <sheetViews>
    <sheetView rightToLeft="1" workbookViewId="0">
      <selection activeCell="B18" sqref="B18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41.710937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10.140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8.140625" style="1" customWidth="1"/>
    <col min="14" max="14" width="6.285156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3">
      <c r="B1" s="56" t="s">
        <v>195</v>
      </c>
      <c r="C1" s="77" t="s" vm="1">
        <v>277</v>
      </c>
    </row>
    <row r="2" spans="2:53">
      <c r="B2" s="56" t="s">
        <v>194</v>
      </c>
      <c r="C2" s="77" t="s">
        <v>278</v>
      </c>
    </row>
    <row r="3" spans="2:53">
      <c r="B3" s="56" t="s">
        <v>196</v>
      </c>
      <c r="C3" s="77" t="s">
        <v>279</v>
      </c>
    </row>
    <row r="4" spans="2:53">
      <c r="B4" s="56" t="s">
        <v>197</v>
      </c>
      <c r="C4" s="77">
        <v>2102</v>
      </c>
    </row>
    <row r="6" spans="2:53" ht="26.25" customHeight="1">
      <c r="B6" s="233" t="s">
        <v>226</v>
      </c>
      <c r="C6" s="234"/>
      <c r="D6" s="234"/>
      <c r="E6" s="234"/>
      <c r="F6" s="234"/>
      <c r="G6" s="234"/>
      <c r="H6" s="234"/>
      <c r="I6" s="234"/>
      <c r="J6" s="234"/>
      <c r="K6" s="234"/>
      <c r="L6" s="235"/>
    </row>
    <row r="7" spans="2:53" ht="26.25" customHeight="1">
      <c r="B7" s="233" t="s">
        <v>113</v>
      </c>
      <c r="C7" s="234"/>
      <c r="D7" s="234"/>
      <c r="E7" s="234"/>
      <c r="F7" s="234"/>
      <c r="G7" s="234"/>
      <c r="H7" s="234"/>
      <c r="I7" s="234"/>
      <c r="J7" s="234"/>
      <c r="K7" s="234"/>
      <c r="L7" s="235"/>
    </row>
    <row r="8" spans="2:53" s="3" customFormat="1" ht="78.75">
      <c r="B8" s="22" t="s">
        <v>132</v>
      </c>
      <c r="C8" s="30" t="s">
        <v>50</v>
      </c>
      <c r="D8" s="30" t="s">
        <v>74</v>
      </c>
      <c r="E8" s="30" t="s">
        <v>117</v>
      </c>
      <c r="F8" s="30" t="s">
        <v>118</v>
      </c>
      <c r="G8" s="30" t="s">
        <v>260</v>
      </c>
      <c r="H8" s="30" t="s">
        <v>259</v>
      </c>
      <c r="I8" s="30" t="s">
        <v>126</v>
      </c>
      <c r="J8" s="30" t="s">
        <v>66</v>
      </c>
      <c r="K8" s="30" t="s">
        <v>198</v>
      </c>
      <c r="L8" s="31" t="s">
        <v>200</v>
      </c>
      <c r="BA8" s="1"/>
    </row>
    <row r="9" spans="2:53" s="3" customFormat="1" ht="24" customHeight="1">
      <c r="B9" s="15"/>
      <c r="C9" s="16"/>
      <c r="D9" s="16"/>
      <c r="E9" s="16"/>
      <c r="F9" s="16" t="s">
        <v>22</v>
      </c>
      <c r="G9" s="16" t="s">
        <v>267</v>
      </c>
      <c r="H9" s="16"/>
      <c r="I9" s="16" t="s">
        <v>263</v>
      </c>
      <c r="J9" s="32" t="s">
        <v>20</v>
      </c>
      <c r="K9" s="32" t="s">
        <v>20</v>
      </c>
      <c r="L9" s="33" t="s">
        <v>20</v>
      </c>
      <c r="BA9" s="1"/>
    </row>
    <row r="10" spans="2:5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BA10" s="1"/>
    </row>
    <row r="11" spans="2:53" s="138" customFormat="1" ht="18" customHeight="1">
      <c r="B11" s="129" t="s">
        <v>53</v>
      </c>
      <c r="C11" s="124"/>
      <c r="D11" s="124"/>
      <c r="E11" s="124"/>
      <c r="F11" s="124"/>
      <c r="G11" s="125"/>
      <c r="H11" s="127"/>
      <c r="I11" s="125">
        <v>76.383289999999988</v>
      </c>
      <c r="J11" s="124"/>
      <c r="K11" s="126">
        <v>1</v>
      </c>
      <c r="L11" s="126">
        <f>I11/'סכום נכסי הקרן'!$C$42</f>
        <v>1.4760467294353554E-6</v>
      </c>
      <c r="BA11" s="140"/>
    </row>
    <row r="12" spans="2:53" s="140" customFormat="1" ht="21" customHeight="1">
      <c r="B12" s="128" t="s">
        <v>2281</v>
      </c>
      <c r="C12" s="124"/>
      <c r="D12" s="124"/>
      <c r="E12" s="124"/>
      <c r="F12" s="124"/>
      <c r="G12" s="125"/>
      <c r="H12" s="127"/>
      <c r="I12" s="125">
        <v>2.9999999999999997E-5</v>
      </c>
      <c r="J12" s="124"/>
      <c r="K12" s="126">
        <v>3.9275605960413596E-7</v>
      </c>
      <c r="L12" s="126">
        <f>I12/'סכום נכסי הקרן'!$C$42</f>
        <v>5.7972629724460229E-13</v>
      </c>
    </row>
    <row r="13" spans="2:53" s="139" customFormat="1">
      <c r="B13" s="82" t="s">
        <v>2282</v>
      </c>
      <c r="C13" s="83" t="s">
        <v>2283</v>
      </c>
      <c r="D13" s="96" t="s">
        <v>1136</v>
      </c>
      <c r="E13" s="96" t="s">
        <v>180</v>
      </c>
      <c r="F13" s="106">
        <v>41546</v>
      </c>
      <c r="G13" s="93">
        <v>25278.75</v>
      </c>
      <c r="H13" s="95">
        <v>1E-4</v>
      </c>
      <c r="I13" s="93">
        <v>2.9999999999999997E-5</v>
      </c>
      <c r="J13" s="94">
        <v>0</v>
      </c>
      <c r="K13" s="94">
        <v>3.9275605960413596E-7</v>
      </c>
      <c r="L13" s="94">
        <f>I13/'סכום נכסי הקרן'!$C$42</f>
        <v>5.7972629724460229E-13</v>
      </c>
    </row>
    <row r="14" spans="2:53" s="140" customFormat="1">
      <c r="B14" s="128" t="s">
        <v>254</v>
      </c>
      <c r="C14" s="124"/>
      <c r="D14" s="124"/>
      <c r="E14" s="124"/>
      <c r="F14" s="124"/>
      <c r="G14" s="125"/>
      <c r="H14" s="127"/>
      <c r="I14" s="125">
        <v>76.383259999999993</v>
      </c>
      <c r="J14" s="124"/>
      <c r="K14" s="126">
        <v>0.99999960724394044</v>
      </c>
      <c r="L14" s="126">
        <f>I14/'סכום נכסי הקרן'!$C$42</f>
        <v>1.4760461497090582E-6</v>
      </c>
    </row>
    <row r="15" spans="2:53" s="139" customFormat="1">
      <c r="B15" s="82" t="s">
        <v>2284</v>
      </c>
      <c r="C15" s="83" t="s">
        <v>2285</v>
      </c>
      <c r="D15" s="96" t="s">
        <v>1226</v>
      </c>
      <c r="E15" s="96" t="s">
        <v>179</v>
      </c>
      <c r="F15" s="106">
        <v>42731</v>
      </c>
      <c r="G15" s="93">
        <v>70075</v>
      </c>
      <c r="H15" s="95">
        <v>31.019400000000001</v>
      </c>
      <c r="I15" s="93">
        <v>76.383259999999993</v>
      </c>
      <c r="J15" s="94">
        <v>3.4597113344241154E-3</v>
      </c>
      <c r="K15" s="94">
        <v>0.99999960724394044</v>
      </c>
      <c r="L15" s="94">
        <f>I15/'סכום נכסי הקרן'!$C$42</f>
        <v>1.4760461497090582E-6</v>
      </c>
    </row>
    <row r="16" spans="2:53" s="139" customFormat="1">
      <c r="B16" s="100"/>
      <c r="C16" s="83"/>
      <c r="D16" s="83"/>
      <c r="E16" s="83"/>
      <c r="F16" s="83"/>
      <c r="G16" s="93"/>
      <c r="H16" s="95"/>
      <c r="I16" s="83"/>
      <c r="J16" s="83"/>
      <c r="K16" s="94"/>
      <c r="L16" s="83"/>
    </row>
    <row r="17" spans="2:12" s="139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 s="139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 s="139" customFormat="1">
      <c r="B19" s="143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13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13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7" type="noConversion"/>
  <dataValidations count="1">
    <dataValidation allowBlank="1" showInputMessage="1" showErrorMessage="1" sqref="C5:C1048576 A1:B1048576 AB39:XFD41 D1:XFD38 D39:Z41 D42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97</v>
      </c>
      <c r="C6" s="13" t="s">
        <v>50</v>
      </c>
      <c r="E6" s="13" t="s">
        <v>133</v>
      </c>
      <c r="I6" s="13" t="s">
        <v>15</v>
      </c>
      <c r="J6" s="13" t="s">
        <v>75</v>
      </c>
      <c r="M6" s="13" t="s">
        <v>117</v>
      </c>
      <c r="Q6" s="13" t="s">
        <v>17</v>
      </c>
      <c r="R6" s="13" t="s">
        <v>19</v>
      </c>
      <c r="U6" s="13" t="s">
        <v>71</v>
      </c>
      <c r="W6" s="14" t="s">
        <v>65</v>
      </c>
    </row>
    <row r="7" spans="2:25" ht="18">
      <c r="B7" s="52" t="str">
        <f>'תעודות התחייבות ממשלתיות'!B6:R6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102</v>
      </c>
      <c r="C8" s="30" t="s">
        <v>50</v>
      </c>
      <c r="D8" s="30" t="s">
        <v>135</v>
      </c>
      <c r="I8" s="30" t="s">
        <v>15</v>
      </c>
      <c r="J8" s="30" t="s">
        <v>75</v>
      </c>
      <c r="K8" s="30" t="s">
        <v>118</v>
      </c>
      <c r="L8" s="30" t="s">
        <v>18</v>
      </c>
      <c r="M8" s="30" t="s">
        <v>117</v>
      </c>
      <c r="Q8" s="30" t="s">
        <v>17</v>
      </c>
      <c r="R8" s="30" t="s">
        <v>19</v>
      </c>
      <c r="S8" s="30" t="s">
        <v>0</v>
      </c>
      <c r="T8" s="30" t="s">
        <v>121</v>
      </c>
      <c r="U8" s="30" t="s">
        <v>71</v>
      </c>
      <c r="V8" s="30" t="s">
        <v>66</v>
      </c>
      <c r="W8" s="31" t="s">
        <v>127</v>
      </c>
    </row>
    <row r="9" spans="2:25" ht="31.5">
      <c r="B9" s="48" t="str">
        <f>'תעודות חוב מסחריות '!B7:T7</f>
        <v>2. תעודות חוב מסחריות</v>
      </c>
      <c r="C9" s="13" t="s">
        <v>50</v>
      </c>
      <c r="D9" s="13" t="s">
        <v>135</v>
      </c>
      <c r="E9" s="41" t="s">
        <v>133</v>
      </c>
      <c r="G9" s="13" t="s">
        <v>74</v>
      </c>
      <c r="I9" s="13" t="s">
        <v>15</v>
      </c>
      <c r="J9" s="13" t="s">
        <v>75</v>
      </c>
      <c r="K9" s="13" t="s">
        <v>118</v>
      </c>
      <c r="L9" s="13" t="s">
        <v>18</v>
      </c>
      <c r="M9" s="13" t="s">
        <v>117</v>
      </c>
      <c r="Q9" s="13" t="s">
        <v>17</v>
      </c>
      <c r="R9" s="13" t="s">
        <v>19</v>
      </c>
      <c r="S9" s="13" t="s">
        <v>0</v>
      </c>
      <c r="T9" s="13" t="s">
        <v>121</v>
      </c>
      <c r="U9" s="13" t="s">
        <v>71</v>
      </c>
      <c r="V9" s="13" t="s">
        <v>66</v>
      </c>
      <c r="W9" s="38" t="s">
        <v>127</v>
      </c>
    </row>
    <row r="10" spans="2:25" ht="31.5">
      <c r="B10" s="48" t="str">
        <f>'אג"ח קונצרני'!B7:U7</f>
        <v>3. אג"ח קונצרני</v>
      </c>
      <c r="C10" s="30" t="s">
        <v>50</v>
      </c>
      <c r="D10" s="13" t="s">
        <v>135</v>
      </c>
      <c r="E10" s="41" t="s">
        <v>133</v>
      </c>
      <c r="G10" s="30" t="s">
        <v>74</v>
      </c>
      <c r="I10" s="30" t="s">
        <v>15</v>
      </c>
      <c r="J10" s="30" t="s">
        <v>75</v>
      </c>
      <c r="K10" s="30" t="s">
        <v>118</v>
      </c>
      <c r="L10" s="30" t="s">
        <v>18</v>
      </c>
      <c r="M10" s="30" t="s">
        <v>117</v>
      </c>
      <c r="Q10" s="30" t="s">
        <v>17</v>
      </c>
      <c r="R10" s="30" t="s">
        <v>19</v>
      </c>
      <c r="S10" s="30" t="s">
        <v>0</v>
      </c>
      <c r="T10" s="30" t="s">
        <v>121</v>
      </c>
      <c r="U10" s="30" t="s">
        <v>71</v>
      </c>
      <c r="V10" s="13" t="s">
        <v>66</v>
      </c>
      <c r="W10" s="31" t="s">
        <v>127</v>
      </c>
    </row>
    <row r="11" spans="2:25" ht="31.5">
      <c r="B11" s="48" t="str">
        <f>מניות!B7</f>
        <v>4. מניות</v>
      </c>
      <c r="C11" s="30" t="s">
        <v>50</v>
      </c>
      <c r="D11" s="13" t="s">
        <v>135</v>
      </c>
      <c r="E11" s="41" t="s">
        <v>133</v>
      </c>
      <c r="H11" s="30" t="s">
        <v>117</v>
      </c>
      <c r="S11" s="30" t="s">
        <v>0</v>
      </c>
      <c r="T11" s="13" t="s">
        <v>121</v>
      </c>
      <c r="U11" s="13" t="s">
        <v>71</v>
      </c>
      <c r="V11" s="13" t="s">
        <v>66</v>
      </c>
      <c r="W11" s="14" t="s">
        <v>127</v>
      </c>
    </row>
    <row r="12" spans="2:25" ht="31.5">
      <c r="B12" s="48" t="str">
        <f>'תעודות סל'!B7:N7</f>
        <v>5. תעודות סל</v>
      </c>
      <c r="C12" s="30" t="s">
        <v>50</v>
      </c>
      <c r="D12" s="13" t="s">
        <v>135</v>
      </c>
      <c r="E12" s="41" t="s">
        <v>133</v>
      </c>
      <c r="H12" s="30" t="s">
        <v>117</v>
      </c>
      <c r="S12" s="30" t="s">
        <v>0</v>
      </c>
      <c r="T12" s="30" t="s">
        <v>121</v>
      </c>
      <c r="U12" s="30" t="s">
        <v>71</v>
      </c>
      <c r="V12" s="30" t="s">
        <v>66</v>
      </c>
      <c r="W12" s="31" t="s">
        <v>127</v>
      </c>
    </row>
    <row r="13" spans="2:25" ht="31.5">
      <c r="B13" s="48" t="str">
        <f>'קרנות נאמנות'!B7:O7</f>
        <v>6. קרנות נאמנות</v>
      </c>
      <c r="C13" s="30" t="s">
        <v>50</v>
      </c>
      <c r="D13" s="30" t="s">
        <v>135</v>
      </c>
      <c r="G13" s="30" t="s">
        <v>74</v>
      </c>
      <c r="H13" s="30" t="s">
        <v>117</v>
      </c>
      <c r="S13" s="30" t="s">
        <v>0</v>
      </c>
      <c r="T13" s="30" t="s">
        <v>121</v>
      </c>
      <c r="U13" s="30" t="s">
        <v>71</v>
      </c>
      <c r="V13" s="30" t="s">
        <v>66</v>
      </c>
      <c r="W13" s="31" t="s">
        <v>127</v>
      </c>
    </row>
    <row r="14" spans="2:25" ht="31.5">
      <c r="B14" s="48" t="str">
        <f>'כתבי אופציה'!B7:L7</f>
        <v>7. כתבי אופציה</v>
      </c>
      <c r="C14" s="30" t="s">
        <v>50</v>
      </c>
      <c r="D14" s="30" t="s">
        <v>135</v>
      </c>
      <c r="G14" s="30" t="s">
        <v>74</v>
      </c>
      <c r="H14" s="30" t="s">
        <v>117</v>
      </c>
      <c r="S14" s="30" t="s">
        <v>0</v>
      </c>
      <c r="T14" s="30" t="s">
        <v>121</v>
      </c>
      <c r="U14" s="30" t="s">
        <v>71</v>
      </c>
      <c r="V14" s="30" t="s">
        <v>66</v>
      </c>
      <c r="W14" s="31" t="s">
        <v>127</v>
      </c>
    </row>
    <row r="15" spans="2:25" ht="31.5">
      <c r="B15" s="48" t="str">
        <f>אופציות!B7</f>
        <v>8. אופציות</v>
      </c>
      <c r="C15" s="30" t="s">
        <v>50</v>
      </c>
      <c r="D15" s="30" t="s">
        <v>135</v>
      </c>
      <c r="G15" s="30" t="s">
        <v>74</v>
      </c>
      <c r="H15" s="30" t="s">
        <v>117</v>
      </c>
      <c r="S15" s="30" t="s">
        <v>0</v>
      </c>
      <c r="T15" s="30" t="s">
        <v>121</v>
      </c>
      <c r="U15" s="30" t="s">
        <v>71</v>
      </c>
      <c r="V15" s="30" t="s">
        <v>66</v>
      </c>
      <c r="W15" s="31" t="s">
        <v>127</v>
      </c>
    </row>
    <row r="16" spans="2:25" ht="31.5">
      <c r="B16" s="48" t="str">
        <f>'חוזים עתידיים'!B7:I7</f>
        <v>9. חוזים עתידיים</v>
      </c>
      <c r="C16" s="30" t="s">
        <v>50</v>
      </c>
      <c r="D16" s="30" t="s">
        <v>135</v>
      </c>
      <c r="G16" s="30" t="s">
        <v>74</v>
      </c>
      <c r="H16" s="30" t="s">
        <v>117</v>
      </c>
      <c r="S16" s="30" t="s">
        <v>0</v>
      </c>
      <c r="T16" s="31" t="s">
        <v>121</v>
      </c>
    </row>
    <row r="17" spans="2:25" ht="31.5">
      <c r="B17" s="48" t="str">
        <f>'מוצרים מובנים'!B7:Q7</f>
        <v>10. מוצרים מובנים</v>
      </c>
      <c r="C17" s="30" t="s">
        <v>50</v>
      </c>
      <c r="F17" s="13" t="s">
        <v>57</v>
      </c>
      <c r="I17" s="30" t="s">
        <v>15</v>
      </c>
      <c r="J17" s="30" t="s">
        <v>75</v>
      </c>
      <c r="K17" s="30" t="s">
        <v>118</v>
      </c>
      <c r="L17" s="30" t="s">
        <v>18</v>
      </c>
      <c r="M17" s="30" t="s">
        <v>117</v>
      </c>
      <c r="Q17" s="30" t="s">
        <v>17</v>
      </c>
      <c r="R17" s="30" t="s">
        <v>19</v>
      </c>
      <c r="S17" s="30" t="s">
        <v>0</v>
      </c>
      <c r="T17" s="30" t="s">
        <v>121</v>
      </c>
      <c r="U17" s="30" t="s">
        <v>71</v>
      </c>
      <c r="V17" s="30" t="s">
        <v>66</v>
      </c>
      <c r="W17" s="31" t="s">
        <v>127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50</v>
      </c>
      <c r="I19" s="30" t="s">
        <v>15</v>
      </c>
      <c r="J19" s="30" t="s">
        <v>75</v>
      </c>
      <c r="K19" s="30" t="s">
        <v>118</v>
      </c>
      <c r="L19" s="30" t="s">
        <v>18</v>
      </c>
      <c r="M19" s="30" t="s">
        <v>117</v>
      </c>
      <c r="Q19" s="30" t="s">
        <v>17</v>
      </c>
      <c r="R19" s="30" t="s">
        <v>19</v>
      </c>
      <c r="S19" s="30" t="s">
        <v>0</v>
      </c>
      <c r="T19" s="30" t="s">
        <v>121</v>
      </c>
      <c r="U19" s="30" t="s">
        <v>126</v>
      </c>
      <c r="V19" s="30" t="s">
        <v>66</v>
      </c>
      <c r="W19" s="31" t="s">
        <v>127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50</v>
      </c>
      <c r="D20" s="41" t="s">
        <v>134</v>
      </c>
      <c r="E20" s="41" t="s">
        <v>133</v>
      </c>
      <c r="G20" s="30" t="s">
        <v>74</v>
      </c>
      <c r="I20" s="30" t="s">
        <v>15</v>
      </c>
      <c r="J20" s="30" t="s">
        <v>75</v>
      </c>
      <c r="K20" s="30" t="s">
        <v>118</v>
      </c>
      <c r="L20" s="30" t="s">
        <v>18</v>
      </c>
      <c r="M20" s="30" t="s">
        <v>117</v>
      </c>
      <c r="Q20" s="30" t="s">
        <v>17</v>
      </c>
      <c r="R20" s="30" t="s">
        <v>19</v>
      </c>
      <c r="S20" s="30" t="s">
        <v>0</v>
      </c>
      <c r="T20" s="30" t="s">
        <v>121</v>
      </c>
      <c r="U20" s="30" t="s">
        <v>126</v>
      </c>
      <c r="V20" s="30" t="s">
        <v>66</v>
      </c>
      <c r="W20" s="31" t="s">
        <v>127</v>
      </c>
    </row>
    <row r="21" spans="2:25" ht="31.5">
      <c r="B21" s="48" t="str">
        <f>'לא סחיר - אג"ח קונצרני'!B7:S7</f>
        <v>3. אג"ח קונצרני</v>
      </c>
      <c r="C21" s="30" t="s">
        <v>50</v>
      </c>
      <c r="D21" s="41" t="s">
        <v>134</v>
      </c>
      <c r="E21" s="41" t="s">
        <v>133</v>
      </c>
      <c r="G21" s="30" t="s">
        <v>74</v>
      </c>
      <c r="I21" s="30" t="s">
        <v>15</v>
      </c>
      <c r="J21" s="30" t="s">
        <v>75</v>
      </c>
      <c r="K21" s="30" t="s">
        <v>118</v>
      </c>
      <c r="L21" s="30" t="s">
        <v>18</v>
      </c>
      <c r="M21" s="30" t="s">
        <v>117</v>
      </c>
      <c r="Q21" s="30" t="s">
        <v>17</v>
      </c>
      <c r="R21" s="30" t="s">
        <v>19</v>
      </c>
      <c r="S21" s="30" t="s">
        <v>0</v>
      </c>
      <c r="T21" s="30" t="s">
        <v>121</v>
      </c>
      <c r="U21" s="30" t="s">
        <v>126</v>
      </c>
      <c r="V21" s="30" t="s">
        <v>66</v>
      </c>
      <c r="W21" s="31" t="s">
        <v>127</v>
      </c>
    </row>
    <row r="22" spans="2:25" ht="31.5">
      <c r="B22" s="48" t="str">
        <f>'לא סחיר - מניות'!B7:M7</f>
        <v>4. מניות</v>
      </c>
      <c r="C22" s="30" t="s">
        <v>50</v>
      </c>
      <c r="D22" s="41" t="s">
        <v>134</v>
      </c>
      <c r="E22" s="41" t="s">
        <v>133</v>
      </c>
      <c r="G22" s="30" t="s">
        <v>74</v>
      </c>
      <c r="H22" s="30" t="s">
        <v>117</v>
      </c>
      <c r="S22" s="30" t="s">
        <v>0</v>
      </c>
      <c r="T22" s="30" t="s">
        <v>121</v>
      </c>
      <c r="U22" s="30" t="s">
        <v>126</v>
      </c>
      <c r="V22" s="30" t="s">
        <v>66</v>
      </c>
      <c r="W22" s="31" t="s">
        <v>127</v>
      </c>
    </row>
    <row r="23" spans="2:25" ht="31.5">
      <c r="B23" s="48" t="str">
        <f>'לא סחיר - קרנות השקעה'!B7:K7</f>
        <v>5. קרנות השקעה</v>
      </c>
      <c r="C23" s="30" t="s">
        <v>50</v>
      </c>
      <c r="G23" s="30" t="s">
        <v>74</v>
      </c>
      <c r="H23" s="30" t="s">
        <v>117</v>
      </c>
      <c r="K23" s="30" t="s">
        <v>118</v>
      </c>
      <c r="S23" s="30" t="s">
        <v>0</v>
      </c>
      <c r="T23" s="30" t="s">
        <v>121</v>
      </c>
      <c r="U23" s="30" t="s">
        <v>126</v>
      </c>
      <c r="V23" s="30" t="s">
        <v>66</v>
      </c>
      <c r="W23" s="31" t="s">
        <v>127</v>
      </c>
    </row>
    <row r="24" spans="2:25" ht="31.5">
      <c r="B24" s="48" t="str">
        <f>'לא סחיר - כתבי אופציה'!B7:L7</f>
        <v>6. כתבי אופציה</v>
      </c>
      <c r="C24" s="30" t="s">
        <v>50</v>
      </c>
      <c r="G24" s="30" t="s">
        <v>74</v>
      </c>
      <c r="H24" s="30" t="s">
        <v>117</v>
      </c>
      <c r="K24" s="30" t="s">
        <v>118</v>
      </c>
      <c r="S24" s="30" t="s">
        <v>0</v>
      </c>
      <c r="T24" s="30" t="s">
        <v>121</v>
      </c>
      <c r="U24" s="30" t="s">
        <v>126</v>
      </c>
      <c r="V24" s="30" t="s">
        <v>66</v>
      </c>
      <c r="W24" s="31" t="s">
        <v>127</v>
      </c>
    </row>
    <row r="25" spans="2:25" ht="31.5">
      <c r="B25" s="48" t="str">
        <f>'לא סחיר - אופציות'!B7:L7</f>
        <v>7. אופציות</v>
      </c>
      <c r="C25" s="30" t="s">
        <v>50</v>
      </c>
      <c r="G25" s="30" t="s">
        <v>74</v>
      </c>
      <c r="H25" s="30" t="s">
        <v>117</v>
      </c>
      <c r="K25" s="30" t="s">
        <v>118</v>
      </c>
      <c r="S25" s="30" t="s">
        <v>0</v>
      </c>
      <c r="T25" s="30" t="s">
        <v>121</v>
      </c>
      <c r="U25" s="30" t="s">
        <v>126</v>
      </c>
      <c r="V25" s="30" t="s">
        <v>66</v>
      </c>
      <c r="W25" s="31" t="s">
        <v>127</v>
      </c>
    </row>
    <row r="26" spans="2:25" ht="31.5">
      <c r="B26" s="48" t="str">
        <f>'לא סחיר - חוזים עתידיים'!B7:K7</f>
        <v>8. חוזים עתידיים</v>
      </c>
      <c r="C26" s="30" t="s">
        <v>50</v>
      </c>
      <c r="G26" s="30" t="s">
        <v>74</v>
      </c>
      <c r="H26" s="30" t="s">
        <v>117</v>
      </c>
      <c r="K26" s="30" t="s">
        <v>118</v>
      </c>
      <c r="S26" s="30" t="s">
        <v>0</v>
      </c>
      <c r="T26" s="30" t="s">
        <v>121</v>
      </c>
      <c r="U26" s="30" t="s">
        <v>126</v>
      </c>
      <c r="V26" s="31" t="s">
        <v>127</v>
      </c>
    </row>
    <row r="27" spans="2:25" ht="31.5">
      <c r="B27" s="48" t="str">
        <f>'לא סחיר - מוצרים מובנים'!B7:Q7</f>
        <v>9. מוצרים מובנים</v>
      </c>
      <c r="C27" s="30" t="s">
        <v>50</v>
      </c>
      <c r="F27" s="30" t="s">
        <v>57</v>
      </c>
      <c r="I27" s="30" t="s">
        <v>15</v>
      </c>
      <c r="J27" s="30" t="s">
        <v>75</v>
      </c>
      <c r="K27" s="30" t="s">
        <v>118</v>
      </c>
      <c r="L27" s="30" t="s">
        <v>18</v>
      </c>
      <c r="M27" s="30" t="s">
        <v>117</v>
      </c>
      <c r="Q27" s="30" t="s">
        <v>17</v>
      </c>
      <c r="R27" s="30" t="s">
        <v>19</v>
      </c>
      <c r="S27" s="30" t="s">
        <v>0</v>
      </c>
      <c r="T27" s="30" t="s">
        <v>121</v>
      </c>
      <c r="U27" s="30" t="s">
        <v>126</v>
      </c>
      <c r="V27" s="30" t="s">
        <v>66</v>
      </c>
      <c r="W27" s="31" t="s">
        <v>127</v>
      </c>
    </row>
    <row r="28" spans="2:25" ht="31.5">
      <c r="B28" s="52" t="str">
        <f>הלוואות!B6</f>
        <v>1.ד. הלוואות:</v>
      </c>
      <c r="C28" s="30" t="s">
        <v>50</v>
      </c>
      <c r="I28" s="30" t="s">
        <v>15</v>
      </c>
      <c r="J28" s="30" t="s">
        <v>75</v>
      </c>
      <c r="L28" s="30" t="s">
        <v>18</v>
      </c>
      <c r="M28" s="30" t="s">
        <v>117</v>
      </c>
      <c r="Q28" s="13" t="s">
        <v>37</v>
      </c>
      <c r="R28" s="30" t="s">
        <v>19</v>
      </c>
      <c r="S28" s="30" t="s">
        <v>0</v>
      </c>
      <c r="T28" s="30" t="s">
        <v>121</v>
      </c>
      <c r="U28" s="30" t="s">
        <v>126</v>
      </c>
      <c r="V28" s="31" t="s">
        <v>127</v>
      </c>
    </row>
    <row r="29" spans="2:25" ht="47.25">
      <c r="B29" s="52" t="str">
        <f>'פקדונות מעל 3 חודשים'!B6:O6</f>
        <v>1.ה. פקדונות מעל 3 חודשים:</v>
      </c>
      <c r="C29" s="30" t="s">
        <v>50</v>
      </c>
      <c r="E29" s="30" t="s">
        <v>133</v>
      </c>
      <c r="I29" s="30" t="s">
        <v>15</v>
      </c>
      <c r="J29" s="30" t="s">
        <v>75</v>
      </c>
      <c r="L29" s="30" t="s">
        <v>18</v>
      </c>
      <c r="M29" s="30" t="s">
        <v>117</v>
      </c>
      <c r="O29" s="49" t="s">
        <v>59</v>
      </c>
      <c r="P29" s="50"/>
      <c r="R29" s="30" t="s">
        <v>19</v>
      </c>
      <c r="S29" s="30" t="s">
        <v>0</v>
      </c>
      <c r="T29" s="30" t="s">
        <v>121</v>
      </c>
      <c r="U29" s="30" t="s">
        <v>126</v>
      </c>
      <c r="V29" s="31" t="s">
        <v>127</v>
      </c>
    </row>
    <row r="30" spans="2:25" ht="63">
      <c r="B30" s="52" t="str">
        <f>'זכויות מקרקעין'!B6</f>
        <v>1. ו. זכויות במקרקעין:</v>
      </c>
      <c r="C30" s="13" t="s">
        <v>61</v>
      </c>
      <c r="N30" s="49" t="s">
        <v>99</v>
      </c>
      <c r="P30" s="50" t="s">
        <v>62</v>
      </c>
      <c r="U30" s="30" t="s">
        <v>126</v>
      </c>
      <c r="V30" s="14" t="s">
        <v>65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64</v>
      </c>
      <c r="R31" s="13" t="s">
        <v>60</v>
      </c>
      <c r="U31" s="30" t="s">
        <v>126</v>
      </c>
      <c r="V31" s="14" t="s">
        <v>65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123</v>
      </c>
      <c r="Y32" s="14" t="s">
        <v>122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195</v>
      </c>
      <c r="C1" s="77" t="s" vm="1">
        <v>277</v>
      </c>
    </row>
    <row r="2" spans="2:54">
      <c r="B2" s="56" t="s">
        <v>194</v>
      </c>
      <c r="C2" s="77" t="s">
        <v>278</v>
      </c>
    </row>
    <row r="3" spans="2:54">
      <c r="B3" s="56" t="s">
        <v>196</v>
      </c>
      <c r="C3" s="77" t="s">
        <v>279</v>
      </c>
    </row>
    <row r="4" spans="2:54">
      <c r="B4" s="56" t="s">
        <v>197</v>
      </c>
      <c r="C4" s="77">
        <v>2102</v>
      </c>
    </row>
    <row r="6" spans="2:54" ht="26.25" customHeight="1">
      <c r="B6" s="233" t="s">
        <v>226</v>
      </c>
      <c r="C6" s="234"/>
      <c r="D6" s="234"/>
      <c r="E6" s="234"/>
      <c r="F6" s="234"/>
      <c r="G6" s="234"/>
      <c r="H6" s="234"/>
      <c r="I6" s="234"/>
      <c r="J6" s="234"/>
      <c r="K6" s="234"/>
      <c r="L6" s="235"/>
    </row>
    <row r="7" spans="2:54" ht="26.25" customHeight="1">
      <c r="B7" s="233" t="s">
        <v>114</v>
      </c>
      <c r="C7" s="234"/>
      <c r="D7" s="234"/>
      <c r="E7" s="234"/>
      <c r="F7" s="234"/>
      <c r="G7" s="234"/>
      <c r="H7" s="234"/>
      <c r="I7" s="234"/>
      <c r="J7" s="234"/>
      <c r="K7" s="234"/>
      <c r="L7" s="235"/>
    </row>
    <row r="8" spans="2:54" s="3" customFormat="1" ht="78.75">
      <c r="B8" s="22" t="s">
        <v>132</v>
      </c>
      <c r="C8" s="30" t="s">
        <v>50</v>
      </c>
      <c r="D8" s="30" t="s">
        <v>74</v>
      </c>
      <c r="E8" s="30" t="s">
        <v>117</v>
      </c>
      <c r="F8" s="30" t="s">
        <v>118</v>
      </c>
      <c r="G8" s="30" t="s">
        <v>260</v>
      </c>
      <c r="H8" s="30" t="s">
        <v>259</v>
      </c>
      <c r="I8" s="30" t="s">
        <v>126</v>
      </c>
      <c r="J8" s="30" t="s">
        <v>66</v>
      </c>
      <c r="K8" s="30" t="s">
        <v>198</v>
      </c>
      <c r="L8" s="31" t="s">
        <v>200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267</v>
      </c>
      <c r="H9" s="16"/>
      <c r="I9" s="16" t="s">
        <v>263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276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128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258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266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7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R564"/>
  <sheetViews>
    <sheetView rightToLeft="1" workbookViewId="0">
      <pane ySplit="10" topLeftCell="A11" activePane="bottomLeft" state="frozen"/>
      <selection pane="bottomLeft" activeCell="C13" sqref="C13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710937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7.28515625" style="1" bestFit="1" customWidth="1"/>
    <col min="9" max="9" width="12" style="1" bestFit="1" customWidth="1"/>
    <col min="10" max="10" width="10" style="1" bestFit="1" customWidth="1"/>
    <col min="11" max="11" width="10.42578125" style="1" bestFit="1" customWidth="1"/>
    <col min="12" max="12" width="6.28515625" style="1" customWidth="1"/>
    <col min="13" max="13" width="8" style="1" customWidth="1"/>
    <col min="14" max="14" width="8.7109375" style="1" customWidth="1"/>
    <col min="15" max="15" width="10" style="1" customWidth="1"/>
    <col min="16" max="16" width="9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44">
      <c r="B1" s="56" t="s">
        <v>195</v>
      </c>
      <c r="C1" s="77" t="s" vm="1">
        <v>277</v>
      </c>
    </row>
    <row r="2" spans="2:44">
      <c r="B2" s="56" t="s">
        <v>194</v>
      </c>
      <c r="C2" s="77" t="s">
        <v>278</v>
      </c>
    </row>
    <row r="3" spans="2:44">
      <c r="B3" s="56" t="s">
        <v>196</v>
      </c>
      <c r="C3" s="77" t="s">
        <v>279</v>
      </c>
    </row>
    <row r="4" spans="2:44">
      <c r="B4" s="56" t="s">
        <v>197</v>
      </c>
      <c r="C4" s="77">
        <v>2102</v>
      </c>
    </row>
    <row r="6" spans="2:44" ht="26.25" customHeight="1">
      <c r="B6" s="233" t="s">
        <v>226</v>
      </c>
      <c r="C6" s="234"/>
      <c r="D6" s="234"/>
      <c r="E6" s="234"/>
      <c r="F6" s="234"/>
      <c r="G6" s="234"/>
      <c r="H6" s="234"/>
      <c r="I6" s="234"/>
      <c r="J6" s="234"/>
      <c r="K6" s="235"/>
    </row>
    <row r="7" spans="2:44" ht="26.25" customHeight="1">
      <c r="B7" s="233" t="s">
        <v>115</v>
      </c>
      <c r="C7" s="234"/>
      <c r="D7" s="234"/>
      <c r="E7" s="234"/>
      <c r="F7" s="234"/>
      <c r="G7" s="234"/>
      <c r="H7" s="234"/>
      <c r="I7" s="234"/>
      <c r="J7" s="234"/>
      <c r="K7" s="235"/>
    </row>
    <row r="8" spans="2:44" s="3" customFormat="1" ht="63">
      <c r="B8" s="22" t="s">
        <v>132</v>
      </c>
      <c r="C8" s="30" t="s">
        <v>50</v>
      </c>
      <c r="D8" s="30" t="s">
        <v>74</v>
      </c>
      <c r="E8" s="30" t="s">
        <v>117</v>
      </c>
      <c r="F8" s="30" t="s">
        <v>118</v>
      </c>
      <c r="G8" s="30" t="s">
        <v>260</v>
      </c>
      <c r="H8" s="30" t="s">
        <v>259</v>
      </c>
      <c r="I8" s="30" t="s">
        <v>126</v>
      </c>
      <c r="J8" s="30" t="s">
        <v>198</v>
      </c>
      <c r="K8" s="31" t="s">
        <v>200</v>
      </c>
      <c r="AP8" s="1"/>
    </row>
    <row r="9" spans="2:44" s="3" customFormat="1" ht="22.5" customHeight="1">
      <c r="B9" s="15"/>
      <c r="C9" s="16"/>
      <c r="D9" s="16"/>
      <c r="E9" s="16"/>
      <c r="F9" s="16" t="s">
        <v>22</v>
      </c>
      <c r="G9" s="16" t="s">
        <v>267</v>
      </c>
      <c r="H9" s="16"/>
      <c r="I9" s="16" t="s">
        <v>263</v>
      </c>
      <c r="J9" s="32" t="s">
        <v>20</v>
      </c>
      <c r="K9" s="17" t="s">
        <v>20</v>
      </c>
      <c r="AP9" s="1"/>
    </row>
    <row r="10" spans="2:4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P10" s="1"/>
    </row>
    <row r="11" spans="2:44" s="138" customFormat="1" ht="18" customHeight="1">
      <c r="B11" s="78" t="s">
        <v>54</v>
      </c>
      <c r="C11" s="79"/>
      <c r="D11" s="79"/>
      <c r="E11" s="79"/>
      <c r="F11" s="79"/>
      <c r="G11" s="87"/>
      <c r="H11" s="89"/>
      <c r="I11" s="87">
        <v>-123396.40217000003</v>
      </c>
      <c r="J11" s="88">
        <v>1</v>
      </c>
      <c r="K11" s="88">
        <f>I11/'סכום נכסי הקרן'!$C$42</f>
        <v>-2.3845379774439981E-3</v>
      </c>
      <c r="AP11" s="139"/>
    </row>
    <row r="12" spans="2:44" s="139" customFormat="1" ht="19.5" customHeight="1">
      <c r="B12" s="80" t="s">
        <v>36</v>
      </c>
      <c r="C12" s="81"/>
      <c r="D12" s="81"/>
      <c r="E12" s="81"/>
      <c r="F12" s="81"/>
      <c r="G12" s="90"/>
      <c r="H12" s="92"/>
      <c r="I12" s="90">
        <v>-109816.55606</v>
      </c>
      <c r="J12" s="91">
        <v>0.88994941609973821</v>
      </c>
      <c r="K12" s="91">
        <f>I12/'סכום נכסי הקרן'!$C$42</f>
        <v>-2.1221181806939369E-3</v>
      </c>
    </row>
    <row r="13" spans="2:44" s="139" customFormat="1">
      <c r="B13" s="101" t="s">
        <v>245</v>
      </c>
      <c r="C13" s="81"/>
      <c r="D13" s="81"/>
      <c r="E13" s="81"/>
      <c r="F13" s="81"/>
      <c r="G13" s="90"/>
      <c r="H13" s="92"/>
      <c r="I13" s="90">
        <v>17.699080000000002</v>
      </c>
      <c r="J13" s="91">
        <v>-1.4343270702185009E-4</v>
      </c>
      <c r="K13" s="91">
        <f>I13/'סכום נכסי הקרן'!$C$42</f>
        <v>3.4202073710119996E-7</v>
      </c>
    </row>
    <row r="14" spans="2:44" s="139" customFormat="1">
      <c r="B14" s="86" t="s">
        <v>2286</v>
      </c>
      <c r="C14" s="83" t="s">
        <v>2287</v>
      </c>
      <c r="D14" s="96" t="s">
        <v>1461</v>
      </c>
      <c r="E14" s="96" t="s">
        <v>180</v>
      </c>
      <c r="F14" s="106">
        <v>42495</v>
      </c>
      <c r="G14" s="93">
        <v>30004115.149999999</v>
      </c>
      <c r="H14" s="95">
        <v>5.8999999999999997E-2</v>
      </c>
      <c r="I14" s="93">
        <v>17.699080000000002</v>
      </c>
      <c r="J14" s="94">
        <v>-1.4343270702185009E-4</v>
      </c>
      <c r="K14" s="94">
        <f>I14/'סכום נכסי הקרן'!$C$42</f>
        <v>3.4202073710119996E-7</v>
      </c>
    </row>
    <row r="15" spans="2:44" s="139" customFormat="1">
      <c r="B15" s="82"/>
      <c r="C15" s="83"/>
      <c r="D15" s="83"/>
      <c r="E15" s="83"/>
      <c r="F15" s="83"/>
      <c r="G15" s="93"/>
      <c r="H15" s="95"/>
      <c r="I15" s="83"/>
      <c r="J15" s="94"/>
      <c r="K15" s="83"/>
    </row>
    <row r="16" spans="2:44" s="147" customFormat="1">
      <c r="B16" s="101" t="s">
        <v>2288</v>
      </c>
      <c r="C16" s="81"/>
      <c r="D16" s="81"/>
      <c r="E16" s="81"/>
      <c r="F16" s="81"/>
      <c r="G16" s="90"/>
      <c r="H16" s="92"/>
      <c r="I16" s="90">
        <v>-91789.175770000045</v>
      </c>
      <c r="J16" s="91">
        <v>0.74385617534897386</v>
      </c>
      <c r="K16" s="91">
        <f>I16/'סכום נכסי הקרן'!$C$42</f>
        <v>-1.7737532998758701E-3</v>
      </c>
      <c r="AP16" s="139"/>
      <c r="AR16" s="139"/>
    </row>
    <row r="17" spans="2:44" s="147" customFormat="1">
      <c r="B17" s="86" t="s">
        <v>2289</v>
      </c>
      <c r="C17" s="83" t="s">
        <v>2290</v>
      </c>
      <c r="D17" s="96" t="s">
        <v>1461</v>
      </c>
      <c r="E17" s="96" t="s">
        <v>181</v>
      </c>
      <c r="F17" s="106">
        <v>43080</v>
      </c>
      <c r="G17" s="93">
        <v>20810500</v>
      </c>
      <c r="H17" s="95">
        <v>-4.0282999999999998</v>
      </c>
      <c r="I17" s="93">
        <v>-838.31245999999999</v>
      </c>
      <c r="J17" s="94">
        <v>6.7936539903738734E-3</v>
      </c>
      <c r="K17" s="94">
        <f>I17/'סכום נכסי הקרן'!$C$42</f>
        <v>-1.6199725945660463E-5</v>
      </c>
      <c r="AP17" s="139"/>
      <c r="AR17" s="139"/>
    </row>
    <row r="18" spans="2:44" s="147" customFormat="1">
      <c r="B18" s="86" t="s">
        <v>2291</v>
      </c>
      <c r="C18" s="83" t="s">
        <v>2292</v>
      </c>
      <c r="D18" s="96" t="s">
        <v>1461</v>
      </c>
      <c r="E18" s="96" t="s">
        <v>181</v>
      </c>
      <c r="F18" s="106">
        <v>43145</v>
      </c>
      <c r="G18" s="93">
        <v>71577800</v>
      </c>
      <c r="H18" s="95">
        <v>0.73709999999999998</v>
      </c>
      <c r="I18" s="93">
        <v>527.60433</v>
      </c>
      <c r="J18" s="94">
        <v>-4.2756864926510024E-3</v>
      </c>
      <c r="K18" s="94">
        <f>I18/'סכום נכסי הקרן'!$C$42</f>
        <v>1.0195536821370644E-5</v>
      </c>
      <c r="AP18" s="139"/>
      <c r="AR18" s="139"/>
    </row>
    <row r="19" spans="2:44" s="139" customFormat="1">
      <c r="B19" s="86" t="s">
        <v>2293</v>
      </c>
      <c r="C19" s="83" t="s">
        <v>2294</v>
      </c>
      <c r="D19" s="96" t="s">
        <v>1461</v>
      </c>
      <c r="E19" s="96" t="s">
        <v>179</v>
      </c>
      <c r="F19" s="106">
        <v>43129</v>
      </c>
      <c r="G19" s="93">
        <v>49833000</v>
      </c>
      <c r="H19" s="95">
        <v>-3.5905999999999998</v>
      </c>
      <c r="I19" s="93">
        <v>-1789.3139099999999</v>
      </c>
      <c r="J19" s="94">
        <v>1.4500535498068318E-2</v>
      </c>
      <c r="K19" s="94">
        <f>I19/'סכום נכסי הקרן'!$C$42</f>
        <v>-3.457707758841872E-5</v>
      </c>
    </row>
    <row r="20" spans="2:44" s="139" customFormat="1">
      <c r="B20" s="86" t="s">
        <v>2295</v>
      </c>
      <c r="C20" s="83" t="s">
        <v>2296</v>
      </c>
      <c r="D20" s="96" t="s">
        <v>1461</v>
      </c>
      <c r="E20" s="96" t="s">
        <v>179</v>
      </c>
      <c r="F20" s="106">
        <v>43129</v>
      </c>
      <c r="G20" s="93">
        <v>59940000</v>
      </c>
      <c r="H20" s="95">
        <v>-3.3090999999999999</v>
      </c>
      <c r="I20" s="93">
        <v>-1983.4684</v>
      </c>
      <c r="J20" s="94">
        <v>1.6073956494026681E-2</v>
      </c>
      <c r="K20" s="94">
        <f>I20/'סכום נכסי הקרן'!$C$42</f>
        <v>-3.8328959707789194E-5</v>
      </c>
    </row>
    <row r="21" spans="2:44" s="139" customFormat="1">
      <c r="B21" s="86" t="s">
        <v>2297</v>
      </c>
      <c r="C21" s="83" t="s">
        <v>2298</v>
      </c>
      <c r="D21" s="96" t="s">
        <v>1461</v>
      </c>
      <c r="E21" s="96" t="s">
        <v>179</v>
      </c>
      <c r="F21" s="106">
        <v>43129</v>
      </c>
      <c r="G21" s="93">
        <v>90824250</v>
      </c>
      <c r="H21" s="95">
        <v>-3.2162000000000002</v>
      </c>
      <c r="I21" s="93">
        <v>-2921.0841099999998</v>
      </c>
      <c r="J21" s="94">
        <v>2.3672360446747042E-2</v>
      </c>
      <c r="K21" s="94">
        <f>I21/'סכום נכסי הקרן'!$C$42</f>
        <v>-5.6447642501011491E-5</v>
      </c>
    </row>
    <row r="22" spans="2:44" s="139" customFormat="1">
      <c r="B22" s="86" t="s">
        <v>2299</v>
      </c>
      <c r="C22" s="83" t="s">
        <v>2300</v>
      </c>
      <c r="D22" s="96" t="s">
        <v>1461</v>
      </c>
      <c r="E22" s="96" t="s">
        <v>179</v>
      </c>
      <c r="F22" s="106">
        <v>43116</v>
      </c>
      <c r="G22" s="93">
        <v>83500000</v>
      </c>
      <c r="H22" s="95">
        <v>-3.109</v>
      </c>
      <c r="I22" s="93">
        <v>-2596.0183900000002</v>
      </c>
      <c r="J22" s="94">
        <v>2.1038039556643903E-2</v>
      </c>
      <c r="K22" s="94">
        <f>I22/'סכום נכסי הקרן'!$C$42</f>
        <v>-5.0166004293786478E-5</v>
      </c>
    </row>
    <row r="23" spans="2:44" s="139" customFormat="1">
      <c r="B23" s="86" t="s">
        <v>2301</v>
      </c>
      <c r="C23" s="83" t="s">
        <v>2302</v>
      </c>
      <c r="D23" s="96" t="s">
        <v>1461</v>
      </c>
      <c r="E23" s="96" t="s">
        <v>179</v>
      </c>
      <c r="F23" s="106">
        <v>43124</v>
      </c>
      <c r="G23" s="93">
        <v>55159500</v>
      </c>
      <c r="H23" s="95">
        <v>-2.8921000000000001</v>
      </c>
      <c r="I23" s="93">
        <v>-1595.2859099999998</v>
      </c>
      <c r="J23" s="94">
        <v>1.2928139572515377E-2</v>
      </c>
      <c r="K23" s="94">
        <f>I23/'סכום נכסי הקרן'!$C$42</f>
        <v>-3.0827639788359533E-5</v>
      </c>
    </row>
    <row r="24" spans="2:44" s="139" customFormat="1">
      <c r="B24" s="86" t="s">
        <v>2303</v>
      </c>
      <c r="C24" s="83" t="s">
        <v>2304</v>
      </c>
      <c r="D24" s="96" t="s">
        <v>1461</v>
      </c>
      <c r="E24" s="96" t="s">
        <v>179</v>
      </c>
      <c r="F24" s="106">
        <v>43123</v>
      </c>
      <c r="G24" s="93">
        <v>25128750</v>
      </c>
      <c r="H24" s="95">
        <v>-2.6854</v>
      </c>
      <c r="I24" s="93">
        <v>-674.80733999999995</v>
      </c>
      <c r="J24" s="94">
        <v>5.4686143852908722E-3</v>
      </c>
      <c r="K24" s="94">
        <f>I24/'סכום נכסי הקרן'!$C$42</f>
        <v>-1.3040118685722648E-5</v>
      </c>
    </row>
    <row r="25" spans="2:44" s="139" customFormat="1">
      <c r="B25" s="86" t="s">
        <v>2305</v>
      </c>
      <c r="C25" s="83" t="s">
        <v>2306</v>
      </c>
      <c r="D25" s="96" t="s">
        <v>1461</v>
      </c>
      <c r="E25" s="96" t="s">
        <v>179</v>
      </c>
      <c r="F25" s="106">
        <v>43116</v>
      </c>
      <c r="G25" s="93">
        <v>83780000</v>
      </c>
      <c r="H25" s="95">
        <v>-2.7492999999999999</v>
      </c>
      <c r="I25" s="93">
        <v>-2303.3389900000002</v>
      </c>
      <c r="J25" s="94">
        <v>1.8666176237673037E-2</v>
      </c>
      <c r="K25" s="94">
        <f>I25/'סכום נכסי הקרן'!$C$42</f>
        <v>-4.4510206132394078E-5</v>
      </c>
    </row>
    <row r="26" spans="2:44" s="139" customFormat="1">
      <c r="B26" s="86" t="s">
        <v>2307</v>
      </c>
      <c r="C26" s="83" t="s">
        <v>2308</v>
      </c>
      <c r="D26" s="96" t="s">
        <v>1461</v>
      </c>
      <c r="E26" s="96" t="s">
        <v>179</v>
      </c>
      <c r="F26" s="106">
        <v>43123</v>
      </c>
      <c r="G26" s="93">
        <v>40228200</v>
      </c>
      <c r="H26" s="95">
        <v>-2.6288</v>
      </c>
      <c r="I26" s="93">
        <v>-1057.5142700000001</v>
      </c>
      <c r="J26" s="94">
        <v>8.5700575657229466E-3</v>
      </c>
      <c r="K26" s="94">
        <f>I26/'סכום נכסי הקרן'!$C$42</f>
        <v>-2.0435627734347626E-5</v>
      </c>
    </row>
    <row r="27" spans="2:44" s="139" customFormat="1">
      <c r="B27" s="86" t="s">
        <v>2309</v>
      </c>
      <c r="C27" s="83" t="s">
        <v>2310</v>
      </c>
      <c r="D27" s="96" t="s">
        <v>1461</v>
      </c>
      <c r="E27" s="96" t="s">
        <v>179</v>
      </c>
      <c r="F27" s="106">
        <v>43123</v>
      </c>
      <c r="G27" s="93">
        <v>50287500</v>
      </c>
      <c r="H27" s="95">
        <v>-2.6242000000000001</v>
      </c>
      <c r="I27" s="93">
        <v>-1319.6451200000001</v>
      </c>
      <c r="J27" s="94">
        <v>1.0694356535468184E-2</v>
      </c>
      <c r="K27" s="94">
        <f>I27/'סכום נכסי הקרן'!$C$42</f>
        <v>-2.5501099303150303E-5</v>
      </c>
    </row>
    <row r="28" spans="2:44" s="139" customFormat="1">
      <c r="B28" s="86" t="s">
        <v>2311</v>
      </c>
      <c r="C28" s="83" t="s">
        <v>2312</v>
      </c>
      <c r="D28" s="96" t="s">
        <v>1461</v>
      </c>
      <c r="E28" s="96" t="s">
        <v>179</v>
      </c>
      <c r="F28" s="106">
        <v>43118</v>
      </c>
      <c r="G28" s="93">
        <v>67120000</v>
      </c>
      <c r="H28" s="95">
        <v>-2.6564000000000001</v>
      </c>
      <c r="I28" s="93">
        <v>-1782.9618600000001</v>
      </c>
      <c r="J28" s="94">
        <v>1.4449058713589232E-2</v>
      </c>
      <c r="K28" s="94">
        <f>I28/'סכום נכסי הקרן'!$C$42</f>
        <v>-3.4454329240871639E-5</v>
      </c>
    </row>
    <row r="29" spans="2:44" s="139" customFormat="1">
      <c r="B29" s="86" t="s">
        <v>2313</v>
      </c>
      <c r="C29" s="83" t="s">
        <v>2314</v>
      </c>
      <c r="D29" s="96" t="s">
        <v>1461</v>
      </c>
      <c r="E29" s="96" t="s">
        <v>179</v>
      </c>
      <c r="F29" s="106">
        <v>43111</v>
      </c>
      <c r="G29" s="93">
        <v>50358000</v>
      </c>
      <c r="H29" s="95">
        <v>-2.6351</v>
      </c>
      <c r="I29" s="93">
        <v>-1326.9753600000001</v>
      </c>
      <c r="J29" s="94">
        <v>1.0753760536485177E-2</v>
      </c>
      <c r="K29" s="94">
        <f>I29/'סכום נכסי הקרן'!$C$42</f>
        <v>-2.5642750399587445E-5</v>
      </c>
    </row>
    <row r="30" spans="2:44" s="139" customFormat="1">
      <c r="B30" s="86" t="s">
        <v>2315</v>
      </c>
      <c r="C30" s="83" t="s">
        <v>2316</v>
      </c>
      <c r="D30" s="96" t="s">
        <v>1461</v>
      </c>
      <c r="E30" s="96" t="s">
        <v>179</v>
      </c>
      <c r="F30" s="106">
        <v>43111</v>
      </c>
      <c r="G30" s="93">
        <v>90674100</v>
      </c>
      <c r="H30" s="95">
        <v>-2.6015000000000001</v>
      </c>
      <c r="I30" s="93">
        <v>-2358.8831</v>
      </c>
      <c r="J30" s="94">
        <v>1.9116303705113118E-2</v>
      </c>
      <c r="K30" s="94">
        <f>I30/'סכום נכסי הקרן'!$C$42</f>
        <v>-4.5583552173195636E-5</v>
      </c>
    </row>
    <row r="31" spans="2:44" s="139" customFormat="1">
      <c r="B31" s="86" t="s">
        <v>2317</v>
      </c>
      <c r="C31" s="83" t="s">
        <v>2318</v>
      </c>
      <c r="D31" s="96" t="s">
        <v>1461</v>
      </c>
      <c r="E31" s="96" t="s">
        <v>179</v>
      </c>
      <c r="F31" s="106">
        <v>43118</v>
      </c>
      <c r="G31" s="93">
        <v>67280000</v>
      </c>
      <c r="H31" s="95">
        <v>-2.4125000000000001</v>
      </c>
      <c r="I31" s="93">
        <v>-1623.11112</v>
      </c>
      <c r="J31" s="94">
        <v>1.3153634072441446E-2</v>
      </c>
      <c r="K31" s="94">
        <f>I31/'סכום נכסי הקרן'!$C$42</f>
        <v>-3.1365339987137986E-5</v>
      </c>
    </row>
    <row r="32" spans="2:44" s="139" customFormat="1">
      <c r="B32" s="86" t="s">
        <v>2319</v>
      </c>
      <c r="C32" s="83" t="s">
        <v>2320</v>
      </c>
      <c r="D32" s="96" t="s">
        <v>1461</v>
      </c>
      <c r="E32" s="96" t="s">
        <v>179</v>
      </c>
      <c r="F32" s="106">
        <v>43117</v>
      </c>
      <c r="G32" s="93">
        <v>50611500</v>
      </c>
      <c r="H32" s="95">
        <v>-2.0217999999999998</v>
      </c>
      <c r="I32" s="93">
        <v>-1023.27886</v>
      </c>
      <c r="J32" s="94">
        <v>8.2926150358116207E-3</v>
      </c>
      <c r="K32" s="94">
        <f>I32/'סכום נכסי הקרן'!$C$42</f>
        <v>-1.977405548521593E-5</v>
      </c>
    </row>
    <row r="33" spans="2:11" s="139" customFormat="1">
      <c r="B33" s="86" t="s">
        <v>2321</v>
      </c>
      <c r="C33" s="83" t="s">
        <v>2322</v>
      </c>
      <c r="D33" s="96" t="s">
        <v>1461</v>
      </c>
      <c r="E33" s="96" t="s">
        <v>179</v>
      </c>
      <c r="F33" s="106">
        <v>43108</v>
      </c>
      <c r="G33" s="93">
        <v>43882800</v>
      </c>
      <c r="H33" s="95">
        <v>-2.1371000000000002</v>
      </c>
      <c r="I33" s="93">
        <v>-937.80512999999996</v>
      </c>
      <c r="J33" s="94">
        <v>7.5999390055798395E-3</v>
      </c>
      <c r="K33" s="94">
        <f>I33/'סכום נכסי הקרן'!$C$42</f>
        <v>-1.8122343185063098E-5</v>
      </c>
    </row>
    <row r="34" spans="2:11" s="139" customFormat="1">
      <c r="B34" s="86" t="s">
        <v>2323</v>
      </c>
      <c r="C34" s="83" t="s">
        <v>2324</v>
      </c>
      <c r="D34" s="96" t="s">
        <v>1461</v>
      </c>
      <c r="E34" s="96" t="s">
        <v>179</v>
      </c>
      <c r="F34" s="106">
        <v>43108</v>
      </c>
      <c r="G34" s="93">
        <v>43902300</v>
      </c>
      <c r="H34" s="95">
        <v>-2.0916999999999999</v>
      </c>
      <c r="I34" s="93">
        <v>-918.32245999999998</v>
      </c>
      <c r="J34" s="94">
        <v>7.442052149420458E-3</v>
      </c>
      <c r="K34" s="94">
        <f>I34/'סכום נכסי הקרן'!$C$42</f>
        <v>-1.7745855980411816E-5</v>
      </c>
    </row>
    <row r="35" spans="2:11" s="139" customFormat="1">
      <c r="B35" s="86" t="s">
        <v>2325</v>
      </c>
      <c r="C35" s="83" t="s">
        <v>2326</v>
      </c>
      <c r="D35" s="96" t="s">
        <v>1461</v>
      </c>
      <c r="E35" s="96" t="s">
        <v>179</v>
      </c>
      <c r="F35" s="106">
        <v>43117</v>
      </c>
      <c r="G35" s="93">
        <v>94640000</v>
      </c>
      <c r="H35" s="95">
        <v>-1.8439000000000001</v>
      </c>
      <c r="I35" s="93">
        <v>-1745.0828600000002</v>
      </c>
      <c r="J35" s="94">
        <v>1.4142088661514172E-2</v>
      </c>
      <c r="K35" s="94">
        <f>I35/'סכום נכסי הקרן'!$C$42</f>
        <v>-3.3722347493760702E-5</v>
      </c>
    </row>
    <row r="36" spans="2:11" s="139" customFormat="1">
      <c r="B36" s="86" t="s">
        <v>2327</v>
      </c>
      <c r="C36" s="83" t="s">
        <v>2328</v>
      </c>
      <c r="D36" s="96" t="s">
        <v>1461</v>
      </c>
      <c r="E36" s="96" t="s">
        <v>179</v>
      </c>
      <c r="F36" s="106">
        <v>43129</v>
      </c>
      <c r="G36" s="93">
        <v>60957000</v>
      </c>
      <c r="H36" s="95">
        <v>-3.6438999999999999</v>
      </c>
      <c r="I36" s="93">
        <v>-2221.21531</v>
      </c>
      <c r="J36" s="94">
        <v>1.8000648892014609E-2</v>
      </c>
      <c r="K36" s="94">
        <f>I36/'סכום נכסי הקרן'!$C$42</f>
        <v>-4.2923230901644053E-5</v>
      </c>
    </row>
    <row r="37" spans="2:11" s="139" customFormat="1">
      <c r="B37" s="86" t="s">
        <v>2329</v>
      </c>
      <c r="C37" s="83" t="s">
        <v>2330</v>
      </c>
      <c r="D37" s="96" t="s">
        <v>1461</v>
      </c>
      <c r="E37" s="96" t="s">
        <v>179</v>
      </c>
      <c r="F37" s="106">
        <v>43104</v>
      </c>
      <c r="G37" s="93">
        <v>84665000</v>
      </c>
      <c r="H37" s="95">
        <v>-1.9492</v>
      </c>
      <c r="I37" s="93">
        <v>-1650.26358</v>
      </c>
      <c r="J37" s="94">
        <v>1.3373676630591504E-2</v>
      </c>
      <c r="K37" s="94">
        <f>I37/'סכום נכסי הקרן'!$C$42</f>
        <v>-3.1890039823700721E-5</v>
      </c>
    </row>
    <row r="38" spans="2:11" s="139" customFormat="1">
      <c r="B38" s="86" t="s">
        <v>2331</v>
      </c>
      <c r="C38" s="83" t="s">
        <v>2332</v>
      </c>
      <c r="D38" s="96" t="s">
        <v>1461</v>
      </c>
      <c r="E38" s="96" t="s">
        <v>179</v>
      </c>
      <c r="F38" s="106">
        <v>43103</v>
      </c>
      <c r="G38" s="93">
        <v>125430000</v>
      </c>
      <c r="H38" s="95">
        <v>-1.7338</v>
      </c>
      <c r="I38" s="93">
        <v>-2174.72498</v>
      </c>
      <c r="J38" s="94">
        <v>1.7623892931691296E-2</v>
      </c>
      <c r="K38" s="94">
        <f>I38/'סכום נכסי הקרן'!$C$42</f>
        <v>-4.2024842006024735E-5</v>
      </c>
    </row>
    <row r="39" spans="2:11" s="139" customFormat="1">
      <c r="B39" s="86" t="s">
        <v>2333</v>
      </c>
      <c r="C39" s="83" t="s">
        <v>2334</v>
      </c>
      <c r="D39" s="96" t="s">
        <v>1461</v>
      </c>
      <c r="E39" s="96" t="s">
        <v>179</v>
      </c>
      <c r="F39" s="106">
        <v>43103</v>
      </c>
      <c r="G39" s="93">
        <v>166110000</v>
      </c>
      <c r="H39" s="95">
        <v>-1.7338</v>
      </c>
      <c r="I39" s="93">
        <v>-2880.0411899999999</v>
      </c>
      <c r="J39" s="94">
        <v>2.333975010091657E-2</v>
      </c>
      <c r="K39" s="94">
        <f>I39/'סכום נכסי הקרן'!$C$42</f>
        <v>-5.5654520499687946E-5</v>
      </c>
    </row>
    <row r="40" spans="2:11" s="139" customFormat="1">
      <c r="B40" s="86" t="s">
        <v>2335</v>
      </c>
      <c r="C40" s="83" t="s">
        <v>2336</v>
      </c>
      <c r="D40" s="96" t="s">
        <v>1461</v>
      </c>
      <c r="E40" s="96" t="s">
        <v>179</v>
      </c>
      <c r="F40" s="106">
        <v>43129</v>
      </c>
      <c r="G40" s="93">
        <v>92377500</v>
      </c>
      <c r="H40" s="95">
        <v>-3.5369000000000002</v>
      </c>
      <c r="I40" s="93">
        <v>-3267.3044500000001</v>
      </c>
      <c r="J40" s="94">
        <v>2.6478117615606971E-2</v>
      </c>
      <c r="K40" s="94">
        <f>I40/'סכום נכסי הקרן'!$C$42</f>
        <v>-6.3138077025643734E-5</v>
      </c>
    </row>
    <row r="41" spans="2:11" s="139" customFormat="1">
      <c r="B41" s="86" t="s">
        <v>2337</v>
      </c>
      <c r="C41" s="83" t="s">
        <v>2338</v>
      </c>
      <c r="D41" s="96" t="s">
        <v>1461</v>
      </c>
      <c r="E41" s="96" t="s">
        <v>179</v>
      </c>
      <c r="F41" s="106">
        <v>43129</v>
      </c>
      <c r="G41" s="93">
        <v>50856000</v>
      </c>
      <c r="H41" s="95">
        <v>-3.5876000000000001</v>
      </c>
      <c r="I41" s="93">
        <v>-1824.5031200000001</v>
      </c>
      <c r="J41" s="94">
        <v>1.478570758883577E-2</v>
      </c>
      <c r="K41" s="94">
        <f>I41/'סכום נכסי הקרן'!$C$42</f>
        <v>-3.5257081268960818E-5</v>
      </c>
    </row>
    <row r="42" spans="2:11" s="139" customFormat="1">
      <c r="B42" s="86" t="s">
        <v>2339</v>
      </c>
      <c r="C42" s="83" t="s">
        <v>2340</v>
      </c>
      <c r="D42" s="96" t="s">
        <v>1461</v>
      </c>
      <c r="E42" s="96" t="s">
        <v>179</v>
      </c>
      <c r="F42" s="106">
        <v>43103</v>
      </c>
      <c r="G42" s="93">
        <v>33909000</v>
      </c>
      <c r="H42" s="95">
        <v>-1.7068000000000001</v>
      </c>
      <c r="I42" s="93">
        <v>-578.77134999999998</v>
      </c>
      <c r="J42" s="94">
        <v>4.6903421803387892E-3</v>
      </c>
      <c r="K42" s="94">
        <f>I42/'סכום נכסי הקרן'!$C$42</f>
        <v>-1.1184299056225327E-5</v>
      </c>
    </row>
    <row r="43" spans="2:11" s="139" customFormat="1">
      <c r="B43" s="86" t="s">
        <v>2341</v>
      </c>
      <c r="C43" s="83" t="s">
        <v>2342</v>
      </c>
      <c r="D43" s="96" t="s">
        <v>1461</v>
      </c>
      <c r="E43" s="96" t="s">
        <v>179</v>
      </c>
      <c r="F43" s="106">
        <v>43103</v>
      </c>
      <c r="G43" s="93">
        <v>37301000</v>
      </c>
      <c r="H43" s="95">
        <v>-1.7038</v>
      </c>
      <c r="I43" s="93">
        <v>-635.54943999999989</v>
      </c>
      <c r="J43" s="94">
        <v>5.1504697772664382E-3</v>
      </c>
      <c r="K43" s="94">
        <f>I43/'סכום נכסי הקרן'!$C$42</f>
        <v>-1.228149078556935E-5</v>
      </c>
    </row>
    <row r="44" spans="2:11" s="139" customFormat="1">
      <c r="B44" s="86" t="s">
        <v>2343</v>
      </c>
      <c r="C44" s="83" t="s">
        <v>2344</v>
      </c>
      <c r="D44" s="96" t="s">
        <v>1461</v>
      </c>
      <c r="E44" s="96" t="s">
        <v>179</v>
      </c>
      <c r="F44" s="106">
        <v>43124</v>
      </c>
      <c r="G44" s="93">
        <v>67868000</v>
      </c>
      <c r="H44" s="95">
        <v>-3.35</v>
      </c>
      <c r="I44" s="93">
        <v>-2273.6071400000001</v>
      </c>
      <c r="J44" s="94">
        <v>1.842523039584015E-2</v>
      </c>
      <c r="K44" s="94">
        <f>I44/'סכום נכסי הקרן'!$C$42</f>
        <v>-4.3935661622036345E-5</v>
      </c>
    </row>
    <row r="45" spans="2:11" s="139" customFormat="1">
      <c r="B45" s="86" t="s">
        <v>2345</v>
      </c>
      <c r="C45" s="83" t="s">
        <v>2346</v>
      </c>
      <c r="D45" s="96" t="s">
        <v>1461</v>
      </c>
      <c r="E45" s="96" t="s">
        <v>179</v>
      </c>
      <c r="F45" s="106">
        <v>43124</v>
      </c>
      <c r="G45" s="93">
        <v>56050500</v>
      </c>
      <c r="H45" s="95">
        <v>-3.2404999999999999</v>
      </c>
      <c r="I45" s="93">
        <v>-1816.33224</v>
      </c>
      <c r="J45" s="94">
        <v>1.471949107152805E-2</v>
      </c>
      <c r="K45" s="94">
        <f>I45/'סכום נכסי הקרן'!$C$42</f>
        <v>-3.5099185468706484E-5</v>
      </c>
    </row>
    <row r="46" spans="2:11" s="139" customFormat="1">
      <c r="B46" s="86" t="s">
        <v>2347</v>
      </c>
      <c r="C46" s="83" t="s">
        <v>2348</v>
      </c>
      <c r="D46" s="96" t="s">
        <v>1461</v>
      </c>
      <c r="E46" s="96" t="s">
        <v>179</v>
      </c>
      <c r="F46" s="106">
        <v>43123</v>
      </c>
      <c r="G46" s="93">
        <v>25534500</v>
      </c>
      <c r="H46" s="95">
        <v>-3.0434000000000001</v>
      </c>
      <c r="I46" s="93">
        <v>-777.12172999999996</v>
      </c>
      <c r="J46" s="94">
        <v>6.2977665177739901E-3</v>
      </c>
      <c r="K46" s="94">
        <f>I46/'סכום נכסי הקרן'!$C$42</f>
        <v>-1.501726343470732E-5</v>
      </c>
    </row>
    <row r="47" spans="2:11" s="139" customFormat="1">
      <c r="B47" s="86" t="s">
        <v>2349</v>
      </c>
      <c r="C47" s="83" t="s">
        <v>2350</v>
      </c>
      <c r="D47" s="96" t="s">
        <v>1461</v>
      </c>
      <c r="E47" s="96" t="s">
        <v>179</v>
      </c>
      <c r="F47" s="106">
        <v>43123</v>
      </c>
      <c r="G47" s="93">
        <v>91978200</v>
      </c>
      <c r="H47" s="95">
        <v>-2.9828999999999999</v>
      </c>
      <c r="I47" s="93">
        <v>-2743.6431200000002</v>
      </c>
      <c r="J47" s="94">
        <v>2.2234385052978724E-2</v>
      </c>
      <c r="K47" s="94">
        <f>I47/'סכום נכסי הקרן'!$C$42</f>
        <v>-5.3018735563940947E-5</v>
      </c>
    </row>
    <row r="48" spans="2:11" s="139" customFormat="1">
      <c r="B48" s="86" t="s">
        <v>2351</v>
      </c>
      <c r="C48" s="83" t="s">
        <v>2352</v>
      </c>
      <c r="D48" s="96" t="s">
        <v>1461</v>
      </c>
      <c r="E48" s="96" t="s">
        <v>179</v>
      </c>
      <c r="F48" s="106">
        <v>43111</v>
      </c>
      <c r="G48" s="93">
        <v>51108000</v>
      </c>
      <c r="H48" s="95">
        <v>-3.0143</v>
      </c>
      <c r="I48" s="93">
        <v>-1540.5331799999999</v>
      </c>
      <c r="J48" s="94">
        <v>1.2484425420099747E-2</v>
      </c>
      <c r="K48" s="94">
        <f>I48/'סכום נכסי הקרן'!$C$42</f>
        <v>-2.9769586540795082E-5</v>
      </c>
    </row>
    <row r="49" spans="2:11" s="139" customFormat="1">
      <c r="B49" s="86" t="s">
        <v>2353</v>
      </c>
      <c r="C49" s="83" t="s">
        <v>2354</v>
      </c>
      <c r="D49" s="96" t="s">
        <v>1461</v>
      </c>
      <c r="E49" s="96" t="s">
        <v>179</v>
      </c>
      <c r="F49" s="106">
        <v>43173</v>
      </c>
      <c r="G49" s="93">
        <v>241968000</v>
      </c>
      <c r="H49" s="95">
        <v>-2.3744000000000001</v>
      </c>
      <c r="I49" s="93">
        <v>-5745.2489999999998</v>
      </c>
      <c r="J49" s="94">
        <v>4.6559291024424833E-2</v>
      </c>
      <c r="K49" s="94">
        <f>I49/'סכום נכסי הקרן'!$C$42</f>
        <v>-1.1102239765060848E-4</v>
      </c>
    </row>
    <row r="50" spans="2:11" s="139" customFormat="1">
      <c r="B50" s="86" t="s">
        <v>2355</v>
      </c>
      <c r="C50" s="83" t="s">
        <v>2356</v>
      </c>
      <c r="D50" s="96" t="s">
        <v>1461</v>
      </c>
      <c r="E50" s="96" t="s">
        <v>179</v>
      </c>
      <c r="F50" s="106">
        <v>43111</v>
      </c>
      <c r="G50" s="93">
        <v>92045700</v>
      </c>
      <c r="H50" s="95">
        <v>-2.9569000000000001</v>
      </c>
      <c r="I50" s="93">
        <v>-2721.66309</v>
      </c>
      <c r="J50" s="94">
        <v>2.2056259681302825E-2</v>
      </c>
      <c r="K50" s="94">
        <f>I50/'סכום נכסי הקרן'!$C$42</f>
        <v>-5.2593988850433438E-5</v>
      </c>
    </row>
    <row r="51" spans="2:11" s="139" customFormat="1">
      <c r="B51" s="86" t="s">
        <v>2357</v>
      </c>
      <c r="C51" s="83" t="s">
        <v>2358</v>
      </c>
      <c r="D51" s="96" t="s">
        <v>1461</v>
      </c>
      <c r="E51" s="96" t="s">
        <v>179</v>
      </c>
      <c r="F51" s="106">
        <v>43173</v>
      </c>
      <c r="G51" s="93">
        <v>17049000</v>
      </c>
      <c r="H51" s="95">
        <v>-2.4487999999999999</v>
      </c>
      <c r="I51" s="93">
        <v>-417.48935</v>
      </c>
      <c r="J51" s="94">
        <v>3.3833186596869797E-3</v>
      </c>
      <c r="K51" s="94">
        <f>I51/'סכום נכסי הקרן'!$C$42</f>
        <v>-8.0676518338185285E-6</v>
      </c>
    </row>
    <row r="52" spans="2:11" s="139" customFormat="1">
      <c r="B52" s="86" t="s">
        <v>2359</v>
      </c>
      <c r="C52" s="83" t="s">
        <v>2360</v>
      </c>
      <c r="D52" s="96" t="s">
        <v>1461</v>
      </c>
      <c r="E52" s="96" t="s">
        <v>179</v>
      </c>
      <c r="F52" s="106">
        <v>43138</v>
      </c>
      <c r="G52" s="93">
        <v>88680800</v>
      </c>
      <c r="H52" s="95">
        <v>-0.81059999999999999</v>
      </c>
      <c r="I52" s="93">
        <v>-718.84731999999997</v>
      </c>
      <c r="J52" s="94">
        <v>5.8255127974449579E-3</v>
      </c>
      <c r="K52" s="94">
        <f>I52/'סכום נכסי הקרן'!$C$42</f>
        <v>-1.3891156503593527E-5</v>
      </c>
    </row>
    <row r="53" spans="2:11" s="139" customFormat="1">
      <c r="B53" s="86" t="s">
        <v>2361</v>
      </c>
      <c r="C53" s="83" t="s">
        <v>2362</v>
      </c>
      <c r="D53" s="96" t="s">
        <v>1461</v>
      </c>
      <c r="E53" s="96" t="s">
        <v>179</v>
      </c>
      <c r="F53" s="106">
        <v>43136</v>
      </c>
      <c r="G53" s="93">
        <v>34200000</v>
      </c>
      <c r="H53" s="95">
        <v>-2.3119000000000001</v>
      </c>
      <c r="I53" s="93">
        <v>-790.67929000000004</v>
      </c>
      <c r="J53" s="94">
        <v>6.4076364958412782E-3</v>
      </c>
      <c r="K53" s="94">
        <f>I53/'סכום נכסי הקרן'!$C$42</f>
        <v>-1.5279252569989707E-5</v>
      </c>
    </row>
    <row r="54" spans="2:11" s="139" customFormat="1">
      <c r="B54" s="86" t="s">
        <v>2363</v>
      </c>
      <c r="C54" s="83" t="s">
        <v>2364</v>
      </c>
      <c r="D54" s="96" t="s">
        <v>1461</v>
      </c>
      <c r="E54" s="96" t="s">
        <v>179</v>
      </c>
      <c r="F54" s="106">
        <v>43136</v>
      </c>
      <c r="G54" s="93">
        <v>34200000</v>
      </c>
      <c r="H54" s="95">
        <v>-2.3119000000000001</v>
      </c>
      <c r="I54" s="93">
        <v>-790.67929000000004</v>
      </c>
      <c r="J54" s="94">
        <v>6.4076364958412782E-3</v>
      </c>
      <c r="K54" s="94">
        <f>I54/'סכום נכסי הקרן'!$C$42</f>
        <v>-1.5279252569989707E-5</v>
      </c>
    </row>
    <row r="55" spans="2:11" s="139" customFormat="1">
      <c r="B55" s="86" t="s">
        <v>2365</v>
      </c>
      <c r="C55" s="83" t="s">
        <v>2366</v>
      </c>
      <c r="D55" s="96" t="s">
        <v>1461</v>
      </c>
      <c r="E55" s="96" t="s">
        <v>179</v>
      </c>
      <c r="F55" s="106">
        <v>43136</v>
      </c>
      <c r="G55" s="93">
        <v>102600000</v>
      </c>
      <c r="H55" s="95">
        <v>-2.2545000000000002</v>
      </c>
      <c r="I55" s="93">
        <v>-2313.1147799999999</v>
      </c>
      <c r="J55" s="94">
        <v>1.8745398887832089E-2</v>
      </c>
      <c r="K55" s="94">
        <f>I55/'סכום נכסי הקרן'!$C$42</f>
        <v>-4.46991155503721E-5</v>
      </c>
    </row>
    <row r="56" spans="2:11" s="139" customFormat="1">
      <c r="B56" s="86" t="s">
        <v>2367</v>
      </c>
      <c r="C56" s="83" t="s">
        <v>2368</v>
      </c>
      <c r="D56" s="96" t="s">
        <v>1461</v>
      </c>
      <c r="E56" s="96" t="s">
        <v>179</v>
      </c>
      <c r="F56" s="106">
        <v>43158</v>
      </c>
      <c r="G56" s="93">
        <v>51304500</v>
      </c>
      <c r="H56" s="95">
        <v>-0.94550000000000001</v>
      </c>
      <c r="I56" s="93">
        <v>-485.06828999999999</v>
      </c>
      <c r="J56" s="94">
        <v>3.9309759561039223E-3</v>
      </c>
      <c r="K56" s="94">
        <f>I56/'סכום נכסי הקרן'!$C$42</f>
        <v>-9.3735614557490329E-6</v>
      </c>
    </row>
    <row r="57" spans="2:11" s="139" customFormat="1">
      <c r="B57" s="86" t="s">
        <v>2369</v>
      </c>
      <c r="C57" s="83" t="s">
        <v>2370</v>
      </c>
      <c r="D57" s="96" t="s">
        <v>1461</v>
      </c>
      <c r="E57" s="96" t="s">
        <v>179</v>
      </c>
      <c r="F57" s="106">
        <v>43117</v>
      </c>
      <c r="G57" s="93">
        <v>95956000</v>
      </c>
      <c r="H57" s="95">
        <v>-2.4137</v>
      </c>
      <c r="I57" s="93">
        <v>-2316.1162899999999</v>
      </c>
      <c r="J57" s="94">
        <v>1.876972301679547E-2</v>
      </c>
      <c r="K57" s="94">
        <f>I57/'סכום נכסי הקרן'!$C$42</f>
        <v>-4.4757117359653522E-5</v>
      </c>
    </row>
    <row r="58" spans="2:11" s="139" customFormat="1">
      <c r="B58" s="86" t="s">
        <v>2371</v>
      </c>
      <c r="C58" s="83" t="s">
        <v>2372</v>
      </c>
      <c r="D58" s="96" t="s">
        <v>1461</v>
      </c>
      <c r="E58" s="96" t="s">
        <v>179</v>
      </c>
      <c r="F58" s="106">
        <v>43117</v>
      </c>
      <c r="G58" s="93">
        <v>51417750</v>
      </c>
      <c r="H58" s="95">
        <v>-2.3883000000000001</v>
      </c>
      <c r="I58" s="93">
        <v>-1228.02746</v>
      </c>
      <c r="J58" s="94">
        <v>9.9518903177434493E-3</v>
      </c>
      <c r="K58" s="94">
        <f>I58/'סכום נכסי הקרן'!$C$42</f>
        <v>-2.373066041001647E-5</v>
      </c>
    </row>
    <row r="59" spans="2:11" s="139" customFormat="1">
      <c r="B59" s="86" t="s">
        <v>2373</v>
      </c>
      <c r="C59" s="83" t="s">
        <v>2374</v>
      </c>
      <c r="D59" s="96" t="s">
        <v>1461</v>
      </c>
      <c r="E59" s="96" t="s">
        <v>179</v>
      </c>
      <c r="F59" s="106">
        <v>43164</v>
      </c>
      <c r="G59" s="93">
        <v>65356200</v>
      </c>
      <c r="H59" s="95">
        <v>-1.6062000000000001</v>
      </c>
      <c r="I59" s="93">
        <v>-1049.72021</v>
      </c>
      <c r="J59" s="94">
        <v>8.5068947841269119E-3</v>
      </c>
      <c r="K59" s="94">
        <f>I59/'סכום נכסי הקרן'!$C$42</f>
        <v>-2.028501368287088E-5</v>
      </c>
    </row>
    <row r="60" spans="2:11" s="139" customFormat="1">
      <c r="B60" s="86" t="s">
        <v>2375</v>
      </c>
      <c r="C60" s="83" t="s">
        <v>2376</v>
      </c>
      <c r="D60" s="96" t="s">
        <v>1461</v>
      </c>
      <c r="E60" s="96" t="s">
        <v>179</v>
      </c>
      <c r="F60" s="106">
        <v>43180</v>
      </c>
      <c r="G60" s="93">
        <v>201582225</v>
      </c>
      <c r="H60" s="95">
        <v>-1.093</v>
      </c>
      <c r="I60" s="93">
        <v>-2203.2097699999999</v>
      </c>
      <c r="J60" s="94">
        <v>1.785473264418759E-2</v>
      </c>
      <c r="K60" s="94">
        <f>I60/'סכום נכסי הקרן'!$C$42</f>
        <v>-4.2575288067174401E-5</v>
      </c>
    </row>
    <row r="61" spans="2:11" s="139" customFormat="1">
      <c r="B61" s="86" t="s">
        <v>2377</v>
      </c>
      <c r="C61" s="83" t="s">
        <v>2378</v>
      </c>
      <c r="D61" s="96" t="s">
        <v>1461</v>
      </c>
      <c r="E61" s="96" t="s">
        <v>179</v>
      </c>
      <c r="F61" s="106">
        <v>43137</v>
      </c>
      <c r="G61" s="93">
        <v>34461000</v>
      </c>
      <c r="H61" s="95">
        <v>-1.4884999999999999</v>
      </c>
      <c r="I61" s="93">
        <v>-512.96096</v>
      </c>
      <c r="J61" s="94">
        <v>4.1570171494409291E-3</v>
      </c>
      <c r="K61" s="94">
        <f>I61/'סכום נכסי הקרן'!$C$42</f>
        <v>-9.9125652657278862E-6</v>
      </c>
    </row>
    <row r="62" spans="2:11" s="139" customFormat="1">
      <c r="B62" s="86" t="s">
        <v>2379</v>
      </c>
      <c r="C62" s="83" t="s">
        <v>2380</v>
      </c>
      <c r="D62" s="96" t="s">
        <v>1461</v>
      </c>
      <c r="E62" s="96" t="s">
        <v>179</v>
      </c>
      <c r="F62" s="106">
        <v>43166</v>
      </c>
      <c r="G62" s="93">
        <v>110336000</v>
      </c>
      <c r="H62" s="95">
        <v>-1.2275</v>
      </c>
      <c r="I62" s="93">
        <v>-1354.3538899999999</v>
      </c>
      <c r="J62" s="94">
        <v>1.0975635157775034E-2</v>
      </c>
      <c r="K62" s="94">
        <f>I62/'סכום נכסי הקרן'!$C$42</f>
        <v>-2.6171818860284115E-5</v>
      </c>
    </row>
    <row r="63" spans="2:11" s="139" customFormat="1">
      <c r="B63" s="86" t="s">
        <v>2381</v>
      </c>
      <c r="C63" s="83" t="s">
        <v>2382</v>
      </c>
      <c r="D63" s="96" t="s">
        <v>1461</v>
      </c>
      <c r="E63" s="96" t="s">
        <v>179</v>
      </c>
      <c r="F63" s="106">
        <v>43180</v>
      </c>
      <c r="G63" s="93">
        <v>158700000</v>
      </c>
      <c r="H63" s="95">
        <v>-1.0743</v>
      </c>
      <c r="I63" s="93">
        <v>-1704.87634</v>
      </c>
      <c r="J63" s="94">
        <v>1.3816256471167092E-2</v>
      </c>
      <c r="K63" s="94">
        <f>I63/'סכום נכסי הקרן'!$C$42</f>
        <v>-3.2945388261604329E-5</v>
      </c>
    </row>
    <row r="64" spans="2:11" s="139" customFormat="1">
      <c r="B64" s="86" t="s">
        <v>2383</v>
      </c>
      <c r="C64" s="83" t="s">
        <v>2384</v>
      </c>
      <c r="D64" s="96" t="s">
        <v>1461</v>
      </c>
      <c r="E64" s="96" t="s">
        <v>179</v>
      </c>
      <c r="F64" s="106">
        <v>43179</v>
      </c>
      <c r="G64" s="93">
        <v>79442000</v>
      </c>
      <c r="H64" s="95">
        <v>-0.95730000000000004</v>
      </c>
      <c r="I64" s="93">
        <v>-760.46958999999993</v>
      </c>
      <c r="J64" s="94">
        <v>6.1628181748145348E-3</v>
      </c>
      <c r="K64" s="94">
        <f>I64/'סכום נכסי הקרן'!$C$42</f>
        <v>-1.4695473985927361E-5</v>
      </c>
    </row>
    <row r="65" spans="2:11" s="139" customFormat="1">
      <c r="B65" s="86" t="s">
        <v>2385</v>
      </c>
      <c r="C65" s="83" t="s">
        <v>2386</v>
      </c>
      <c r="D65" s="96" t="s">
        <v>1461</v>
      </c>
      <c r="E65" s="96" t="s">
        <v>179</v>
      </c>
      <c r="F65" s="106">
        <v>43158</v>
      </c>
      <c r="G65" s="93">
        <v>34551000</v>
      </c>
      <c r="H65" s="95">
        <v>-1.1191</v>
      </c>
      <c r="I65" s="93">
        <v>-386.65093999999999</v>
      </c>
      <c r="J65" s="94">
        <v>3.1334052954584608E-3</v>
      </c>
      <c r="K65" s="94">
        <f>I65/'סכום נכסי הקרן'!$C$42</f>
        <v>-7.4717239257448311E-6</v>
      </c>
    </row>
    <row r="66" spans="2:11" s="139" customFormat="1">
      <c r="B66" s="86" t="s">
        <v>2387</v>
      </c>
      <c r="C66" s="83" t="s">
        <v>2388</v>
      </c>
      <c r="D66" s="96" t="s">
        <v>1461</v>
      </c>
      <c r="E66" s="96" t="s">
        <v>179</v>
      </c>
      <c r="F66" s="106">
        <v>43158</v>
      </c>
      <c r="G66" s="93">
        <v>34551000</v>
      </c>
      <c r="H66" s="95">
        <v>-1.1191</v>
      </c>
      <c r="I66" s="93">
        <v>-386.65093999999999</v>
      </c>
      <c r="J66" s="94">
        <v>3.1334052954584608E-3</v>
      </c>
      <c r="K66" s="94">
        <f>I66/'סכום נכסי הקרן'!$C$42</f>
        <v>-7.4717239257448311E-6</v>
      </c>
    </row>
    <row r="67" spans="2:11" s="139" customFormat="1">
      <c r="B67" s="86" t="s">
        <v>2389</v>
      </c>
      <c r="C67" s="83" t="s">
        <v>2390</v>
      </c>
      <c r="D67" s="96" t="s">
        <v>1461</v>
      </c>
      <c r="E67" s="96" t="s">
        <v>179</v>
      </c>
      <c r="F67" s="106">
        <v>43137</v>
      </c>
      <c r="G67" s="93">
        <v>276576000</v>
      </c>
      <c r="H67" s="95">
        <v>-0.95150000000000001</v>
      </c>
      <c r="I67" s="93">
        <v>-2631.6010699999997</v>
      </c>
      <c r="J67" s="94">
        <v>2.1326400314123511E-2</v>
      </c>
      <c r="K67" s="94">
        <f>I67/'סכום נכסי הקרן'!$C$42</f>
        <v>-5.0853611471201116E-5</v>
      </c>
    </row>
    <row r="68" spans="2:11" s="139" customFormat="1">
      <c r="B68" s="86" t="s">
        <v>2391</v>
      </c>
      <c r="C68" s="83" t="s">
        <v>2392</v>
      </c>
      <c r="D68" s="96" t="s">
        <v>1461</v>
      </c>
      <c r="E68" s="96" t="s">
        <v>179</v>
      </c>
      <c r="F68" s="106">
        <v>43182</v>
      </c>
      <c r="G68" s="93">
        <v>117585600</v>
      </c>
      <c r="H68" s="95">
        <v>-0.6986</v>
      </c>
      <c r="I68" s="93">
        <v>-821.46352000000002</v>
      </c>
      <c r="J68" s="94">
        <v>6.6571107873006786E-3</v>
      </c>
      <c r="K68" s="94">
        <f>I68/'סכום נכסי הקרן'!$C$42</f>
        <v>-1.587413349237058E-5</v>
      </c>
    </row>
    <row r="69" spans="2:11" s="139" customFormat="1">
      <c r="B69" s="86" t="s">
        <v>2393</v>
      </c>
      <c r="C69" s="83" t="s">
        <v>2394</v>
      </c>
      <c r="D69" s="96" t="s">
        <v>1461</v>
      </c>
      <c r="E69" s="96" t="s">
        <v>179</v>
      </c>
      <c r="F69" s="106">
        <v>43157</v>
      </c>
      <c r="G69" s="93">
        <v>148780000</v>
      </c>
      <c r="H69" s="95">
        <v>-0.92310000000000003</v>
      </c>
      <c r="I69" s="93">
        <v>-1373.3866399999999</v>
      </c>
      <c r="J69" s="94">
        <v>1.1129875878454874E-2</v>
      </c>
      <c r="K69" s="94">
        <f>I69/'סכום נכסי הקרן'!$C$42</f>
        <v>-2.6539611716413524E-5</v>
      </c>
    </row>
    <row r="70" spans="2:11" s="139" customFormat="1">
      <c r="B70" s="86" t="s">
        <v>2395</v>
      </c>
      <c r="C70" s="83" t="s">
        <v>2396</v>
      </c>
      <c r="D70" s="96" t="s">
        <v>1461</v>
      </c>
      <c r="E70" s="96" t="s">
        <v>179</v>
      </c>
      <c r="F70" s="106">
        <v>43157</v>
      </c>
      <c r="G70" s="93">
        <v>51904500</v>
      </c>
      <c r="H70" s="95">
        <v>-0.86780000000000002</v>
      </c>
      <c r="I70" s="93">
        <v>-450.40890000000002</v>
      </c>
      <c r="J70" s="94">
        <v>3.6500975075390231E-3</v>
      </c>
      <c r="K70" s="94">
        <f>I70/'סכום נכסי הקרן'!$C$42</f>
        <v>-8.7037961281004809E-6</v>
      </c>
    </row>
    <row r="71" spans="2:11" s="139" customFormat="1">
      <c r="B71" s="86" t="s">
        <v>2397</v>
      </c>
      <c r="C71" s="83" t="s">
        <v>2398</v>
      </c>
      <c r="D71" s="96" t="s">
        <v>1461</v>
      </c>
      <c r="E71" s="96" t="s">
        <v>179</v>
      </c>
      <c r="F71" s="106">
        <v>43181</v>
      </c>
      <c r="G71" s="93">
        <v>41538000</v>
      </c>
      <c r="H71" s="95">
        <v>-0.83279999999999998</v>
      </c>
      <c r="I71" s="93">
        <v>-345.93144999999998</v>
      </c>
      <c r="J71" s="94">
        <v>2.8034160147021076E-3</v>
      </c>
      <c r="K71" s="94">
        <f>I71/'סכום נכסי הקרן'!$C$42</f>
        <v>-6.6848519536318771E-6</v>
      </c>
    </row>
    <row r="72" spans="2:11" s="139" customFormat="1">
      <c r="B72" s="86" t="s">
        <v>2399</v>
      </c>
      <c r="C72" s="83" t="s">
        <v>2400</v>
      </c>
      <c r="D72" s="96" t="s">
        <v>1461</v>
      </c>
      <c r="E72" s="96" t="s">
        <v>179</v>
      </c>
      <c r="F72" s="106">
        <v>43157</v>
      </c>
      <c r="G72" s="93">
        <v>41560800</v>
      </c>
      <c r="H72" s="95">
        <v>-0.77749999999999997</v>
      </c>
      <c r="I72" s="93">
        <v>-323.13830999999999</v>
      </c>
      <c r="J72" s="94">
        <v>2.618701228864199E-3</v>
      </c>
      <c r="K72" s="94">
        <f>I72/'סכום נכסי הקרן'!$C$42</f>
        <v>-6.2443925318059493E-6</v>
      </c>
    </row>
    <row r="73" spans="2:11" s="139" customFormat="1">
      <c r="B73" s="86" t="s">
        <v>2401</v>
      </c>
      <c r="C73" s="83" t="s">
        <v>2402</v>
      </c>
      <c r="D73" s="96" t="s">
        <v>1461</v>
      </c>
      <c r="E73" s="96" t="s">
        <v>179</v>
      </c>
      <c r="F73" s="106">
        <v>43138</v>
      </c>
      <c r="G73" s="93">
        <v>90079600</v>
      </c>
      <c r="H73" s="95">
        <v>-1.1471</v>
      </c>
      <c r="I73" s="93">
        <v>-1033.34043</v>
      </c>
      <c r="J73" s="94">
        <v>8.3741536368004757E-3</v>
      </c>
      <c r="K73" s="94">
        <f>I73/'סכום נכסי הקרן'!$C$42</f>
        <v>-1.9968487375901507E-5</v>
      </c>
    </row>
    <row r="74" spans="2:11" s="139" customFormat="1">
      <c r="B74" s="86" t="s">
        <v>2403</v>
      </c>
      <c r="C74" s="83" t="s">
        <v>2404</v>
      </c>
      <c r="D74" s="96" t="s">
        <v>1461</v>
      </c>
      <c r="E74" s="96" t="s">
        <v>179</v>
      </c>
      <c r="F74" s="106">
        <v>43152</v>
      </c>
      <c r="G74" s="93">
        <v>52014000</v>
      </c>
      <c r="H74" s="95">
        <v>-0.75470000000000004</v>
      </c>
      <c r="I74" s="93">
        <v>-392.52474999999998</v>
      </c>
      <c r="J74" s="94">
        <v>3.181006440197736E-3</v>
      </c>
      <c r="K74" s="94">
        <f>I74/'סכום נכסי הקרן'!$C$42</f>
        <v>-7.5852306631454413E-6</v>
      </c>
    </row>
    <row r="75" spans="2:11" s="139" customFormat="1">
      <c r="B75" s="86" t="s">
        <v>2405</v>
      </c>
      <c r="C75" s="83" t="s">
        <v>2406</v>
      </c>
      <c r="D75" s="96" t="s">
        <v>1461</v>
      </c>
      <c r="E75" s="96" t="s">
        <v>179</v>
      </c>
      <c r="F75" s="106">
        <v>43157</v>
      </c>
      <c r="G75" s="93">
        <v>173402500</v>
      </c>
      <c r="H75" s="95">
        <v>-0.72850000000000004</v>
      </c>
      <c r="I75" s="93">
        <v>-1263.1609799999999</v>
      </c>
      <c r="J75" s="94">
        <v>1.023661109875615E-2</v>
      </c>
      <c r="K75" s="94">
        <f>I75/'סכום נכסי הקרן'!$C$42</f>
        <v>-2.4409587925308772E-5</v>
      </c>
    </row>
    <row r="76" spans="2:11" s="139" customFormat="1">
      <c r="B76" s="86" t="s">
        <v>2407</v>
      </c>
      <c r="C76" s="83" t="s">
        <v>2408</v>
      </c>
      <c r="D76" s="96" t="s">
        <v>1461</v>
      </c>
      <c r="E76" s="96" t="s">
        <v>179</v>
      </c>
      <c r="F76" s="106">
        <v>43157</v>
      </c>
      <c r="G76" s="93">
        <v>52050000</v>
      </c>
      <c r="H76" s="95">
        <v>-0.67190000000000005</v>
      </c>
      <c r="I76" s="93">
        <v>-349.70600000000002</v>
      </c>
      <c r="J76" s="94">
        <v>2.8340048319903128E-3</v>
      </c>
      <c r="K76" s="94">
        <f>I76/'סכום נכסי הקרן'!$C$42</f>
        <v>-6.7577921501406977E-6</v>
      </c>
    </row>
    <row r="77" spans="2:11" s="139" customFormat="1">
      <c r="B77" s="86" t="s">
        <v>2409</v>
      </c>
      <c r="C77" s="83" t="s">
        <v>2410</v>
      </c>
      <c r="D77" s="96" t="s">
        <v>1461</v>
      </c>
      <c r="E77" s="96" t="s">
        <v>179</v>
      </c>
      <c r="F77" s="106">
        <v>43187</v>
      </c>
      <c r="G77" s="93">
        <v>145740000</v>
      </c>
      <c r="H77" s="95">
        <v>-0.45800000000000002</v>
      </c>
      <c r="I77" s="93">
        <v>-667.49919999999997</v>
      </c>
      <c r="J77" s="94">
        <v>5.4093894818781152E-3</v>
      </c>
      <c r="K77" s="94">
        <f>I77/'סכום נכסי הקרן'!$C$42</f>
        <v>-1.2898894654324476E-5</v>
      </c>
    </row>
    <row r="78" spans="2:11" s="139" customFormat="1">
      <c r="B78" s="86" t="s">
        <v>2411</v>
      </c>
      <c r="C78" s="83" t="s">
        <v>2412</v>
      </c>
      <c r="D78" s="96" t="s">
        <v>1461</v>
      </c>
      <c r="E78" s="96" t="s">
        <v>179</v>
      </c>
      <c r="F78" s="106">
        <v>43186</v>
      </c>
      <c r="G78" s="93">
        <v>104166000</v>
      </c>
      <c r="H78" s="95">
        <v>-0.92579999999999996</v>
      </c>
      <c r="I78" s="93">
        <v>-964.34897999999998</v>
      </c>
      <c r="J78" s="94">
        <v>7.8150494102043697E-3</v>
      </c>
      <c r="K78" s="94">
        <f>I78/'סכום נכסי הקרן'!$C$42</f>
        <v>-1.8635282114233636E-5</v>
      </c>
    </row>
    <row r="79" spans="2:11" s="139" customFormat="1">
      <c r="B79" s="86" t="s">
        <v>2413</v>
      </c>
      <c r="C79" s="83" t="s">
        <v>2414</v>
      </c>
      <c r="D79" s="96" t="s">
        <v>1461</v>
      </c>
      <c r="E79" s="96" t="s">
        <v>179</v>
      </c>
      <c r="F79" s="106">
        <v>43152</v>
      </c>
      <c r="G79" s="93">
        <v>41679600</v>
      </c>
      <c r="H79" s="95">
        <v>-0.58930000000000005</v>
      </c>
      <c r="I79" s="93">
        <v>-245.63742999999999</v>
      </c>
      <c r="J79" s="94">
        <v>1.9906368879506848E-3</v>
      </c>
      <c r="K79" s="94">
        <f>I79/'סכום נכסי הקרן'!$C$42</f>
        <v>-4.7467492586193407E-6</v>
      </c>
    </row>
    <row r="80" spans="2:11" s="139" customFormat="1">
      <c r="B80" s="86" t="s">
        <v>2415</v>
      </c>
      <c r="C80" s="83" t="s">
        <v>2416</v>
      </c>
      <c r="D80" s="96" t="s">
        <v>1461</v>
      </c>
      <c r="E80" s="96" t="s">
        <v>179</v>
      </c>
      <c r="F80" s="106">
        <v>43151</v>
      </c>
      <c r="G80" s="93">
        <v>52132500</v>
      </c>
      <c r="H80" s="95">
        <v>-0.622</v>
      </c>
      <c r="I80" s="93">
        <v>-324.24437</v>
      </c>
      <c r="J80" s="94">
        <v>2.6276646992778358E-3</v>
      </c>
      <c r="K80" s="94">
        <f>I80/'סכום נכסי הקרן'!$C$42</f>
        <v>-6.2657662674169612E-6</v>
      </c>
    </row>
    <row r="81" spans="2:11" s="139" customFormat="1">
      <c r="B81" s="86" t="s">
        <v>2417</v>
      </c>
      <c r="C81" s="83" t="s">
        <v>2418</v>
      </c>
      <c r="D81" s="96" t="s">
        <v>1461</v>
      </c>
      <c r="E81" s="96" t="s">
        <v>179</v>
      </c>
      <c r="F81" s="106">
        <v>43151</v>
      </c>
      <c r="G81" s="93">
        <v>139108000</v>
      </c>
      <c r="H81" s="95">
        <v>-0.57469999999999999</v>
      </c>
      <c r="I81" s="93">
        <v>-799.49860999999999</v>
      </c>
      <c r="J81" s="94">
        <v>6.4791079475603466E-3</v>
      </c>
      <c r="K81" s="94">
        <f>I81/'סכום נכסי הקרן'!$C$42</f>
        <v>-1.5449678960916881E-5</v>
      </c>
    </row>
    <row r="82" spans="2:11" s="139" customFormat="1">
      <c r="B82" s="86" t="s">
        <v>2419</v>
      </c>
      <c r="C82" s="83" t="s">
        <v>2420</v>
      </c>
      <c r="D82" s="96" t="s">
        <v>1461</v>
      </c>
      <c r="E82" s="96" t="s">
        <v>179</v>
      </c>
      <c r="F82" s="106">
        <v>43151</v>
      </c>
      <c r="G82" s="93">
        <v>93906000</v>
      </c>
      <c r="H82" s="95">
        <v>-0.56610000000000005</v>
      </c>
      <c r="I82" s="93">
        <v>-531.56332999999995</v>
      </c>
      <c r="J82" s="94">
        <v>4.3077700860976393E-3</v>
      </c>
      <c r="K82" s="94">
        <f>I82/'סכום נכסי הקרן'!$C$42</f>
        <v>-1.0272041368397021E-5</v>
      </c>
    </row>
    <row r="83" spans="2:11" s="139" customFormat="1">
      <c r="B83" s="86" t="s">
        <v>2421</v>
      </c>
      <c r="C83" s="83" t="s">
        <v>2422</v>
      </c>
      <c r="D83" s="96" t="s">
        <v>1461</v>
      </c>
      <c r="E83" s="96" t="s">
        <v>179</v>
      </c>
      <c r="F83" s="106">
        <v>43151</v>
      </c>
      <c r="G83" s="93">
        <v>52176000</v>
      </c>
      <c r="H83" s="95">
        <v>-0.53810000000000002</v>
      </c>
      <c r="I83" s="93">
        <v>-280.75415000000004</v>
      </c>
      <c r="J83" s="94">
        <v>2.2752215223683127E-3</v>
      </c>
      <c r="K83" s="94">
        <f>I83/'סכום נכסי הקרן'!$C$42</f>
        <v>-5.4253521271851905E-6</v>
      </c>
    </row>
    <row r="84" spans="2:11" s="139" customFormat="1">
      <c r="B84" s="86" t="s">
        <v>2423</v>
      </c>
      <c r="C84" s="83" t="s">
        <v>2424</v>
      </c>
      <c r="D84" s="96" t="s">
        <v>1461</v>
      </c>
      <c r="E84" s="96" t="s">
        <v>179</v>
      </c>
      <c r="F84" s="106">
        <v>43152</v>
      </c>
      <c r="G84" s="93">
        <v>34800000</v>
      </c>
      <c r="H84" s="95">
        <v>-0.56389999999999996</v>
      </c>
      <c r="I84" s="93">
        <v>-196.23397</v>
      </c>
      <c r="J84" s="94">
        <v>1.5902730270016588E-3</v>
      </c>
      <c r="K84" s="94">
        <f>I84/'סכום נכסי הקרן'!$C$42</f>
        <v>-3.7920664273902797E-6</v>
      </c>
    </row>
    <row r="85" spans="2:11" s="139" customFormat="1">
      <c r="B85" s="86" t="s">
        <v>2425</v>
      </c>
      <c r="C85" s="83" t="s">
        <v>2426</v>
      </c>
      <c r="D85" s="96" t="s">
        <v>1461</v>
      </c>
      <c r="E85" s="96" t="s">
        <v>179</v>
      </c>
      <c r="F85" s="106">
        <v>43151</v>
      </c>
      <c r="G85" s="93">
        <v>104454000</v>
      </c>
      <c r="H85" s="95">
        <v>-0.60070000000000001</v>
      </c>
      <c r="I85" s="93">
        <v>-627.50307999999995</v>
      </c>
      <c r="J85" s="94">
        <v>5.0852623655550768E-3</v>
      </c>
      <c r="K85" s="94">
        <f>I85/'סכום נכסי הקרן'!$C$42</f>
        <v>-1.2126001235932782E-5</v>
      </c>
    </row>
    <row r="86" spans="2:11" s="139" customFormat="1">
      <c r="B86" s="86" t="s">
        <v>2427</v>
      </c>
      <c r="C86" s="83" t="s">
        <v>2428</v>
      </c>
      <c r="D86" s="96" t="s">
        <v>1461</v>
      </c>
      <c r="E86" s="96" t="s">
        <v>179</v>
      </c>
      <c r="F86" s="106">
        <v>43144</v>
      </c>
      <c r="G86" s="93">
        <v>87662500</v>
      </c>
      <c r="H86" s="95">
        <v>-4.9200000000000001E-2</v>
      </c>
      <c r="I86" s="93">
        <v>-43.13608</v>
      </c>
      <c r="J86" s="94">
        <v>3.4957323910118985E-4</v>
      </c>
      <c r="K86" s="94">
        <f>I86/'סכום נכסי הקרן'!$C$42</f>
        <v>-8.3357066453489828E-7</v>
      </c>
    </row>
    <row r="87" spans="2:11" s="139" customFormat="1">
      <c r="B87" s="86" t="s">
        <v>2429</v>
      </c>
      <c r="C87" s="83" t="s">
        <v>2430</v>
      </c>
      <c r="D87" s="96" t="s">
        <v>1461</v>
      </c>
      <c r="E87" s="96" t="s">
        <v>179</v>
      </c>
      <c r="F87" s="106">
        <v>43143</v>
      </c>
      <c r="G87" s="93">
        <v>70160000</v>
      </c>
      <c r="H87" s="95">
        <v>-4.9099999999999998E-2</v>
      </c>
      <c r="I87" s="93">
        <v>-34.479730000000004</v>
      </c>
      <c r="J87" s="94">
        <v>2.79422490393992E-4</v>
      </c>
      <c r="K87" s="94">
        <f>I87/'סכום נכסי הקרן'!$C$42</f>
        <v>-6.6629354009645455E-7</v>
      </c>
    </row>
    <row r="88" spans="2:11" s="139" customFormat="1">
      <c r="B88" s="86" t="s">
        <v>2431</v>
      </c>
      <c r="C88" s="83" t="s">
        <v>2432</v>
      </c>
      <c r="D88" s="96" t="s">
        <v>1461</v>
      </c>
      <c r="E88" s="96" t="s">
        <v>179</v>
      </c>
      <c r="F88" s="106">
        <v>43143</v>
      </c>
      <c r="G88" s="93">
        <v>175600000</v>
      </c>
      <c r="H88" s="95">
        <v>0.1022</v>
      </c>
      <c r="I88" s="93">
        <v>179.38588000000001</v>
      </c>
      <c r="J88" s="94">
        <v>-1.4537367122978572E-3</v>
      </c>
      <c r="K88" s="94">
        <f>I88/'סכום נכסי הקרן'!$C$42</f>
        <v>3.4664903996788196E-6</v>
      </c>
    </row>
    <row r="89" spans="2:11" s="139" customFormat="1">
      <c r="B89" s="86" t="s">
        <v>2433</v>
      </c>
      <c r="C89" s="83" t="s">
        <v>2434</v>
      </c>
      <c r="D89" s="96" t="s">
        <v>1461</v>
      </c>
      <c r="E89" s="96" t="s">
        <v>179</v>
      </c>
      <c r="F89" s="106">
        <v>43158</v>
      </c>
      <c r="G89" s="93">
        <v>35140000</v>
      </c>
      <c r="H89" s="95">
        <v>0.76280000000000003</v>
      </c>
      <c r="I89" s="93">
        <v>268.04228000000001</v>
      </c>
      <c r="J89" s="94">
        <v>-2.1722049856099136E-3</v>
      </c>
      <c r="K89" s="94">
        <f>I89/'סכום נכסי הקרן'!$C$42</f>
        <v>5.1797052829800316E-6</v>
      </c>
    </row>
    <row r="90" spans="2:11" s="139" customFormat="1">
      <c r="B90" s="82"/>
      <c r="C90" s="83"/>
      <c r="D90" s="83"/>
      <c r="E90" s="83"/>
      <c r="F90" s="83"/>
      <c r="G90" s="93"/>
      <c r="H90" s="95"/>
      <c r="I90" s="83"/>
      <c r="J90" s="94"/>
      <c r="K90" s="83"/>
    </row>
    <row r="91" spans="2:11" s="139" customFormat="1">
      <c r="B91" s="101" t="s">
        <v>248</v>
      </c>
      <c r="C91" s="81"/>
      <c r="D91" s="81"/>
      <c r="E91" s="81"/>
      <c r="F91" s="81"/>
      <c r="G91" s="90"/>
      <c r="H91" s="92"/>
      <c r="I91" s="90">
        <v>-17629.621480000005</v>
      </c>
      <c r="J91" s="91">
        <v>0.14286981767679199</v>
      </c>
      <c r="K91" s="91">
        <f>I91/'סכום נכסי הקרן'!$C$42</f>
        <v>-3.4067850608081036E-4</v>
      </c>
    </row>
    <row r="92" spans="2:11" s="139" customFormat="1">
      <c r="B92" s="86" t="s">
        <v>2435</v>
      </c>
      <c r="C92" s="83" t="s">
        <v>2436</v>
      </c>
      <c r="D92" s="96" t="s">
        <v>1461</v>
      </c>
      <c r="E92" s="96" t="s">
        <v>181</v>
      </c>
      <c r="F92" s="106">
        <v>43069</v>
      </c>
      <c r="G92" s="93">
        <v>46158674.100000001</v>
      </c>
      <c r="H92" s="95">
        <v>-3.2187000000000001</v>
      </c>
      <c r="I92" s="93">
        <v>-1485.7214199999999</v>
      </c>
      <c r="J92" s="94">
        <v>1.2040232890689633E-2</v>
      </c>
      <c r="K92" s="94">
        <f>I92/'סכום נכסי הקרן'!$C$42</f>
        <v>-2.8710392585119755E-5</v>
      </c>
    </row>
    <row r="93" spans="2:11" s="139" customFormat="1">
      <c r="B93" s="86" t="s">
        <v>2437</v>
      </c>
      <c r="C93" s="83" t="s">
        <v>2438</v>
      </c>
      <c r="D93" s="96" t="s">
        <v>1461</v>
      </c>
      <c r="E93" s="96" t="s">
        <v>181</v>
      </c>
      <c r="F93" s="106">
        <v>43069</v>
      </c>
      <c r="G93" s="93">
        <v>44079001.049999997</v>
      </c>
      <c r="H93" s="95">
        <v>-3.1755</v>
      </c>
      <c r="I93" s="93">
        <v>-1399.7491599999998</v>
      </c>
      <c r="J93" s="94">
        <v>1.1343516791288628E-2</v>
      </c>
      <c r="K93" s="94">
        <f>I93/'סכום נכסי הקרן'!$C$42</f>
        <v>-2.7049046586601413E-5</v>
      </c>
    </row>
    <row r="94" spans="2:11" s="139" customFormat="1">
      <c r="B94" s="86" t="s">
        <v>2439</v>
      </c>
      <c r="C94" s="83" t="s">
        <v>2440</v>
      </c>
      <c r="D94" s="96" t="s">
        <v>1461</v>
      </c>
      <c r="E94" s="96" t="s">
        <v>181</v>
      </c>
      <c r="F94" s="106">
        <v>43080</v>
      </c>
      <c r="G94" s="93">
        <v>62680096.5</v>
      </c>
      <c r="H94" s="95">
        <v>-3.6962999999999999</v>
      </c>
      <c r="I94" s="93">
        <v>-2316.8155000000002</v>
      </c>
      <c r="J94" s="94">
        <v>1.8775389389458726E-2</v>
      </c>
      <c r="K94" s="94">
        <f>I94/'סכום נכסי הקרן'!$C$42</f>
        <v>-4.4770629040463408E-5</v>
      </c>
    </row>
    <row r="95" spans="2:11" s="139" customFormat="1">
      <c r="B95" s="86" t="s">
        <v>2441</v>
      </c>
      <c r="C95" s="83" t="s">
        <v>2442</v>
      </c>
      <c r="D95" s="96" t="s">
        <v>1461</v>
      </c>
      <c r="E95" s="96" t="s">
        <v>181</v>
      </c>
      <c r="F95" s="106">
        <v>43074</v>
      </c>
      <c r="G95" s="93">
        <v>10504400.199999999</v>
      </c>
      <c r="H95" s="95">
        <v>-3.0893999999999999</v>
      </c>
      <c r="I95" s="93">
        <v>-324.52409</v>
      </c>
      <c r="J95" s="94">
        <v>2.6299315400858409E-3</v>
      </c>
      <c r="K95" s="94">
        <f>I95/'סכום נכסי הקרן'!$C$42</f>
        <v>-6.2711716354124702E-6</v>
      </c>
    </row>
    <row r="96" spans="2:11" s="139" customFormat="1">
      <c r="B96" s="86" t="s">
        <v>2443</v>
      </c>
      <c r="C96" s="83" t="s">
        <v>2444</v>
      </c>
      <c r="D96" s="96" t="s">
        <v>1461</v>
      </c>
      <c r="E96" s="96" t="s">
        <v>181</v>
      </c>
      <c r="F96" s="106">
        <v>43074</v>
      </c>
      <c r="G96" s="93">
        <v>24369800.84</v>
      </c>
      <c r="H96" s="95">
        <v>-3.0911</v>
      </c>
      <c r="I96" s="93">
        <v>-753.30330000000004</v>
      </c>
      <c r="J96" s="94">
        <v>6.1047428186941271E-3</v>
      </c>
      <c r="K96" s="94">
        <f>I96/'סכום נכסי הקרן'!$C$42</f>
        <v>-1.4556991093704663E-5</v>
      </c>
    </row>
    <row r="97" spans="2:11" s="139" customFormat="1">
      <c r="B97" s="86" t="s">
        <v>2445</v>
      </c>
      <c r="C97" s="83" t="s">
        <v>2446</v>
      </c>
      <c r="D97" s="96" t="s">
        <v>1461</v>
      </c>
      <c r="E97" s="96" t="s">
        <v>181</v>
      </c>
      <c r="F97" s="106">
        <v>43074</v>
      </c>
      <c r="G97" s="93">
        <v>16806759.199999999</v>
      </c>
      <c r="H97" s="95">
        <v>-3.0911</v>
      </c>
      <c r="I97" s="93">
        <v>-519.51950999999997</v>
      </c>
      <c r="J97" s="94">
        <v>4.2101674024844857E-3</v>
      </c>
      <c r="K97" s="94">
        <f>I97/'סכום נכסי הקרן'!$C$42</f>
        <v>-1.0039304062621005E-5</v>
      </c>
    </row>
    <row r="98" spans="2:11" s="139" customFormat="1">
      <c r="B98" s="86" t="s">
        <v>2447</v>
      </c>
      <c r="C98" s="83" t="s">
        <v>2448</v>
      </c>
      <c r="D98" s="96" t="s">
        <v>1461</v>
      </c>
      <c r="E98" s="96" t="s">
        <v>181</v>
      </c>
      <c r="F98" s="106">
        <v>43089</v>
      </c>
      <c r="G98" s="93">
        <v>63183477</v>
      </c>
      <c r="H98" s="95">
        <v>-2.9094000000000002</v>
      </c>
      <c r="I98" s="93">
        <v>-1838.2796499999999</v>
      </c>
      <c r="J98" s="94">
        <v>1.489735209189851E-2</v>
      </c>
      <c r="K98" s="94">
        <f>I98/'סכום נכסי הקרן'!$C$42</f>
        <v>-3.552330182648679E-5</v>
      </c>
    </row>
    <row r="99" spans="2:11" s="139" customFormat="1">
      <c r="B99" s="86" t="s">
        <v>2449</v>
      </c>
      <c r="C99" s="83" t="s">
        <v>2450</v>
      </c>
      <c r="D99" s="96" t="s">
        <v>1461</v>
      </c>
      <c r="E99" s="96" t="s">
        <v>182</v>
      </c>
      <c r="F99" s="106">
        <v>43082</v>
      </c>
      <c r="G99" s="93">
        <v>43814344.140000001</v>
      </c>
      <c r="H99" s="95">
        <v>-5.0571999999999999</v>
      </c>
      <c r="I99" s="93">
        <v>-2215.7833799999999</v>
      </c>
      <c r="J99" s="94">
        <v>1.7956628726884374E-2</v>
      </c>
      <c r="K99" s="94">
        <f>I99/'סכום נכסי הקרן'!$C$42</f>
        <v>-4.2818263146117658E-5</v>
      </c>
    </row>
    <row r="100" spans="2:11" s="139" customFormat="1">
      <c r="B100" s="86" t="s">
        <v>2451</v>
      </c>
      <c r="C100" s="83" t="s">
        <v>2452</v>
      </c>
      <c r="D100" s="96" t="s">
        <v>1461</v>
      </c>
      <c r="E100" s="96" t="s">
        <v>182</v>
      </c>
      <c r="F100" s="106">
        <v>43082</v>
      </c>
      <c r="G100" s="93">
        <v>63625186.799999997</v>
      </c>
      <c r="H100" s="95">
        <v>-5.0180999999999996</v>
      </c>
      <c r="I100" s="93">
        <v>-3192.7774100000001</v>
      </c>
      <c r="J100" s="94">
        <v>2.5874153166973161E-2</v>
      </c>
      <c r="K100" s="94">
        <f>I100/'סכום נכסי הקרן'!$C$42</f>
        <v>-6.1697900860850397E-5</v>
      </c>
    </row>
    <row r="101" spans="2:11" s="139" customFormat="1">
      <c r="B101" s="86" t="s">
        <v>2453</v>
      </c>
      <c r="C101" s="83" t="s">
        <v>2454</v>
      </c>
      <c r="D101" s="96" t="s">
        <v>1461</v>
      </c>
      <c r="E101" s="96" t="s">
        <v>182</v>
      </c>
      <c r="F101" s="106">
        <v>43096</v>
      </c>
      <c r="G101" s="93">
        <v>130288138.75</v>
      </c>
      <c r="H101" s="95">
        <v>-4.5004</v>
      </c>
      <c r="I101" s="93">
        <v>-5863.5451199999998</v>
      </c>
      <c r="J101" s="94">
        <v>4.7517958521367143E-2</v>
      </c>
      <c r="K101" s="94">
        <f>I101/'סכום נכסי הקרן'!$C$42</f>
        <v>-1.1330837670480859E-4</v>
      </c>
    </row>
    <row r="102" spans="2:11" s="139" customFormat="1">
      <c r="B102" s="86" t="s">
        <v>2455</v>
      </c>
      <c r="C102" s="83" t="s">
        <v>2456</v>
      </c>
      <c r="D102" s="96" t="s">
        <v>1461</v>
      </c>
      <c r="E102" s="96" t="s">
        <v>181</v>
      </c>
      <c r="F102" s="106">
        <v>43139</v>
      </c>
      <c r="G102" s="93">
        <v>21644000</v>
      </c>
      <c r="H102" s="95">
        <v>0.1457</v>
      </c>
      <c r="I102" s="93">
        <v>31.527000000000001</v>
      </c>
      <c r="J102" s="94">
        <v>-2.5549367279417164E-4</v>
      </c>
      <c r="K102" s="94">
        <f>I102/'סכום נכסי הקרן'!$C$42</f>
        <v>6.0923436577435272E-7</v>
      </c>
    </row>
    <row r="103" spans="2:11" s="139" customFormat="1">
      <c r="B103" s="86" t="s">
        <v>2457</v>
      </c>
      <c r="C103" s="83" t="s">
        <v>2458</v>
      </c>
      <c r="D103" s="96" t="s">
        <v>1461</v>
      </c>
      <c r="E103" s="96" t="s">
        <v>181</v>
      </c>
      <c r="F103" s="106">
        <v>43145</v>
      </c>
      <c r="G103" s="93">
        <v>20778240</v>
      </c>
      <c r="H103" s="95">
        <v>-0.37580000000000002</v>
      </c>
      <c r="I103" s="93">
        <v>-78.091719999999995</v>
      </c>
      <c r="J103" s="94">
        <v>6.32852486998892E-4</v>
      </c>
      <c r="K103" s="94">
        <f>I103/'סכום נכסי הקרן'!$C$42</f>
        <v>-1.5090607893687419E-6</v>
      </c>
    </row>
    <row r="104" spans="2:11" s="139" customFormat="1">
      <c r="B104" s="86" t="s">
        <v>2459</v>
      </c>
      <c r="C104" s="83" t="s">
        <v>2460</v>
      </c>
      <c r="D104" s="96" t="s">
        <v>1461</v>
      </c>
      <c r="E104" s="96" t="s">
        <v>179</v>
      </c>
      <c r="F104" s="106">
        <v>43132</v>
      </c>
      <c r="G104" s="93">
        <v>55225927.289999999</v>
      </c>
      <c r="H104" s="95">
        <v>4.7042999999999999</v>
      </c>
      <c r="I104" s="93">
        <v>2597.9732100000001</v>
      </c>
      <c r="J104" s="94">
        <v>-2.1053881347535885E-2</v>
      </c>
      <c r="K104" s="94">
        <f>I104/'סכום נכסי הקרן'!$C$42</f>
        <v>5.0203779645799127E-5</v>
      </c>
    </row>
    <row r="105" spans="2:11" s="139" customFormat="1">
      <c r="B105" s="86" t="s">
        <v>2461</v>
      </c>
      <c r="C105" s="83" t="s">
        <v>2462</v>
      </c>
      <c r="D105" s="96" t="s">
        <v>1461</v>
      </c>
      <c r="E105" s="96" t="s">
        <v>179</v>
      </c>
      <c r="F105" s="106">
        <v>43109</v>
      </c>
      <c r="G105" s="93">
        <v>17570000</v>
      </c>
      <c r="H105" s="95">
        <v>3.6377000000000002</v>
      </c>
      <c r="I105" s="93">
        <v>639.14108999999996</v>
      </c>
      <c r="J105" s="94">
        <v>-5.1795763795404008E-3</v>
      </c>
      <c r="K105" s="94">
        <f>I105/'סכום נכסי הקרן'!$C$42</f>
        <v>1.2350896584085971E-5</v>
      </c>
    </row>
    <row r="106" spans="2:11" s="139" customFormat="1">
      <c r="B106" s="86" t="s">
        <v>2463</v>
      </c>
      <c r="C106" s="83" t="s">
        <v>2464</v>
      </c>
      <c r="D106" s="96" t="s">
        <v>1461</v>
      </c>
      <c r="E106" s="96" t="s">
        <v>179</v>
      </c>
      <c r="F106" s="106">
        <v>43109</v>
      </c>
      <c r="G106" s="93">
        <v>14056000</v>
      </c>
      <c r="H106" s="95">
        <v>3.6377000000000002</v>
      </c>
      <c r="I106" s="93">
        <v>511.31286999999998</v>
      </c>
      <c r="J106" s="94">
        <v>-4.1436610874243923E-3</v>
      </c>
      <c r="K106" s="94">
        <f>I106/'סכום נכסי הקרן'!$C$42</f>
        <v>9.8807172286203571E-6</v>
      </c>
    </row>
    <row r="107" spans="2:11" s="139" customFormat="1">
      <c r="B107" s="86" t="s">
        <v>2465</v>
      </c>
      <c r="C107" s="83" t="s">
        <v>2466</v>
      </c>
      <c r="D107" s="96" t="s">
        <v>1461</v>
      </c>
      <c r="E107" s="96" t="s">
        <v>179</v>
      </c>
      <c r="F107" s="106">
        <v>43109</v>
      </c>
      <c r="G107" s="93">
        <v>10542000</v>
      </c>
      <c r="H107" s="95">
        <v>3.4839000000000002</v>
      </c>
      <c r="I107" s="93">
        <v>367.27184</v>
      </c>
      <c r="J107" s="94">
        <v>-2.9763577668497909E-3</v>
      </c>
      <c r="K107" s="94">
        <f>I107/'סכום נכסי הקרן'!$C$42</f>
        <v>7.0972381295137349E-6</v>
      </c>
    </row>
    <row r="108" spans="2:11" s="139" customFormat="1">
      <c r="B108" s="86" t="s">
        <v>2467</v>
      </c>
      <c r="C108" s="83" t="s">
        <v>2468</v>
      </c>
      <c r="D108" s="96" t="s">
        <v>1461</v>
      </c>
      <c r="E108" s="96" t="s">
        <v>179</v>
      </c>
      <c r="F108" s="106">
        <v>43103</v>
      </c>
      <c r="G108" s="93">
        <v>29869000</v>
      </c>
      <c r="H108" s="95">
        <v>2.9213</v>
      </c>
      <c r="I108" s="93">
        <v>872.5551999999999</v>
      </c>
      <c r="J108" s="94">
        <v>-7.0711559223412624E-3</v>
      </c>
      <c r="K108" s="94">
        <f>I108/'סכום נכסי הקרן'!$C$42</f>
        <v>1.6861439841250779E-5</v>
      </c>
    </row>
    <row r="109" spans="2:11" s="139" customFormat="1">
      <c r="B109" s="86" t="s">
        <v>2469</v>
      </c>
      <c r="C109" s="83" t="s">
        <v>2470</v>
      </c>
      <c r="D109" s="96" t="s">
        <v>1461</v>
      </c>
      <c r="E109" s="96" t="s">
        <v>179</v>
      </c>
      <c r="F109" s="106">
        <v>43102</v>
      </c>
      <c r="G109" s="93">
        <v>40411000</v>
      </c>
      <c r="H109" s="95">
        <v>2.8866999999999998</v>
      </c>
      <c r="I109" s="93">
        <v>1166.53576</v>
      </c>
      <c r="J109" s="94">
        <v>-9.4535637951007178E-3</v>
      </c>
      <c r="K109" s="94">
        <f>I109/'סכום נכסי הקרן'!$C$42</f>
        <v>2.2542381891607271E-5</v>
      </c>
    </row>
    <row r="110" spans="2:11" s="139" customFormat="1">
      <c r="B110" s="86" t="s">
        <v>2471</v>
      </c>
      <c r="C110" s="83" t="s">
        <v>2472</v>
      </c>
      <c r="D110" s="96" t="s">
        <v>1461</v>
      </c>
      <c r="E110" s="96" t="s">
        <v>179</v>
      </c>
      <c r="F110" s="106">
        <v>43181</v>
      </c>
      <c r="G110" s="93">
        <v>25037215.879999999</v>
      </c>
      <c r="H110" s="95">
        <v>0.12759999999999999</v>
      </c>
      <c r="I110" s="93">
        <v>31.94454</v>
      </c>
      <c r="J110" s="94">
        <v>-2.5887740191963486E-4</v>
      </c>
      <c r="K110" s="94">
        <f>I110/'סכום נכסי הקרן'!$C$42</f>
        <v>6.1730299637940307E-7</v>
      </c>
    </row>
    <row r="111" spans="2:11" s="139" customFormat="1">
      <c r="B111" s="86" t="s">
        <v>2473</v>
      </c>
      <c r="C111" s="83" t="s">
        <v>2474</v>
      </c>
      <c r="D111" s="96" t="s">
        <v>1461</v>
      </c>
      <c r="E111" s="96" t="s">
        <v>181</v>
      </c>
      <c r="F111" s="106">
        <v>43111</v>
      </c>
      <c r="G111" s="93">
        <v>46556037.219999999</v>
      </c>
      <c r="H111" s="95">
        <v>-2.3443000000000001</v>
      </c>
      <c r="I111" s="93">
        <v>-1091.41155</v>
      </c>
      <c r="J111" s="94">
        <v>8.8447599022894573E-3</v>
      </c>
      <c r="K111" s="94">
        <f>I111/'סכום נכסי הקרן'!$C$42</f>
        <v>-2.1090665888383075E-5</v>
      </c>
    </row>
    <row r="112" spans="2:11" s="139" customFormat="1">
      <c r="B112" s="86" t="s">
        <v>2475</v>
      </c>
      <c r="C112" s="83" t="s">
        <v>2476</v>
      </c>
      <c r="D112" s="96" t="s">
        <v>1461</v>
      </c>
      <c r="E112" s="96" t="s">
        <v>181</v>
      </c>
      <c r="F112" s="106">
        <v>43108</v>
      </c>
      <c r="G112" s="93">
        <v>42342645.799999997</v>
      </c>
      <c r="H112" s="95">
        <v>-2.3746</v>
      </c>
      <c r="I112" s="93">
        <v>-1005.4508199999999</v>
      </c>
      <c r="J112" s="94">
        <v>8.1481372415932868E-3</v>
      </c>
      <c r="K112" s="94">
        <f>I112/'סכום נכסי הקרן'!$C$42</f>
        <v>-1.9429542698004974E-5</v>
      </c>
    </row>
    <row r="113" spans="2:11" s="139" customFormat="1">
      <c r="B113" s="86" t="s">
        <v>2477</v>
      </c>
      <c r="C113" s="83" t="s">
        <v>2478</v>
      </c>
      <c r="D113" s="96" t="s">
        <v>1461</v>
      </c>
      <c r="E113" s="96" t="s">
        <v>181</v>
      </c>
      <c r="F113" s="106">
        <v>43102</v>
      </c>
      <c r="G113" s="93">
        <v>1706637.35</v>
      </c>
      <c r="H113" s="95">
        <v>-1.6919</v>
      </c>
      <c r="I113" s="93">
        <v>-28.875049999999998</v>
      </c>
      <c r="J113" s="94">
        <v>2.3400236548404052E-4</v>
      </c>
      <c r="K113" s="94">
        <f>I113/'סכום נכסי הקרן'!$C$42</f>
        <v>-5.579875273084252E-7</v>
      </c>
    </row>
    <row r="114" spans="2:11" s="139" customFormat="1">
      <c r="B114" s="86" t="s">
        <v>2479</v>
      </c>
      <c r="C114" s="83" t="s">
        <v>2480</v>
      </c>
      <c r="D114" s="96" t="s">
        <v>1461</v>
      </c>
      <c r="E114" s="96" t="s">
        <v>181</v>
      </c>
      <c r="F114" s="106">
        <v>43102</v>
      </c>
      <c r="G114" s="93">
        <v>63998373.600000001</v>
      </c>
      <c r="H114" s="95">
        <v>-1.6928000000000001</v>
      </c>
      <c r="I114" s="93">
        <v>-1083.3405500000001</v>
      </c>
      <c r="J114" s="94">
        <v>8.7793528089053184E-3</v>
      </c>
      <c r="K114" s="94">
        <f>I114/'סכום נכסי הקרן'!$C$42</f>
        <v>-2.0934700190214372E-5</v>
      </c>
    </row>
    <row r="115" spans="2:11" s="139" customFormat="1">
      <c r="B115" s="86" t="s">
        <v>2481</v>
      </c>
      <c r="C115" s="83" t="s">
        <v>2482</v>
      </c>
      <c r="D115" s="96" t="s">
        <v>1461</v>
      </c>
      <c r="E115" s="96" t="s">
        <v>181</v>
      </c>
      <c r="F115" s="106">
        <v>43111</v>
      </c>
      <c r="G115" s="93">
        <v>91768022.150000006</v>
      </c>
      <c r="H115" s="95">
        <v>-1.9072</v>
      </c>
      <c r="I115" s="93">
        <v>-1750.1591299999998</v>
      </c>
      <c r="J115" s="94">
        <v>1.41832265708108E-2</v>
      </c>
      <c r="K115" s="94">
        <f>I115/'סכום נכסי הקרן'!$C$42</f>
        <v>-3.3820442400791156E-5</v>
      </c>
    </row>
    <row r="116" spans="2:11" s="139" customFormat="1">
      <c r="B116" s="86" t="s">
        <v>2483</v>
      </c>
      <c r="C116" s="83" t="s">
        <v>2484</v>
      </c>
      <c r="D116" s="96" t="s">
        <v>1461</v>
      </c>
      <c r="E116" s="96" t="s">
        <v>181</v>
      </c>
      <c r="F116" s="106">
        <v>43104</v>
      </c>
      <c r="G116" s="93">
        <v>107089150</v>
      </c>
      <c r="H116" s="95">
        <v>-1.4451000000000001</v>
      </c>
      <c r="I116" s="93">
        <v>-1547.5839799999999</v>
      </c>
      <c r="J116" s="94">
        <v>1.2541564849418652E-2</v>
      </c>
      <c r="K116" s="94">
        <f>I116/'סכום נכסי הקרן'!$C$42</f>
        <v>-2.9905837680015491E-5</v>
      </c>
    </row>
    <row r="117" spans="2:11" s="139" customFormat="1">
      <c r="B117" s="86" t="s">
        <v>2485</v>
      </c>
      <c r="C117" s="83" t="s">
        <v>2486</v>
      </c>
      <c r="D117" s="96" t="s">
        <v>1461</v>
      </c>
      <c r="E117" s="96" t="s">
        <v>181</v>
      </c>
      <c r="F117" s="106">
        <v>43118</v>
      </c>
      <c r="G117" s="93">
        <v>19871220.210000001</v>
      </c>
      <c r="H117" s="95">
        <v>-0.48749999999999999</v>
      </c>
      <c r="I117" s="93">
        <v>-96.876859999999994</v>
      </c>
      <c r="J117" s="94">
        <v>7.8508658515452699E-4</v>
      </c>
      <c r="K117" s="94">
        <f>I117/'סכום נכסי הקרן'!$C$42</f>
        <v>-1.8720687778827908E-6</v>
      </c>
    </row>
    <row r="118" spans="2:11" s="139" customFormat="1">
      <c r="B118" s="86" t="s">
        <v>2487</v>
      </c>
      <c r="C118" s="83" t="s">
        <v>2488</v>
      </c>
      <c r="D118" s="96" t="s">
        <v>1461</v>
      </c>
      <c r="E118" s="96" t="s">
        <v>181</v>
      </c>
      <c r="F118" s="106">
        <v>43118</v>
      </c>
      <c r="G118" s="93">
        <v>71316630</v>
      </c>
      <c r="H118" s="95">
        <v>-0.43209999999999998</v>
      </c>
      <c r="I118" s="93">
        <v>-308.15906000000001</v>
      </c>
      <c r="J118" s="94">
        <v>2.4973099262282968E-3</v>
      </c>
      <c r="K118" s="94">
        <f>I118/'סכום נכסי הקרן'!$C$42</f>
        <v>-5.9549303605392419E-6</v>
      </c>
    </row>
    <row r="119" spans="2:11" s="139" customFormat="1">
      <c r="B119" s="86" t="s">
        <v>2489</v>
      </c>
      <c r="C119" s="83" t="s">
        <v>2490</v>
      </c>
      <c r="D119" s="96" t="s">
        <v>1461</v>
      </c>
      <c r="E119" s="96" t="s">
        <v>181</v>
      </c>
      <c r="F119" s="106">
        <v>43158</v>
      </c>
      <c r="G119" s="93">
        <v>70606310.040000007</v>
      </c>
      <c r="H119" s="95">
        <v>0.2913</v>
      </c>
      <c r="I119" s="93">
        <v>205.6867</v>
      </c>
      <c r="J119" s="94">
        <v>-1.66687761055327E-3</v>
      </c>
      <c r="K119" s="94">
        <f>I119/'סכום נכסי הקרן'!$C$42</f>
        <v>3.9747329661153784E-6</v>
      </c>
    </row>
    <row r="120" spans="2:11" s="139" customFormat="1">
      <c r="B120" s="86" t="s">
        <v>2491</v>
      </c>
      <c r="C120" s="83" t="s">
        <v>2492</v>
      </c>
      <c r="D120" s="96" t="s">
        <v>1461</v>
      </c>
      <c r="E120" s="96" t="s">
        <v>181</v>
      </c>
      <c r="F120" s="106">
        <v>43158</v>
      </c>
      <c r="G120" s="93">
        <v>56792776.039999999</v>
      </c>
      <c r="H120" s="95">
        <v>0.36270000000000002</v>
      </c>
      <c r="I120" s="93">
        <v>205.95930999999999</v>
      </c>
      <c r="J120" s="94">
        <v>-1.669086832177288E-3</v>
      </c>
      <c r="K120" s="94">
        <f>I120/'סכום נכסי הקרן'!$C$42</f>
        <v>3.9800009389784398E-6</v>
      </c>
    </row>
    <row r="121" spans="2:11" s="139" customFormat="1">
      <c r="B121" s="86" t="s">
        <v>2493</v>
      </c>
      <c r="C121" s="83" t="s">
        <v>2494</v>
      </c>
      <c r="D121" s="96" t="s">
        <v>1461</v>
      </c>
      <c r="E121" s="96" t="s">
        <v>181</v>
      </c>
      <c r="F121" s="106">
        <v>43173</v>
      </c>
      <c r="G121" s="93">
        <v>74342148.859999999</v>
      </c>
      <c r="H121" s="95">
        <v>0.66549999999999998</v>
      </c>
      <c r="I121" s="93">
        <v>494.72909000000004</v>
      </c>
      <c r="J121" s="94">
        <v>-4.0092667314434709E-3</v>
      </c>
      <c r="K121" s="94">
        <f>I121/'סכום נכסי הקרן'!$C$42</f>
        <v>9.5602487828297218E-6</v>
      </c>
    </row>
    <row r="122" spans="2:11" s="139" customFormat="1">
      <c r="B122" s="86" t="s">
        <v>2495</v>
      </c>
      <c r="C122" s="83" t="s">
        <v>2496</v>
      </c>
      <c r="D122" s="96" t="s">
        <v>1461</v>
      </c>
      <c r="E122" s="96" t="s">
        <v>181</v>
      </c>
      <c r="F122" s="106">
        <v>43158</v>
      </c>
      <c r="G122" s="93">
        <v>32834376.75</v>
      </c>
      <c r="H122" s="95">
        <v>0.42620000000000002</v>
      </c>
      <c r="I122" s="93">
        <v>139.93845000000002</v>
      </c>
      <c r="J122" s="94">
        <v>-1.1340561599779094E-3</v>
      </c>
      <c r="K122" s="94">
        <f>I122/'סכום נכסי הקרן'!$C$42</f>
        <v>2.7041999820216311E-6</v>
      </c>
    </row>
    <row r="123" spans="2:11" s="139" customFormat="1">
      <c r="B123" s="86" t="s">
        <v>2497</v>
      </c>
      <c r="C123" s="83" t="s">
        <v>2498</v>
      </c>
      <c r="D123" s="96" t="s">
        <v>1461</v>
      </c>
      <c r="E123" s="96" t="s">
        <v>181</v>
      </c>
      <c r="F123" s="106">
        <v>43172</v>
      </c>
      <c r="G123" s="93">
        <v>36645223.310000002</v>
      </c>
      <c r="H123" s="95">
        <v>0.42399999999999999</v>
      </c>
      <c r="I123" s="93">
        <v>155.36353</v>
      </c>
      <c r="J123" s="94">
        <v>-1.2590604528806251E-3</v>
      </c>
      <c r="K123" s="94">
        <f>I123/'סכום נכסי הקרן'!$C$42</f>
        <v>3.0022774657916899E-6</v>
      </c>
    </row>
    <row r="124" spans="2:11" s="139" customFormat="1">
      <c r="B124" s="86" t="s">
        <v>2499</v>
      </c>
      <c r="C124" s="83" t="s">
        <v>2500</v>
      </c>
      <c r="D124" s="96" t="s">
        <v>1461</v>
      </c>
      <c r="E124" s="96" t="s">
        <v>181</v>
      </c>
      <c r="F124" s="106">
        <v>43158</v>
      </c>
      <c r="G124" s="93">
        <v>48176412.899999999</v>
      </c>
      <c r="H124" s="95">
        <v>0.46589999999999998</v>
      </c>
      <c r="I124" s="93">
        <v>224.43678</v>
      </c>
      <c r="J124" s="94">
        <v>-1.8188275837313251E-3</v>
      </c>
      <c r="K124" s="94">
        <f>I124/'סכום נכסי הקרן'!$C$42</f>
        <v>4.3370634478300478E-6</v>
      </c>
    </row>
    <row r="125" spans="2:11" s="139" customFormat="1">
      <c r="B125" s="86" t="s">
        <v>2501</v>
      </c>
      <c r="C125" s="83" t="s">
        <v>2502</v>
      </c>
      <c r="D125" s="96" t="s">
        <v>1461</v>
      </c>
      <c r="E125" s="96" t="s">
        <v>181</v>
      </c>
      <c r="F125" s="106">
        <v>43186</v>
      </c>
      <c r="G125" s="93">
        <v>65695108.5</v>
      </c>
      <c r="H125" s="95">
        <v>1.0589</v>
      </c>
      <c r="I125" s="93">
        <v>695.62873000000002</v>
      </c>
      <c r="J125" s="94">
        <v>-5.6373501801264053E-3</v>
      </c>
      <c r="K125" s="94">
        <f>I125/'סכום נכסי הקרן'!$C$42</f>
        <v>1.3442475596662175E-5</v>
      </c>
    </row>
    <row r="126" spans="2:11" s="139" customFormat="1">
      <c r="B126" s="86" t="s">
        <v>2503</v>
      </c>
      <c r="C126" s="83" t="s">
        <v>2504</v>
      </c>
      <c r="D126" s="96" t="s">
        <v>1461</v>
      </c>
      <c r="E126" s="96" t="s">
        <v>181</v>
      </c>
      <c r="F126" s="106">
        <v>43167</v>
      </c>
      <c r="G126" s="93">
        <v>22694691.100000001</v>
      </c>
      <c r="H126" s="95">
        <v>0.71879999999999999</v>
      </c>
      <c r="I126" s="93">
        <v>163.13296</v>
      </c>
      <c r="J126" s="94">
        <v>-1.3220236338435212E-3</v>
      </c>
      <c r="K126" s="94">
        <f>I126/'סכום נכסי הקרן'!$C$42</f>
        <v>3.1524155619783943E-6</v>
      </c>
    </row>
    <row r="127" spans="2:11" s="139" customFormat="1">
      <c r="B127" s="86" t="s">
        <v>2505</v>
      </c>
      <c r="C127" s="83" t="s">
        <v>2506</v>
      </c>
      <c r="D127" s="96" t="s">
        <v>1461</v>
      </c>
      <c r="E127" s="96" t="s">
        <v>181</v>
      </c>
      <c r="F127" s="106">
        <v>43130</v>
      </c>
      <c r="G127" s="93">
        <v>32950338.75</v>
      </c>
      <c r="H127" s="95">
        <v>1.0822000000000001</v>
      </c>
      <c r="I127" s="93">
        <v>356.58823999999998</v>
      </c>
      <c r="J127" s="94">
        <v>-2.8897782571386285E-3</v>
      </c>
      <c r="K127" s="94">
        <f>I127/'סכום נכסי הקרן'!$C$42</f>
        <v>6.8907860005389867E-6</v>
      </c>
    </row>
    <row r="128" spans="2:11" s="139" customFormat="1">
      <c r="B128" s="86" t="s">
        <v>2507</v>
      </c>
      <c r="C128" s="83" t="s">
        <v>2508</v>
      </c>
      <c r="D128" s="96" t="s">
        <v>1461</v>
      </c>
      <c r="E128" s="96" t="s">
        <v>181</v>
      </c>
      <c r="F128" s="106">
        <v>43185</v>
      </c>
      <c r="G128" s="93">
        <v>63822199.210000001</v>
      </c>
      <c r="H128" s="95">
        <v>0.9486</v>
      </c>
      <c r="I128" s="93">
        <v>605.41585999999995</v>
      </c>
      <c r="J128" s="94">
        <v>-4.9062683299788126E-3</v>
      </c>
      <c r="K128" s="94">
        <f>I128/'סכום נכסי הקרן'!$C$42</f>
        <v>1.1699183160365219E-5</v>
      </c>
    </row>
    <row r="129" spans="2:11" s="139" customFormat="1">
      <c r="B129" s="86" t="s">
        <v>2509</v>
      </c>
      <c r="C129" s="83" t="s">
        <v>2510</v>
      </c>
      <c r="D129" s="96" t="s">
        <v>1461</v>
      </c>
      <c r="E129" s="96" t="s">
        <v>181</v>
      </c>
      <c r="F129" s="106">
        <v>43166</v>
      </c>
      <c r="G129" s="93">
        <v>44035339.600000001</v>
      </c>
      <c r="H129" s="95">
        <v>1.0014000000000001</v>
      </c>
      <c r="I129" s="93">
        <v>440.98867999999999</v>
      </c>
      <c r="J129" s="94">
        <v>-3.5737563838568105E-3</v>
      </c>
      <c r="K129" s="94">
        <f>I129/'סכום נכסי הקרן'!$C$42</f>
        <v>8.5217578194394948E-6</v>
      </c>
    </row>
    <row r="130" spans="2:11" s="139" customFormat="1">
      <c r="B130" s="86" t="s">
        <v>2511</v>
      </c>
      <c r="C130" s="83" t="s">
        <v>2512</v>
      </c>
      <c r="D130" s="96" t="s">
        <v>1461</v>
      </c>
      <c r="E130" s="96" t="s">
        <v>181</v>
      </c>
      <c r="F130" s="106">
        <v>43132</v>
      </c>
      <c r="G130" s="93">
        <v>30845154.059999999</v>
      </c>
      <c r="H130" s="95">
        <v>1.3815999999999999</v>
      </c>
      <c r="I130" s="93">
        <v>426.14251000000002</v>
      </c>
      <c r="J130" s="94">
        <v>-3.4534435567490415E-3</v>
      </c>
      <c r="K130" s="94">
        <f>I130/'סכום נכסי הקרן'!$C$42</f>
        <v>8.2348673140273646E-6</v>
      </c>
    </row>
    <row r="131" spans="2:11" s="139" customFormat="1">
      <c r="B131" s="86" t="s">
        <v>2513</v>
      </c>
      <c r="C131" s="83" t="s">
        <v>2514</v>
      </c>
      <c r="D131" s="96" t="s">
        <v>1461</v>
      </c>
      <c r="E131" s="96" t="s">
        <v>181</v>
      </c>
      <c r="F131" s="106">
        <v>43132</v>
      </c>
      <c r="G131" s="93">
        <v>44068019.799999997</v>
      </c>
      <c r="H131" s="95">
        <v>1.3894</v>
      </c>
      <c r="I131" s="93">
        <v>612.27757999999994</v>
      </c>
      <c r="J131" s="94">
        <v>-4.9618754617860002E-3</v>
      </c>
      <c r="K131" s="94">
        <f>I131/'סכום נכסי הקרן'!$C$42</f>
        <v>1.1831780477976192E-5</v>
      </c>
    </row>
    <row r="132" spans="2:11" s="139" customFormat="1">
      <c r="B132" s="86" t="s">
        <v>2515</v>
      </c>
      <c r="C132" s="83" t="s">
        <v>2516</v>
      </c>
      <c r="D132" s="96" t="s">
        <v>1461</v>
      </c>
      <c r="E132" s="96" t="s">
        <v>181</v>
      </c>
      <c r="F132" s="106">
        <v>43131</v>
      </c>
      <c r="G132" s="93">
        <v>71185174.769999996</v>
      </c>
      <c r="H132" s="95">
        <v>1.4583999999999999</v>
      </c>
      <c r="I132" s="93">
        <v>1038.1492800000001</v>
      </c>
      <c r="J132" s="94">
        <v>-8.4131243840462108E-3</v>
      </c>
      <c r="K132" s="94">
        <f>I132/'סכום נכסי הקרן'!$C$42</f>
        <v>2.0061414602718334E-5</v>
      </c>
    </row>
    <row r="133" spans="2:11" s="139" customFormat="1">
      <c r="B133" s="86" t="s">
        <v>2517</v>
      </c>
      <c r="C133" s="83" t="s">
        <v>2518</v>
      </c>
      <c r="D133" s="96" t="s">
        <v>1461</v>
      </c>
      <c r="E133" s="96" t="s">
        <v>181</v>
      </c>
      <c r="F133" s="106">
        <v>43132</v>
      </c>
      <c r="G133" s="93">
        <v>61715644.060000002</v>
      </c>
      <c r="H133" s="95">
        <v>1.2531000000000001</v>
      </c>
      <c r="I133" s="93">
        <v>773.34848</v>
      </c>
      <c r="J133" s="94">
        <v>-6.2671882356389761E-3</v>
      </c>
      <c r="K133" s="94">
        <f>I133/'סכום נכסי הקרן'!$C$42</f>
        <v>1.4944348359671382E-5</v>
      </c>
    </row>
    <row r="134" spans="2:11" s="139" customFormat="1">
      <c r="B134" s="86" t="s">
        <v>2519</v>
      </c>
      <c r="C134" s="83" t="s">
        <v>2520</v>
      </c>
      <c r="D134" s="96" t="s">
        <v>1461</v>
      </c>
      <c r="E134" s="96" t="s">
        <v>181</v>
      </c>
      <c r="F134" s="106">
        <v>43131</v>
      </c>
      <c r="G134" s="93">
        <v>84208174.739999995</v>
      </c>
      <c r="H134" s="95">
        <v>1.4819</v>
      </c>
      <c r="I134" s="93">
        <v>1247.8584799999999</v>
      </c>
      <c r="J134" s="94">
        <v>-1.0112600189759647E-2</v>
      </c>
      <c r="K134" s="94">
        <f>I134/'סכום נכסי הקרן'!$C$42</f>
        <v>2.4113879203189254E-5</v>
      </c>
    </row>
    <row r="135" spans="2:11" s="139" customFormat="1">
      <c r="B135" s="86" t="s">
        <v>2521</v>
      </c>
      <c r="C135" s="83" t="s">
        <v>2522</v>
      </c>
      <c r="D135" s="96" t="s">
        <v>1461</v>
      </c>
      <c r="E135" s="96" t="s">
        <v>181</v>
      </c>
      <c r="F135" s="106">
        <v>43132</v>
      </c>
      <c r="G135" s="93">
        <v>61777877</v>
      </c>
      <c r="H135" s="95">
        <v>1.3521000000000001</v>
      </c>
      <c r="I135" s="93">
        <v>835.28419999999994</v>
      </c>
      <c r="J135" s="94">
        <v>-6.7691130803736932E-3</v>
      </c>
      <c r="K135" s="94">
        <f>I135/'סכום נכסי הקרן'!$C$42</f>
        <v>1.6141207213763997E-5</v>
      </c>
    </row>
    <row r="136" spans="2:11" s="139" customFormat="1">
      <c r="B136" s="86" t="s">
        <v>2523</v>
      </c>
      <c r="C136" s="83" t="s">
        <v>2524</v>
      </c>
      <c r="D136" s="96" t="s">
        <v>1461</v>
      </c>
      <c r="E136" s="96" t="s">
        <v>181</v>
      </c>
      <c r="F136" s="106">
        <v>43146</v>
      </c>
      <c r="G136" s="93">
        <v>97482295.680000007</v>
      </c>
      <c r="H136" s="95">
        <v>1.6392</v>
      </c>
      <c r="I136" s="93">
        <v>1597.9206200000001</v>
      </c>
      <c r="J136" s="94">
        <v>-1.2949491167486279E-2</v>
      </c>
      <c r="K136" s="94">
        <f>I136/'סכום נכסי הקרן'!$C$42</f>
        <v>3.0878553477446646E-5</v>
      </c>
    </row>
    <row r="137" spans="2:11" s="139" customFormat="1">
      <c r="B137" s="86" t="s">
        <v>2525</v>
      </c>
      <c r="C137" s="83" t="s">
        <v>2526</v>
      </c>
      <c r="D137" s="96" t="s">
        <v>1461</v>
      </c>
      <c r="E137" s="96" t="s">
        <v>181</v>
      </c>
      <c r="F137" s="106">
        <v>43146</v>
      </c>
      <c r="G137" s="93">
        <v>27494070.129999999</v>
      </c>
      <c r="H137" s="95">
        <v>1.7166999999999999</v>
      </c>
      <c r="I137" s="93">
        <v>471.98038000000003</v>
      </c>
      <c r="J137" s="94">
        <v>-3.8249120047257525E-3</v>
      </c>
      <c r="K137" s="94">
        <f>I137/'סכום נכסי הקרן'!$C$42</f>
        <v>9.1206479356500142E-6</v>
      </c>
    </row>
    <row r="138" spans="2:11" s="139" customFormat="1">
      <c r="B138" s="86" t="s">
        <v>2527</v>
      </c>
      <c r="C138" s="83" t="s">
        <v>2528</v>
      </c>
      <c r="D138" s="96" t="s">
        <v>1461</v>
      </c>
      <c r="E138" s="96" t="s">
        <v>182</v>
      </c>
      <c r="F138" s="106">
        <v>43104</v>
      </c>
      <c r="G138" s="93">
        <v>62154929.200000003</v>
      </c>
      <c r="H138" s="95">
        <v>-3.6044</v>
      </c>
      <c r="I138" s="93">
        <v>-2240.3333199999997</v>
      </c>
      <c r="J138" s="94">
        <v>1.8155580556664452E-2</v>
      </c>
      <c r="K138" s="94">
        <f>I138/'סכום נכסי הקרן'!$C$42</f>
        <v>-4.3292671339910222E-5</v>
      </c>
    </row>
    <row r="139" spans="2:11" s="139" customFormat="1">
      <c r="B139" s="86" t="s">
        <v>2529</v>
      </c>
      <c r="C139" s="83" t="s">
        <v>2530</v>
      </c>
      <c r="D139" s="96" t="s">
        <v>1461</v>
      </c>
      <c r="E139" s="96" t="s">
        <v>182</v>
      </c>
      <c r="F139" s="106">
        <v>43116</v>
      </c>
      <c r="G139" s="93">
        <v>116719337.28</v>
      </c>
      <c r="H139" s="95">
        <v>-1.9340999999999999</v>
      </c>
      <c r="I139" s="93">
        <v>-2257.43912</v>
      </c>
      <c r="J139" s="94">
        <v>1.8294205343928786E-2</v>
      </c>
      <c r="K139" s="94">
        <f>I139/'סכום נכסי הקרן'!$C$42</f>
        <v>-4.3623227409757121E-5</v>
      </c>
    </row>
    <row r="140" spans="2:11" s="139" customFormat="1">
      <c r="B140" s="86" t="s">
        <v>2531</v>
      </c>
      <c r="C140" s="83" t="s">
        <v>2532</v>
      </c>
      <c r="D140" s="96" t="s">
        <v>1461</v>
      </c>
      <c r="E140" s="96" t="s">
        <v>182</v>
      </c>
      <c r="F140" s="106">
        <v>43139</v>
      </c>
      <c r="G140" s="93">
        <v>73722699.180000007</v>
      </c>
      <c r="H140" s="95">
        <v>-1.3815</v>
      </c>
      <c r="I140" s="93">
        <v>-1018.4555600000001</v>
      </c>
      <c r="J140" s="94">
        <v>8.2535271862861949E-3</v>
      </c>
      <c r="K140" s="94">
        <f>I140/'סכום נכסי הקרן'!$C$42</f>
        <v>-1.9680849023565934E-5</v>
      </c>
    </row>
    <row r="141" spans="2:11" s="139" customFormat="1">
      <c r="B141" s="86" t="s">
        <v>2533</v>
      </c>
      <c r="C141" s="83" t="s">
        <v>2534</v>
      </c>
      <c r="D141" s="96" t="s">
        <v>1461</v>
      </c>
      <c r="E141" s="96" t="s">
        <v>182</v>
      </c>
      <c r="F141" s="106">
        <v>43139</v>
      </c>
      <c r="G141" s="93">
        <v>80802321.599999994</v>
      </c>
      <c r="H141" s="95">
        <v>-1.3434999999999999</v>
      </c>
      <c r="I141" s="93">
        <v>-1085.5664999999999</v>
      </c>
      <c r="J141" s="94">
        <v>8.7973918275546081E-3</v>
      </c>
      <c r="K141" s="94">
        <f>I141/'סכום נכסי הקרן'!$C$42</f>
        <v>-2.0977714915259421E-5</v>
      </c>
    </row>
    <row r="142" spans="2:11" s="139" customFormat="1">
      <c r="B142" s="86" t="s">
        <v>2535</v>
      </c>
      <c r="C142" s="83" t="s">
        <v>2536</v>
      </c>
      <c r="D142" s="96" t="s">
        <v>1461</v>
      </c>
      <c r="E142" s="96" t="s">
        <v>182</v>
      </c>
      <c r="F142" s="106">
        <v>43159</v>
      </c>
      <c r="G142" s="93">
        <v>9829360.8000000007</v>
      </c>
      <c r="H142" s="95">
        <v>-1.1028</v>
      </c>
      <c r="I142" s="93">
        <v>-108.39715</v>
      </c>
      <c r="J142" s="94">
        <v>8.7844660049864382E-4</v>
      </c>
      <c r="K142" s="94">
        <f>I142/'סכום נכסי הקרן'!$C$42</f>
        <v>-2.0946892800455917E-6</v>
      </c>
    </row>
    <row r="143" spans="2:11" s="139" customFormat="1">
      <c r="B143" s="86" t="s">
        <v>2537</v>
      </c>
      <c r="C143" s="83" t="s">
        <v>2538</v>
      </c>
      <c r="D143" s="96" t="s">
        <v>1461</v>
      </c>
      <c r="E143" s="96" t="s">
        <v>182</v>
      </c>
      <c r="F143" s="106">
        <v>43159</v>
      </c>
      <c r="G143" s="93">
        <v>60740856.240000002</v>
      </c>
      <c r="H143" s="95">
        <v>-1.0454000000000001</v>
      </c>
      <c r="I143" s="93">
        <v>-634.99300000000005</v>
      </c>
      <c r="J143" s="94">
        <v>5.1459604075424067E-3</v>
      </c>
      <c r="K143" s="94">
        <f>I143/'סכום נכסי הקרן'!$C$42</f>
        <v>-1.2270738022208062E-5</v>
      </c>
    </row>
    <row r="144" spans="2:11" s="139" customFormat="1">
      <c r="B144" s="86" t="s">
        <v>2539</v>
      </c>
      <c r="C144" s="83" t="s">
        <v>2540</v>
      </c>
      <c r="D144" s="96" t="s">
        <v>1461</v>
      </c>
      <c r="E144" s="96" t="s">
        <v>182</v>
      </c>
      <c r="F144" s="106">
        <v>43159</v>
      </c>
      <c r="G144" s="93">
        <v>71313818.799999997</v>
      </c>
      <c r="H144" s="95">
        <v>-1.0310999999999999</v>
      </c>
      <c r="I144" s="93">
        <v>-735.30219999999997</v>
      </c>
      <c r="J144" s="94">
        <v>5.9588625524672357E-3</v>
      </c>
      <c r="K144" s="94">
        <f>I144/'סכום נכסי הקרן'!$C$42</f>
        <v>-1.4209134058727002E-5</v>
      </c>
    </row>
    <row r="145" spans="2:11" s="139" customFormat="1">
      <c r="B145" s="86" t="s">
        <v>2541</v>
      </c>
      <c r="C145" s="83" t="s">
        <v>2542</v>
      </c>
      <c r="D145" s="96" t="s">
        <v>1461</v>
      </c>
      <c r="E145" s="96" t="s">
        <v>182</v>
      </c>
      <c r="F145" s="106">
        <v>43136</v>
      </c>
      <c r="G145" s="93">
        <v>26633852.77</v>
      </c>
      <c r="H145" s="95">
        <v>7.9299999999999995E-2</v>
      </c>
      <c r="I145" s="93">
        <v>21.11712</v>
      </c>
      <c r="J145" s="94">
        <v>-1.7113238010705927E-4</v>
      </c>
      <c r="K145" s="94">
        <f>I145/'סכום נכסי הקרן'!$C$42</f>
        <v>4.080716595356646E-7</v>
      </c>
    </row>
    <row r="146" spans="2:11" s="139" customFormat="1">
      <c r="B146" s="86" t="s">
        <v>2543</v>
      </c>
      <c r="C146" s="83" t="s">
        <v>2544</v>
      </c>
      <c r="D146" s="96" t="s">
        <v>1461</v>
      </c>
      <c r="E146" s="96" t="s">
        <v>182</v>
      </c>
      <c r="F146" s="106">
        <v>43124</v>
      </c>
      <c r="G146" s="93">
        <v>10025793.4</v>
      </c>
      <c r="H146" s="95">
        <v>1.2242999999999999</v>
      </c>
      <c r="I146" s="93">
        <v>122.74372</v>
      </c>
      <c r="J146" s="94">
        <v>-9.9471068719571873E-4</v>
      </c>
      <c r="K146" s="94">
        <f>I146/'סכום נכסי הקרן'!$C$42</f>
        <v>2.3719254101876082E-6</v>
      </c>
    </row>
    <row r="147" spans="2:11" s="139" customFormat="1">
      <c r="B147" s="86" t="s">
        <v>2545</v>
      </c>
      <c r="C147" s="83" t="s">
        <v>2546</v>
      </c>
      <c r="D147" s="96" t="s">
        <v>1461</v>
      </c>
      <c r="E147" s="96" t="s">
        <v>179</v>
      </c>
      <c r="F147" s="106">
        <v>43181</v>
      </c>
      <c r="G147" s="93">
        <v>1764758.74</v>
      </c>
      <c r="H147" s="95">
        <v>0.94089999999999996</v>
      </c>
      <c r="I147" s="93">
        <v>16.60378</v>
      </c>
      <c r="J147" s="94">
        <v>-1.3455643526077366E-4</v>
      </c>
      <c r="K147" s="94">
        <f>I147/'סכום נכסי הקרן'!$C$42</f>
        <v>3.2085492998879948E-7</v>
      </c>
    </row>
    <row r="148" spans="2:11" s="139" customFormat="1">
      <c r="B148" s="86" t="s">
        <v>2547</v>
      </c>
      <c r="C148" s="83" t="s">
        <v>2548</v>
      </c>
      <c r="D148" s="96" t="s">
        <v>1461</v>
      </c>
      <c r="E148" s="96" t="s">
        <v>179</v>
      </c>
      <c r="F148" s="106">
        <v>43181</v>
      </c>
      <c r="G148" s="93">
        <v>59940881.880000003</v>
      </c>
      <c r="H148" s="95">
        <v>0.91459999999999997</v>
      </c>
      <c r="I148" s="93">
        <v>548.19799</v>
      </c>
      <c r="J148" s="94">
        <v>-4.4425767717665042E-3</v>
      </c>
      <c r="K148" s="94">
        <f>I148/'סכום נכסי הקרן'!$C$42</f>
        <v>1.0593493029987786E-5</v>
      </c>
    </row>
    <row r="149" spans="2:11" s="139" customFormat="1">
      <c r="B149" s="86" t="s">
        <v>2549</v>
      </c>
      <c r="C149" s="83" t="s">
        <v>2550</v>
      </c>
      <c r="D149" s="96" t="s">
        <v>1461</v>
      </c>
      <c r="E149" s="96" t="s">
        <v>179</v>
      </c>
      <c r="F149" s="106">
        <v>43153</v>
      </c>
      <c r="G149" s="93">
        <v>28969497.350000001</v>
      </c>
      <c r="H149" s="95">
        <v>-0.43109999999999998</v>
      </c>
      <c r="I149" s="93">
        <v>-124.89076</v>
      </c>
      <c r="J149" s="94">
        <v>1.0121102220463545E-3</v>
      </c>
      <c r="K149" s="94">
        <f>I149/'סכום נכסי הקרן'!$C$42</f>
        <v>-2.4134152618288101E-6</v>
      </c>
    </row>
    <row r="150" spans="2:11" s="139" customFormat="1">
      <c r="B150" s="86" t="s">
        <v>2551</v>
      </c>
      <c r="C150" s="83" t="s">
        <v>2552</v>
      </c>
      <c r="D150" s="96" t="s">
        <v>1461</v>
      </c>
      <c r="E150" s="96" t="s">
        <v>179</v>
      </c>
      <c r="F150" s="106">
        <v>43153</v>
      </c>
      <c r="G150" s="93">
        <v>38439325.520000003</v>
      </c>
      <c r="H150" s="95">
        <v>-0.44140000000000001</v>
      </c>
      <c r="I150" s="93">
        <v>-169.68619000000001</v>
      </c>
      <c r="J150" s="94">
        <v>1.3751307737986374E-3</v>
      </c>
      <c r="K150" s="94">
        <f>I150/'סכום נכסי הקרן'!$C$42</f>
        <v>-3.2790515540748026E-6</v>
      </c>
    </row>
    <row r="151" spans="2:11" s="139" customFormat="1">
      <c r="B151" s="86" t="s">
        <v>2553</v>
      </c>
      <c r="C151" s="83" t="s">
        <v>2554</v>
      </c>
      <c r="D151" s="96" t="s">
        <v>1461</v>
      </c>
      <c r="E151" s="96" t="s">
        <v>179</v>
      </c>
      <c r="F151" s="106">
        <v>43153</v>
      </c>
      <c r="G151" s="93">
        <v>24229079.550000001</v>
      </c>
      <c r="H151" s="95">
        <v>-0.44519999999999998</v>
      </c>
      <c r="I151" s="93">
        <v>-107.86655</v>
      </c>
      <c r="J151" s="94">
        <v>8.7414663720417919E-4</v>
      </c>
      <c r="K151" s="94">
        <f>I151/'סכום נכסי הקרן'!$C$42</f>
        <v>-2.0844358542683258E-6</v>
      </c>
    </row>
    <row r="152" spans="2:11" s="139" customFormat="1">
      <c r="B152" s="86" t="s">
        <v>2555</v>
      </c>
      <c r="C152" s="83" t="s">
        <v>2556</v>
      </c>
      <c r="D152" s="96" t="s">
        <v>1461</v>
      </c>
      <c r="E152" s="96" t="s">
        <v>179</v>
      </c>
      <c r="F152" s="106">
        <v>43130</v>
      </c>
      <c r="G152" s="93">
        <v>51381482.649999999</v>
      </c>
      <c r="H152" s="95">
        <v>-1.7114</v>
      </c>
      <c r="I152" s="93">
        <v>-879.33788000000004</v>
      </c>
      <c r="J152" s="94">
        <v>7.1261225168344775E-3</v>
      </c>
      <c r="K152" s="94">
        <f>I152/'סכום נכסי הקרן'!$C$42</f>
        <v>-1.6992509773310616E-5</v>
      </c>
    </row>
    <row r="153" spans="2:11" s="139" customFormat="1">
      <c r="B153" s="86" t="s">
        <v>2557</v>
      </c>
      <c r="C153" s="83" t="s">
        <v>2558</v>
      </c>
      <c r="D153" s="96" t="s">
        <v>1461</v>
      </c>
      <c r="E153" s="96" t="s">
        <v>179</v>
      </c>
      <c r="F153" s="106">
        <v>43103</v>
      </c>
      <c r="G153" s="93">
        <v>29869000</v>
      </c>
      <c r="H153" s="95">
        <v>2.4609999999999999</v>
      </c>
      <c r="I153" s="93">
        <v>735.09073999999998</v>
      </c>
      <c r="J153" s="94">
        <v>-5.9571488882413648E-3</v>
      </c>
      <c r="K153" s="94">
        <f>I153/'סכום נכסי הקרן'!$C$42</f>
        <v>1.4205047761299824E-5</v>
      </c>
    </row>
    <row r="154" spans="2:11" s="139" customFormat="1">
      <c r="B154" s="86" t="s">
        <v>2559</v>
      </c>
      <c r="C154" s="83" t="s">
        <v>2560</v>
      </c>
      <c r="D154" s="96" t="s">
        <v>1461</v>
      </c>
      <c r="E154" s="96" t="s">
        <v>179</v>
      </c>
      <c r="F154" s="106">
        <v>43108</v>
      </c>
      <c r="G154" s="93">
        <v>13001800</v>
      </c>
      <c r="H154" s="95">
        <v>2.1518000000000002</v>
      </c>
      <c r="I154" s="93">
        <v>279.76928999999996</v>
      </c>
      <c r="J154" s="94">
        <v>-2.2672402523905765E-3</v>
      </c>
      <c r="K154" s="94">
        <f>I154/'סכום נכסי הקרן'!$C$42</f>
        <v>5.4063204858150446E-6</v>
      </c>
    </row>
    <row r="155" spans="2:11" s="139" customFormat="1">
      <c r="B155" s="82"/>
      <c r="C155" s="83"/>
      <c r="D155" s="83"/>
      <c r="E155" s="83"/>
      <c r="F155" s="83"/>
      <c r="G155" s="93"/>
      <c r="H155" s="95"/>
      <c r="I155" s="83"/>
      <c r="J155" s="94"/>
      <c r="K155" s="83"/>
    </row>
    <row r="156" spans="2:11" s="139" customFormat="1">
      <c r="B156" s="101" t="s">
        <v>246</v>
      </c>
      <c r="C156" s="81"/>
      <c r="D156" s="81"/>
      <c r="E156" s="81"/>
      <c r="F156" s="81"/>
      <c r="G156" s="90"/>
      <c r="H156" s="92"/>
      <c r="I156" s="90">
        <v>-415.45789000000002</v>
      </c>
      <c r="J156" s="91">
        <v>3.3668557809946064E-3</v>
      </c>
      <c r="K156" s="91">
        <f>I156/'סכום נכסי הקרן'!$C$42</f>
        <v>-8.0283954743585105E-6</v>
      </c>
    </row>
    <row r="157" spans="2:11" s="139" customFormat="1">
      <c r="B157" s="86" t="s">
        <v>3030</v>
      </c>
      <c r="C157" s="83" t="s">
        <v>2561</v>
      </c>
      <c r="D157" s="96" t="s">
        <v>1461</v>
      </c>
      <c r="E157" s="96" t="s">
        <v>180</v>
      </c>
      <c r="F157" s="106">
        <v>43108</v>
      </c>
      <c r="G157" s="93">
        <v>26095.21</v>
      </c>
      <c r="H157" s="95">
        <v>997.07920000000001</v>
      </c>
      <c r="I157" s="93">
        <v>-415.45789000000002</v>
      </c>
      <c r="J157" s="94">
        <v>3.3668557809946064E-3</v>
      </c>
      <c r="K157" s="94">
        <f>I157/'סכום נכסי הקרן'!$C$42</f>
        <v>-8.0283954743585105E-6</v>
      </c>
    </row>
    <row r="158" spans="2:11" s="139" customFormat="1">
      <c r="B158" s="82"/>
      <c r="C158" s="83"/>
      <c r="D158" s="83"/>
      <c r="E158" s="83"/>
      <c r="F158" s="83"/>
      <c r="G158" s="93"/>
      <c r="H158" s="95"/>
      <c r="I158" s="83"/>
      <c r="J158" s="94"/>
      <c r="K158" s="83"/>
    </row>
    <row r="159" spans="2:11">
      <c r="B159" s="80" t="s">
        <v>256</v>
      </c>
      <c r="C159" s="81"/>
      <c r="D159" s="81"/>
      <c r="E159" s="81"/>
      <c r="F159" s="81"/>
      <c r="G159" s="90"/>
      <c r="H159" s="92"/>
      <c r="I159" s="90">
        <v>-13579.846109999999</v>
      </c>
      <c r="J159" s="91">
        <v>0.1100505839002615</v>
      </c>
      <c r="K159" s="91">
        <f>I159/'סכום נכסי הקרן'!$C$42</f>
        <v>-2.6241979675006058E-4</v>
      </c>
    </row>
    <row r="160" spans="2:11">
      <c r="B160" s="101" t="s">
        <v>245</v>
      </c>
      <c r="C160" s="81"/>
      <c r="D160" s="81"/>
      <c r="E160" s="81"/>
      <c r="F160" s="81"/>
      <c r="G160" s="90"/>
      <c r="H160" s="92"/>
      <c r="I160" s="90">
        <v>-13579.846109999999</v>
      </c>
      <c r="J160" s="91">
        <v>0.1100505839002615</v>
      </c>
      <c r="K160" s="91">
        <f>I160/'סכום נכסי הקרן'!$C$42</f>
        <v>-2.6241979675006058E-4</v>
      </c>
    </row>
    <row r="161" spans="2:11">
      <c r="B161" s="86" t="s">
        <v>2562</v>
      </c>
      <c r="C161" s="83" t="s">
        <v>2563</v>
      </c>
      <c r="D161" s="96" t="s">
        <v>1461</v>
      </c>
      <c r="E161" s="96" t="s">
        <v>179</v>
      </c>
      <c r="F161" s="106">
        <v>42844</v>
      </c>
      <c r="G161" s="93">
        <v>186409087.19</v>
      </c>
      <c r="H161" s="95">
        <v>-7.2850000000000001</v>
      </c>
      <c r="I161" s="93">
        <v>-13579.846109999999</v>
      </c>
      <c r="J161" s="94">
        <v>0.1100505839002615</v>
      </c>
      <c r="K161" s="94">
        <f>I161/'סכום נכסי הקרן'!$C$42</f>
        <v>-2.6241979675006058E-4</v>
      </c>
    </row>
    <row r="162" spans="2:11">
      <c r="C162" s="1"/>
      <c r="D162" s="1"/>
    </row>
    <row r="163" spans="2:11">
      <c r="C163" s="1"/>
      <c r="D163" s="1"/>
    </row>
    <row r="164" spans="2:11">
      <c r="C164" s="1"/>
      <c r="D164" s="1"/>
    </row>
    <row r="165" spans="2:11">
      <c r="B165" s="98" t="s">
        <v>276</v>
      </c>
      <c r="C165" s="1"/>
      <c r="D165" s="1"/>
    </row>
    <row r="166" spans="2:11">
      <c r="B166" s="98" t="s">
        <v>128</v>
      </c>
      <c r="C166" s="1"/>
      <c r="D166" s="1"/>
    </row>
    <row r="167" spans="2:11">
      <c r="B167" s="98" t="s">
        <v>258</v>
      </c>
      <c r="C167" s="1"/>
      <c r="D167" s="1"/>
    </row>
    <row r="168" spans="2:11">
      <c r="B168" s="98" t="s">
        <v>266</v>
      </c>
      <c r="C168" s="1"/>
      <c r="D168" s="1"/>
    </row>
    <row r="169" spans="2:11">
      <c r="C169" s="1"/>
      <c r="D169" s="1"/>
    </row>
    <row r="170" spans="2:11">
      <c r="C170" s="1"/>
      <c r="D170" s="1"/>
    </row>
    <row r="171" spans="2:11">
      <c r="C171" s="1"/>
      <c r="D171" s="1"/>
    </row>
    <row r="172" spans="2:11">
      <c r="C172" s="1"/>
      <c r="D172" s="1"/>
    </row>
    <row r="173" spans="2:11">
      <c r="C173" s="1"/>
      <c r="D173" s="1"/>
    </row>
    <row r="174" spans="2:11">
      <c r="C174" s="1"/>
      <c r="D174" s="1"/>
    </row>
    <row r="175" spans="2:11">
      <c r="C175" s="1"/>
      <c r="D175" s="1"/>
    </row>
    <row r="176" spans="2:11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7" type="noConversion"/>
  <dataValidations count="1">
    <dataValidation allowBlank="1" showInputMessage="1" showErrorMessage="1" sqref="C5:C1048576 A1:B1048576 AA41:XFD44 D45:XFD1048576 D41:Y44 D1:XFD40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S566"/>
  <sheetViews>
    <sheetView rightToLeft="1" workbookViewId="0">
      <selection activeCell="A14" sqref="A14"/>
    </sheetView>
  </sheetViews>
  <sheetFormatPr defaultColWidth="9.140625" defaultRowHeight="18"/>
  <cols>
    <col min="1" max="1" width="6.28515625" style="1" customWidth="1"/>
    <col min="2" max="2" width="29.28515625" style="2" bestFit="1" customWidth="1"/>
    <col min="3" max="3" width="41.7109375" style="2" bestFit="1" customWidth="1"/>
    <col min="4" max="4" width="8.7109375" style="2" bestFit="1" customWidth="1"/>
    <col min="5" max="5" width="4.5703125" style="1" bestFit="1" customWidth="1"/>
    <col min="6" max="6" width="7.85546875" style="1" bestFit="1" customWidth="1"/>
    <col min="7" max="7" width="11.28515625" style="1" bestFit="1" customWidth="1"/>
    <col min="8" max="8" width="6.140625" style="1" bestFit="1" customWidth="1"/>
    <col min="9" max="9" width="12" style="1" bestFit="1" customWidth="1"/>
    <col min="10" max="10" width="6.85546875" style="1" bestFit="1" customWidth="1"/>
    <col min="11" max="11" width="8" style="1" bestFit="1" customWidth="1"/>
    <col min="12" max="12" width="13.140625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71">
      <c r="B1" s="56" t="s">
        <v>195</v>
      </c>
      <c r="C1" s="77" t="s" vm="1">
        <v>277</v>
      </c>
    </row>
    <row r="2" spans="2:71">
      <c r="B2" s="56" t="s">
        <v>194</v>
      </c>
      <c r="C2" s="77" t="s">
        <v>278</v>
      </c>
    </row>
    <row r="3" spans="2:71">
      <c r="B3" s="56" t="s">
        <v>196</v>
      </c>
      <c r="C3" s="77" t="s">
        <v>279</v>
      </c>
    </row>
    <row r="4" spans="2:71">
      <c r="B4" s="56" t="s">
        <v>197</v>
      </c>
      <c r="C4" s="77">
        <v>2102</v>
      </c>
    </row>
    <row r="6" spans="2:71" ht="26.25" customHeight="1">
      <c r="B6" s="233" t="s">
        <v>226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5"/>
    </row>
    <row r="7" spans="2:71" ht="26.25" customHeight="1">
      <c r="B7" s="233" t="s">
        <v>116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5"/>
    </row>
    <row r="8" spans="2:71" s="3" customFormat="1" ht="47.25">
      <c r="B8" s="22" t="s">
        <v>132</v>
      </c>
      <c r="C8" s="30" t="s">
        <v>50</v>
      </c>
      <c r="D8" s="30" t="s">
        <v>57</v>
      </c>
      <c r="E8" s="30" t="s">
        <v>15</v>
      </c>
      <c r="F8" s="30" t="s">
        <v>75</v>
      </c>
      <c r="G8" s="30" t="s">
        <v>118</v>
      </c>
      <c r="H8" s="30" t="s">
        <v>18</v>
      </c>
      <c r="I8" s="30" t="s">
        <v>117</v>
      </c>
      <c r="J8" s="30" t="s">
        <v>17</v>
      </c>
      <c r="K8" s="30" t="s">
        <v>19</v>
      </c>
      <c r="L8" s="30" t="s">
        <v>260</v>
      </c>
      <c r="M8" s="30" t="s">
        <v>259</v>
      </c>
      <c r="N8" s="30" t="s">
        <v>126</v>
      </c>
      <c r="O8" s="30" t="s">
        <v>66</v>
      </c>
      <c r="P8" s="30" t="s">
        <v>198</v>
      </c>
      <c r="Q8" s="31" t="s">
        <v>200</v>
      </c>
    </row>
    <row r="9" spans="2:71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267</v>
      </c>
      <c r="M9" s="16"/>
      <c r="N9" s="16" t="s">
        <v>263</v>
      </c>
      <c r="O9" s="16" t="s">
        <v>20</v>
      </c>
      <c r="P9" s="32" t="s">
        <v>20</v>
      </c>
      <c r="Q9" s="17" t="s">
        <v>20</v>
      </c>
    </row>
    <row r="10" spans="2:7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129</v>
      </c>
    </row>
    <row r="11" spans="2:71" s="138" customFormat="1" ht="18" customHeight="1">
      <c r="B11" s="129" t="s">
        <v>56</v>
      </c>
      <c r="C11" s="124"/>
      <c r="D11" s="124"/>
      <c r="E11" s="124"/>
      <c r="F11" s="124"/>
      <c r="G11" s="124"/>
      <c r="H11" s="125">
        <v>28.47</v>
      </c>
      <c r="I11" s="124"/>
      <c r="J11" s="124"/>
      <c r="K11" s="131">
        <v>0.38200000000000001</v>
      </c>
      <c r="L11" s="125"/>
      <c r="M11" s="127"/>
      <c r="N11" s="125">
        <v>34.630749999999999</v>
      </c>
      <c r="O11" s="124"/>
      <c r="P11" s="126">
        <v>1</v>
      </c>
      <c r="Q11" s="126">
        <f>N11/'סכום נכסי הקרן'!$C$42</f>
        <v>6.6921188227678378E-7</v>
      </c>
      <c r="BS11" s="140"/>
    </row>
    <row r="12" spans="2:71" s="140" customFormat="1" ht="18" customHeight="1">
      <c r="B12" s="128" t="s">
        <v>252</v>
      </c>
      <c r="C12" s="124"/>
      <c r="D12" s="124"/>
      <c r="E12" s="124"/>
      <c r="F12" s="124"/>
      <c r="G12" s="124"/>
      <c r="H12" s="125">
        <v>28.47</v>
      </c>
      <c r="I12" s="124"/>
      <c r="J12" s="124"/>
      <c r="K12" s="131">
        <v>0.38200000000000001</v>
      </c>
      <c r="L12" s="125"/>
      <c r="M12" s="127"/>
      <c r="N12" s="125">
        <v>34.630749999999999</v>
      </c>
      <c r="O12" s="124"/>
      <c r="P12" s="126">
        <v>1</v>
      </c>
      <c r="Q12" s="126">
        <f>N12/'סכום נכסי הקרן'!$C$42</f>
        <v>6.6921188227678378E-7</v>
      </c>
    </row>
    <row r="13" spans="2:71" s="139" customFormat="1">
      <c r="B13" s="101" t="s">
        <v>70</v>
      </c>
      <c r="C13" s="81"/>
      <c r="D13" s="81"/>
      <c r="E13" s="81"/>
      <c r="F13" s="81"/>
      <c r="G13" s="81"/>
      <c r="H13" s="90">
        <v>28.47</v>
      </c>
      <c r="I13" s="81"/>
      <c r="J13" s="81"/>
      <c r="K13" s="103">
        <v>0.38200000000000001</v>
      </c>
      <c r="L13" s="90"/>
      <c r="M13" s="92"/>
      <c r="N13" s="90">
        <v>34.630749999999999</v>
      </c>
      <c r="O13" s="81"/>
      <c r="P13" s="91">
        <v>1</v>
      </c>
      <c r="Q13" s="91">
        <f>N13/'סכום נכסי הקרן'!$C$42</f>
        <v>6.6921188227678378E-7</v>
      </c>
    </row>
    <row r="14" spans="2:71" s="140" customFormat="1">
      <c r="B14" s="132" t="s">
        <v>69</v>
      </c>
      <c r="C14" s="124"/>
      <c r="D14" s="124"/>
      <c r="E14" s="124"/>
      <c r="F14" s="124"/>
      <c r="G14" s="124"/>
      <c r="H14" s="125">
        <v>28.47</v>
      </c>
      <c r="I14" s="124"/>
      <c r="J14" s="124"/>
      <c r="K14" s="131">
        <v>0.38200000000000001</v>
      </c>
      <c r="L14" s="125"/>
      <c r="M14" s="127"/>
      <c r="N14" s="125">
        <v>34.630749999999999</v>
      </c>
      <c r="O14" s="124"/>
      <c r="P14" s="126">
        <v>1</v>
      </c>
      <c r="Q14" s="126">
        <f>N14/'סכום נכסי הקרן'!$C$42</f>
        <v>6.6921188227678378E-7</v>
      </c>
    </row>
    <row r="15" spans="2:71" s="139" customFormat="1">
      <c r="B15" s="85" t="s">
        <v>2564</v>
      </c>
      <c r="C15" s="83" t="s">
        <v>2565</v>
      </c>
      <c r="D15" s="96" t="s">
        <v>2566</v>
      </c>
      <c r="E15" s="83" t="s">
        <v>1744</v>
      </c>
      <c r="F15" s="83"/>
      <c r="G15" s="106">
        <v>39071</v>
      </c>
      <c r="H15" s="95">
        <v>0</v>
      </c>
      <c r="I15" s="96" t="s">
        <v>181</v>
      </c>
      <c r="J15" s="97">
        <v>0</v>
      </c>
      <c r="K15" s="97">
        <v>0</v>
      </c>
      <c r="L15" s="93">
        <v>800000</v>
      </c>
      <c r="M15" s="95">
        <v>1</v>
      </c>
      <c r="N15" s="93">
        <v>34.630400000000002</v>
      </c>
      <c r="O15" s="94">
        <v>2.7027027027027029E-2</v>
      </c>
      <c r="P15" s="94">
        <v>0.99998989337510746</v>
      </c>
      <c r="Q15" s="94">
        <f>N15/'סכום נכסי הקרן'!$C$42</f>
        <v>6.6920511880331601E-7</v>
      </c>
    </row>
    <row r="16" spans="2:71" s="139" customFormat="1">
      <c r="B16" s="85" t="s">
        <v>2567</v>
      </c>
      <c r="C16" s="83" t="s">
        <v>2568</v>
      </c>
      <c r="D16" s="96" t="s">
        <v>2566</v>
      </c>
      <c r="E16" s="83" t="s">
        <v>1744</v>
      </c>
      <c r="F16" s="83"/>
      <c r="G16" s="106">
        <v>38472</v>
      </c>
      <c r="H16" s="93">
        <v>28.47</v>
      </c>
      <c r="I16" s="96" t="s">
        <v>179</v>
      </c>
      <c r="J16" s="97">
        <v>0</v>
      </c>
      <c r="K16" s="97">
        <v>0.38200000000000001</v>
      </c>
      <c r="L16" s="93">
        <v>1000000</v>
      </c>
      <c r="M16" s="95">
        <v>0</v>
      </c>
      <c r="N16" s="93">
        <v>3.5E-4</v>
      </c>
      <c r="O16" s="97">
        <v>0</v>
      </c>
      <c r="P16" s="94">
        <v>1.0106624892617111E-5</v>
      </c>
      <c r="Q16" s="94">
        <f>N16/'סכום נכסי הקרן'!$C$42</f>
        <v>6.7634734678536947E-12</v>
      </c>
    </row>
    <row r="17" spans="2:17" s="139" customFormat="1">
      <c r="B17" s="86"/>
      <c r="C17" s="83"/>
      <c r="D17" s="83"/>
      <c r="E17" s="83"/>
      <c r="F17" s="83"/>
      <c r="G17" s="83"/>
      <c r="H17" s="83"/>
      <c r="I17" s="83"/>
      <c r="J17" s="83"/>
      <c r="K17" s="83"/>
      <c r="L17" s="93"/>
      <c r="M17" s="95"/>
      <c r="N17" s="83"/>
      <c r="O17" s="83"/>
      <c r="P17" s="94"/>
      <c r="Q17" s="83"/>
    </row>
    <row r="18" spans="2:17" s="139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98" t="s">
        <v>276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98" t="s">
        <v>128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98" t="s">
        <v>258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98" t="s">
        <v>266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</row>
    <row r="112" spans="2:17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</row>
    <row r="113" spans="2:17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</row>
    <row r="114" spans="2:17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</row>
    <row r="115" spans="2:17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</row>
    <row r="116" spans="2:17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</row>
    <row r="117" spans="2:17">
      <c r="D117" s="1"/>
    </row>
    <row r="118" spans="2:17">
      <c r="D118" s="1"/>
    </row>
    <row r="119" spans="2:17">
      <c r="D119" s="1"/>
    </row>
    <row r="120" spans="2:17">
      <c r="D120" s="1"/>
    </row>
    <row r="121" spans="2:17">
      <c r="D121" s="1"/>
    </row>
    <row r="122" spans="2:17">
      <c r="D122" s="1"/>
    </row>
    <row r="123" spans="2:17">
      <c r="D123" s="1"/>
    </row>
    <row r="124" spans="2:17">
      <c r="D124" s="1"/>
    </row>
    <row r="125" spans="2:17">
      <c r="D125" s="1"/>
    </row>
    <row r="126" spans="2:17">
      <c r="D126" s="1"/>
    </row>
    <row r="127" spans="2:17">
      <c r="D127" s="1"/>
    </row>
    <row r="128" spans="2:17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7" type="noConversion"/>
  <conditionalFormatting sqref="B12:B19 B24:B116">
    <cfRule type="cellIs" dxfId="268" priority="1" operator="equal">
      <formula>"NR3"</formula>
    </cfRule>
  </conditionalFormatting>
  <dataValidations count="1">
    <dataValidation allowBlank="1" showInputMessage="1" showErrorMessage="1" sqref="C5:C1048576 A1:B1048576 AA36:XFD39 D1:XFD35 D36:Y39 D40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AL240"/>
  <sheetViews>
    <sheetView rightToLeft="1" zoomScale="80" zoomScaleNormal="80" workbookViewId="0">
      <pane ySplit="9" topLeftCell="A10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41.7109375" style="2" bestFit="1" customWidth="1"/>
    <col min="4" max="4" width="11.28515625" style="2" bestFit="1" customWidth="1"/>
    <col min="5" max="5" width="12.7109375" style="2" bestFit="1" customWidth="1"/>
    <col min="6" max="6" width="8.7109375" style="1" bestFit="1" customWidth="1"/>
    <col min="7" max="7" width="12.28515625" style="1" bestFit="1" customWidth="1"/>
    <col min="8" max="8" width="11.42578125" style="1" bestFit="1" customWidth="1"/>
    <col min="9" max="9" width="6.7109375" style="1" bestFit="1" customWidth="1"/>
    <col min="10" max="10" width="12.7109375" style="1" bestFit="1" customWidth="1"/>
    <col min="11" max="11" width="7.42578125" style="1" bestFit="1" customWidth="1"/>
    <col min="12" max="12" width="12.7109375" style="1" bestFit="1" customWidth="1"/>
    <col min="13" max="13" width="16.7109375" style="1" bestFit="1" customWidth="1"/>
    <col min="14" max="14" width="8" style="1" bestFit="1" customWidth="1"/>
    <col min="15" max="15" width="14.28515625" style="1" bestFit="1" customWidth="1"/>
    <col min="16" max="16" width="11.42578125" style="1" bestFit="1" customWidth="1"/>
    <col min="17" max="17" width="13" style="1" bestFit="1" customWidth="1"/>
    <col min="18" max="25" width="5.7109375" style="1" customWidth="1"/>
    <col min="26" max="16384" width="9.140625" style="1"/>
  </cols>
  <sheetData>
    <row r="1" spans="2:38">
      <c r="B1" s="56" t="s">
        <v>195</v>
      </c>
      <c r="C1" s="77" t="s" vm="1">
        <v>277</v>
      </c>
    </row>
    <row r="2" spans="2:38">
      <c r="B2" s="56" t="s">
        <v>194</v>
      </c>
      <c r="C2" s="77" t="s">
        <v>278</v>
      </c>
    </row>
    <row r="3" spans="2:38">
      <c r="B3" s="56" t="s">
        <v>196</v>
      </c>
      <c r="C3" s="77" t="s">
        <v>279</v>
      </c>
    </row>
    <row r="4" spans="2:38">
      <c r="B4" s="56" t="s">
        <v>197</v>
      </c>
      <c r="C4" s="77">
        <v>2102</v>
      </c>
    </row>
    <row r="6" spans="2:38" ht="26.25" customHeight="1">
      <c r="B6" s="233" t="s">
        <v>227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5"/>
    </row>
    <row r="7" spans="2:38" s="3" customFormat="1" ht="63">
      <c r="B7" s="22" t="s">
        <v>132</v>
      </c>
      <c r="C7" s="30" t="s">
        <v>241</v>
      </c>
      <c r="D7" s="30" t="s">
        <v>50</v>
      </c>
      <c r="E7" s="30" t="s">
        <v>133</v>
      </c>
      <c r="F7" s="30" t="s">
        <v>15</v>
      </c>
      <c r="G7" s="30" t="s">
        <v>118</v>
      </c>
      <c r="H7" s="30" t="s">
        <v>75</v>
      </c>
      <c r="I7" s="30" t="s">
        <v>18</v>
      </c>
      <c r="J7" s="30" t="s">
        <v>117</v>
      </c>
      <c r="K7" s="13" t="s">
        <v>37</v>
      </c>
      <c r="L7" s="70" t="s">
        <v>19</v>
      </c>
      <c r="M7" s="30" t="s">
        <v>260</v>
      </c>
      <c r="N7" s="30" t="s">
        <v>259</v>
      </c>
      <c r="O7" s="30" t="s">
        <v>126</v>
      </c>
      <c r="P7" s="30" t="s">
        <v>198</v>
      </c>
      <c r="Q7" s="31" t="s">
        <v>200</v>
      </c>
      <c r="AK7" s="3" t="s">
        <v>178</v>
      </c>
      <c r="AL7" s="3" t="s">
        <v>180</v>
      </c>
    </row>
    <row r="8" spans="2:38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267</v>
      </c>
      <c r="N8" s="16"/>
      <c r="O8" s="16" t="s">
        <v>263</v>
      </c>
      <c r="P8" s="32" t="s">
        <v>20</v>
      </c>
      <c r="Q8" s="17" t="s">
        <v>20</v>
      </c>
      <c r="AK8" s="3" t="s">
        <v>176</v>
      </c>
      <c r="AL8" s="3" t="s">
        <v>179</v>
      </c>
    </row>
    <row r="9" spans="2:38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129</v>
      </c>
      <c r="AK9" s="4" t="s">
        <v>177</v>
      </c>
      <c r="AL9" s="4" t="s">
        <v>181</v>
      </c>
    </row>
    <row r="10" spans="2:38" s="138" customFormat="1" ht="18" customHeight="1">
      <c r="B10" s="78" t="s">
        <v>43</v>
      </c>
      <c r="C10" s="79"/>
      <c r="D10" s="79"/>
      <c r="E10" s="79"/>
      <c r="F10" s="79"/>
      <c r="G10" s="79"/>
      <c r="H10" s="79"/>
      <c r="I10" s="87">
        <v>5.7108862130794762</v>
      </c>
      <c r="J10" s="79"/>
      <c r="K10" s="79"/>
      <c r="L10" s="102">
        <v>4.3430727875775572E-2</v>
      </c>
      <c r="M10" s="87"/>
      <c r="N10" s="89"/>
      <c r="O10" s="87">
        <f>O11+O194</f>
        <v>3631961.2039600005</v>
      </c>
      <c r="P10" s="88">
        <f>O10/$O$10</f>
        <v>1</v>
      </c>
      <c r="Q10" s="88">
        <f>O10/'סכום נכסי הקרן'!$C$42</f>
        <v>7.0184780683592643E-2</v>
      </c>
      <c r="AK10" s="139" t="s">
        <v>28</v>
      </c>
      <c r="AL10" s="138" t="s">
        <v>182</v>
      </c>
    </row>
    <row r="11" spans="2:38" s="139" customFormat="1" ht="21.75" customHeight="1">
      <c r="B11" s="80" t="s">
        <v>41</v>
      </c>
      <c r="C11" s="81"/>
      <c r="D11" s="81"/>
      <c r="E11" s="81"/>
      <c r="F11" s="81"/>
      <c r="G11" s="81"/>
      <c r="H11" s="81"/>
      <c r="I11" s="90">
        <v>5.8592872269668241</v>
      </c>
      <c r="J11" s="81"/>
      <c r="K11" s="81"/>
      <c r="L11" s="103">
        <v>4.1916958602679452E-2</v>
      </c>
      <c r="M11" s="90"/>
      <c r="N11" s="92"/>
      <c r="O11" s="90">
        <f>O12+O15+O30+O186+O191</f>
        <v>2747922.2436800008</v>
      </c>
      <c r="P11" s="91">
        <f t="shared" ref="P11:P13" si="0">O11/$O$10</f>
        <v>0.75659460257556876</v>
      </c>
      <c r="Q11" s="91">
        <f>O11/'סכום נכסי הקרן'!$C$42</f>
        <v>5.3101426248156225E-2</v>
      </c>
      <c r="AL11" s="139" t="s">
        <v>188</v>
      </c>
    </row>
    <row r="12" spans="2:38" s="139" customFormat="1">
      <c r="B12" s="101" t="s">
        <v>98</v>
      </c>
      <c r="C12" s="81"/>
      <c r="D12" s="81"/>
      <c r="E12" s="81"/>
      <c r="F12" s="81"/>
      <c r="G12" s="81"/>
      <c r="H12" s="81"/>
      <c r="I12" s="90">
        <v>2.6310228229953281</v>
      </c>
      <c r="J12" s="81"/>
      <c r="K12" s="81"/>
      <c r="L12" s="103">
        <v>2.6399121011488398E-2</v>
      </c>
      <c r="M12" s="90"/>
      <c r="N12" s="92"/>
      <c r="O12" s="90">
        <f>O13</f>
        <v>194802.58000000002</v>
      </c>
      <c r="P12" s="91">
        <f t="shared" si="0"/>
        <v>5.3635644507326462E-2</v>
      </c>
      <c r="Q12" s="91">
        <f>O12/'סכום נכסי הקרן'!$C$42</f>
        <v>3.7644059465698483E-3</v>
      </c>
      <c r="AL12" s="139" t="s">
        <v>183</v>
      </c>
    </row>
    <row r="13" spans="2:38" s="139" customFormat="1">
      <c r="B13" s="86" t="s">
        <v>2628</v>
      </c>
      <c r="C13" s="96" t="s">
        <v>2625</v>
      </c>
      <c r="D13" s="83" t="s">
        <v>2629</v>
      </c>
      <c r="E13" s="83"/>
      <c r="F13" s="83" t="s">
        <v>2627</v>
      </c>
      <c r="G13" s="106"/>
      <c r="H13" s="83" t="s">
        <v>2584</v>
      </c>
      <c r="I13" s="93">
        <v>2.6300000000000003</v>
      </c>
      <c r="J13" s="96" t="s">
        <v>180</v>
      </c>
      <c r="K13" s="83"/>
      <c r="L13" s="97">
        <v>2.64E-2</v>
      </c>
      <c r="M13" s="93">
        <f>176162034.61-145082.16</f>
        <v>176016952.45000002</v>
      </c>
      <c r="N13" s="95">
        <v>110.58</v>
      </c>
      <c r="O13" s="93">
        <f>194958140/1000-155.56</f>
        <v>194802.58000000002</v>
      </c>
      <c r="P13" s="94">
        <f t="shared" si="0"/>
        <v>5.3635644507326462E-2</v>
      </c>
      <c r="Q13" s="94">
        <f>O13/'סכום נכסי הקרן'!$C$42</f>
        <v>3.7644059465698483E-3</v>
      </c>
      <c r="AL13" s="139" t="s">
        <v>185</v>
      </c>
    </row>
    <row r="14" spans="2:38" s="139" customFormat="1">
      <c r="B14" s="82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93"/>
      <c r="N14" s="95"/>
      <c r="O14" s="83"/>
      <c r="P14" s="94"/>
      <c r="Q14" s="83"/>
      <c r="AL14" s="139" t="s">
        <v>187</v>
      </c>
    </row>
    <row r="15" spans="2:38" s="139" customFormat="1">
      <c r="B15" s="101" t="s">
        <v>38</v>
      </c>
      <c r="C15" s="81"/>
      <c r="D15" s="81"/>
      <c r="E15" s="81"/>
      <c r="F15" s="81"/>
      <c r="G15" s="81"/>
      <c r="H15" s="81"/>
      <c r="I15" s="90">
        <v>8.7439857785872075</v>
      </c>
      <c r="J15" s="81"/>
      <c r="K15" s="103">
        <v>2.9729571078816065E-2</v>
      </c>
      <c r="L15" s="103">
        <v>2.9729571078816065E-2</v>
      </c>
      <c r="M15" s="90"/>
      <c r="N15" s="92"/>
      <c r="O15" s="90">
        <f>SUM(O16:O28)</f>
        <v>619546.37624000001</v>
      </c>
      <c r="P15" s="91">
        <f t="shared" ref="P15:P28" si="1">O15/$O$10</f>
        <v>0.17058177151355475</v>
      </c>
      <c r="Q15" s="91">
        <f>O15/'סכום נכסי הקרן'!$C$42</f>
        <v>1.197224422229755E-2</v>
      </c>
      <c r="AL15" s="139" t="s">
        <v>186</v>
      </c>
    </row>
    <row r="16" spans="2:38" s="139" customFormat="1">
      <c r="B16" s="148" t="s">
        <v>3049</v>
      </c>
      <c r="C16" s="96" t="s">
        <v>2625</v>
      </c>
      <c r="D16" s="83">
        <v>6028</v>
      </c>
      <c r="E16" s="83"/>
      <c r="F16" s="83" t="s">
        <v>1744</v>
      </c>
      <c r="G16" s="106">
        <v>43100</v>
      </c>
      <c r="H16" s="83"/>
      <c r="I16" s="93">
        <v>9.85</v>
      </c>
      <c r="J16" s="96" t="s">
        <v>180</v>
      </c>
      <c r="K16" s="97">
        <v>3.9599999999999996E-2</v>
      </c>
      <c r="L16" s="97">
        <v>3.9599999999999996E-2</v>
      </c>
      <c r="M16" s="93">
        <v>19300441.129999999</v>
      </c>
      <c r="N16" s="95">
        <v>101.88</v>
      </c>
      <c r="O16" s="93">
        <v>19663.289420000001</v>
      </c>
      <c r="P16" s="94">
        <f t="shared" si="1"/>
        <v>5.4139591024707865E-3</v>
      </c>
      <c r="Q16" s="94">
        <f>O16/'סכום נכסי הקרן'!$C$42</f>
        <v>3.7997753223685218E-4</v>
      </c>
      <c r="AL16" s="139" t="s">
        <v>189</v>
      </c>
    </row>
    <row r="17" spans="2:38" s="139" customFormat="1">
      <c r="B17" s="148" t="s">
        <v>3049</v>
      </c>
      <c r="C17" s="96" t="s">
        <v>2625</v>
      </c>
      <c r="D17" s="83">
        <v>5212</v>
      </c>
      <c r="E17" s="83"/>
      <c r="F17" s="83" t="s">
        <v>1744</v>
      </c>
      <c r="G17" s="106">
        <v>42643</v>
      </c>
      <c r="H17" s="83"/>
      <c r="I17" s="93">
        <v>8.8000000000000007</v>
      </c>
      <c r="J17" s="96" t="s">
        <v>180</v>
      </c>
      <c r="K17" s="97">
        <v>3.0099999999999998E-2</v>
      </c>
      <c r="L17" s="97">
        <v>3.0099999999999998E-2</v>
      </c>
      <c r="M17" s="93">
        <v>52047451.280000001</v>
      </c>
      <c r="N17" s="95">
        <v>97.67</v>
      </c>
      <c r="O17" s="93">
        <v>50834.745670000004</v>
      </c>
      <c r="P17" s="94">
        <f t="shared" si="1"/>
        <v>1.399650018688907E-2</v>
      </c>
      <c r="Q17" s="94">
        <f>O17/'סכום נכסי הקרן'!$C$42</f>
        <v>9.8234129595467295E-4</v>
      </c>
      <c r="AL17" s="139" t="s">
        <v>190</v>
      </c>
    </row>
    <row r="18" spans="2:38" s="139" customFormat="1">
      <c r="B18" s="148" t="s">
        <v>3049</v>
      </c>
      <c r="C18" s="96" t="s">
        <v>2625</v>
      </c>
      <c r="D18" s="83">
        <v>5211</v>
      </c>
      <c r="E18" s="83"/>
      <c r="F18" s="83" t="s">
        <v>1744</v>
      </c>
      <c r="G18" s="106">
        <v>42643</v>
      </c>
      <c r="H18" s="83"/>
      <c r="I18" s="93">
        <v>6.16</v>
      </c>
      <c r="J18" s="96" t="s">
        <v>180</v>
      </c>
      <c r="K18" s="97">
        <v>3.2699999999999993E-2</v>
      </c>
      <c r="L18" s="97">
        <v>3.2699999999999993E-2</v>
      </c>
      <c r="M18" s="93">
        <v>54430593.880000003</v>
      </c>
      <c r="N18" s="95">
        <v>103.43</v>
      </c>
      <c r="O18" s="93">
        <v>56297.563249999999</v>
      </c>
      <c r="P18" s="94">
        <f t="shared" si="1"/>
        <v>1.5500595983409082E-2</v>
      </c>
      <c r="Q18" s="94">
        <f>O18/'סכום נכסי הקרן'!$C$42</f>
        <v>1.0879059295605435E-3</v>
      </c>
      <c r="AL18" s="139" t="s">
        <v>191</v>
      </c>
    </row>
    <row r="19" spans="2:38" s="139" customFormat="1">
      <c r="B19" s="148" t="s">
        <v>3049</v>
      </c>
      <c r="C19" s="96" t="s">
        <v>2625</v>
      </c>
      <c r="D19" s="83">
        <v>6027</v>
      </c>
      <c r="E19" s="83"/>
      <c r="F19" s="83" t="s">
        <v>1744</v>
      </c>
      <c r="G19" s="106">
        <v>43100</v>
      </c>
      <c r="H19" s="83"/>
      <c r="I19" s="93">
        <v>10.280000000000001</v>
      </c>
      <c r="J19" s="96" t="s">
        <v>180</v>
      </c>
      <c r="K19" s="97">
        <v>3.0100000000000005E-2</v>
      </c>
      <c r="L19" s="97">
        <v>3.0100000000000005E-2</v>
      </c>
      <c r="M19" s="93">
        <v>72291827.219999999</v>
      </c>
      <c r="N19" s="95">
        <v>99.12</v>
      </c>
      <c r="O19" s="93">
        <v>71655.659140000003</v>
      </c>
      <c r="P19" s="94">
        <f t="shared" si="1"/>
        <v>1.9729191782630384E-2</v>
      </c>
      <c r="Q19" s="94">
        <f>O19/'סכום נכסי הקרן'!$C$42</f>
        <v>1.3846889983284518E-3</v>
      </c>
      <c r="AL19" s="139" t="s">
        <v>192</v>
      </c>
    </row>
    <row r="20" spans="2:38" s="139" customFormat="1">
      <c r="B20" s="148" t="s">
        <v>3049</v>
      </c>
      <c r="C20" s="96" t="s">
        <v>2625</v>
      </c>
      <c r="D20" s="83">
        <v>5025</v>
      </c>
      <c r="E20" s="83"/>
      <c r="F20" s="83" t="s">
        <v>1744</v>
      </c>
      <c r="G20" s="106">
        <v>42551</v>
      </c>
      <c r="H20" s="83"/>
      <c r="I20" s="93">
        <v>9.73</v>
      </c>
      <c r="J20" s="96" t="s">
        <v>180</v>
      </c>
      <c r="K20" s="97">
        <v>3.2899999999999999E-2</v>
      </c>
      <c r="L20" s="97">
        <v>3.2899999999999999E-2</v>
      </c>
      <c r="M20" s="93">
        <v>50247401.399999999</v>
      </c>
      <c r="N20" s="95">
        <v>95.95</v>
      </c>
      <c r="O20" s="93">
        <v>48212.38164</v>
      </c>
      <c r="P20" s="94">
        <f t="shared" si="1"/>
        <v>1.3274475946338047E-2</v>
      </c>
      <c r="Q20" s="94">
        <f>O20/'סכום נכסי הקרן'!$C$42</f>
        <v>9.3166618298336169E-4</v>
      </c>
      <c r="AL20" s="139" t="s">
        <v>193</v>
      </c>
    </row>
    <row r="21" spans="2:38" s="139" customFormat="1">
      <c r="B21" s="148" t="s">
        <v>3049</v>
      </c>
      <c r="C21" s="96" t="s">
        <v>2625</v>
      </c>
      <c r="D21" s="83">
        <v>5024</v>
      </c>
      <c r="E21" s="83"/>
      <c r="F21" s="83" t="s">
        <v>1744</v>
      </c>
      <c r="G21" s="106">
        <v>42551</v>
      </c>
      <c r="H21" s="83"/>
      <c r="I21" s="93">
        <v>7.2700000000000014</v>
      </c>
      <c r="J21" s="96" t="s">
        <v>180</v>
      </c>
      <c r="K21" s="97">
        <v>3.7100000000000001E-2</v>
      </c>
      <c r="L21" s="97">
        <v>3.7100000000000001E-2</v>
      </c>
      <c r="M21" s="93">
        <v>41076845.229999997</v>
      </c>
      <c r="N21" s="95">
        <v>104.79</v>
      </c>
      <c r="O21" s="93">
        <v>43044.426119999996</v>
      </c>
      <c r="P21" s="94">
        <f t="shared" si="1"/>
        <v>1.1851565504903464E-2</v>
      </c>
      <c r="Q21" s="94">
        <f>O21/'סכום נכסי הקרן'!$C$42</f>
        <v>8.3179952571888155E-4</v>
      </c>
      <c r="AL21" s="139" t="s">
        <v>28</v>
      </c>
    </row>
    <row r="22" spans="2:38" s="139" customFormat="1">
      <c r="B22" s="148" t="s">
        <v>3049</v>
      </c>
      <c r="C22" s="96" t="s">
        <v>2625</v>
      </c>
      <c r="D22" s="83">
        <v>6026</v>
      </c>
      <c r="E22" s="83"/>
      <c r="F22" s="83" t="s">
        <v>1744</v>
      </c>
      <c r="G22" s="106">
        <v>43100</v>
      </c>
      <c r="H22" s="83"/>
      <c r="I22" s="93">
        <v>8.0699999999999985</v>
      </c>
      <c r="J22" s="96" t="s">
        <v>180</v>
      </c>
      <c r="K22" s="97">
        <v>3.4099999999999998E-2</v>
      </c>
      <c r="L22" s="97">
        <v>3.4099999999999998E-2</v>
      </c>
      <c r="M22" s="93">
        <v>101379904.12</v>
      </c>
      <c r="N22" s="95">
        <v>102.98</v>
      </c>
      <c r="O22" s="93">
        <v>104401.02526000001</v>
      </c>
      <c r="P22" s="94">
        <f t="shared" si="1"/>
        <v>2.8745082724498671E-2</v>
      </c>
      <c r="Q22" s="94">
        <f>O22/'סכום נכסי הקרן'!$C$42</f>
        <v>2.0174673267506671E-3</v>
      </c>
    </row>
    <row r="23" spans="2:38" s="139" customFormat="1">
      <c r="B23" s="148" t="s">
        <v>3049</v>
      </c>
      <c r="C23" s="96" t="s">
        <v>2625</v>
      </c>
      <c r="D23" s="83">
        <v>5023</v>
      </c>
      <c r="E23" s="83"/>
      <c r="F23" s="83" t="s">
        <v>1744</v>
      </c>
      <c r="G23" s="106">
        <v>42551</v>
      </c>
      <c r="H23" s="83"/>
      <c r="I23" s="93">
        <v>10.17</v>
      </c>
      <c r="J23" s="96" t="s">
        <v>180</v>
      </c>
      <c r="K23" s="97">
        <v>2.4500000000000001E-2</v>
      </c>
      <c r="L23" s="97">
        <v>2.4500000000000001E-2</v>
      </c>
      <c r="M23" s="93">
        <v>45254921.710000001</v>
      </c>
      <c r="N23" s="95">
        <v>96.53</v>
      </c>
      <c r="O23" s="93">
        <v>43684.556349999999</v>
      </c>
      <c r="P23" s="94">
        <f t="shared" si="1"/>
        <v>1.2027814697571616E-2</v>
      </c>
      <c r="Q23" s="94">
        <f>O23/'סכום נכסי הקרן'!$C$42</f>
        <v>8.4416953665195603E-4</v>
      </c>
    </row>
    <row r="24" spans="2:38" s="139" customFormat="1">
      <c r="B24" s="148" t="s">
        <v>3049</v>
      </c>
      <c r="C24" s="96" t="s">
        <v>2625</v>
      </c>
      <c r="D24" s="83">
        <v>5210</v>
      </c>
      <c r="E24" s="83"/>
      <c r="F24" s="83" t="s">
        <v>1744</v>
      </c>
      <c r="G24" s="106">
        <v>42643</v>
      </c>
      <c r="H24" s="83"/>
      <c r="I24" s="93">
        <v>9.19</v>
      </c>
      <c r="J24" s="96" t="s">
        <v>180</v>
      </c>
      <c r="K24" s="97">
        <v>1.8499999999999999E-2</v>
      </c>
      <c r="L24" s="97">
        <v>1.8499999999999999E-2</v>
      </c>
      <c r="M24" s="93">
        <v>38156417.140000001</v>
      </c>
      <c r="N24" s="95">
        <v>105.11</v>
      </c>
      <c r="O24" s="93">
        <v>40106.193090000001</v>
      </c>
      <c r="P24" s="94">
        <f t="shared" si="1"/>
        <v>1.10425719983659E-2</v>
      </c>
      <c r="Q24" s="94">
        <f>O24/'סכום נכסי הקרן'!$C$42</f>
        <v>7.7502049388809195E-4</v>
      </c>
    </row>
    <row r="25" spans="2:38" s="139" customFormat="1">
      <c r="B25" s="148" t="s">
        <v>3049</v>
      </c>
      <c r="C25" s="96" t="s">
        <v>2625</v>
      </c>
      <c r="D25" s="83">
        <v>6025</v>
      </c>
      <c r="E25" s="83"/>
      <c r="F25" s="83" t="s">
        <v>1744</v>
      </c>
      <c r="G25" s="106">
        <v>43100</v>
      </c>
      <c r="H25" s="83"/>
      <c r="I25" s="93">
        <v>10.23</v>
      </c>
      <c r="J25" s="96" t="s">
        <v>180</v>
      </c>
      <c r="K25" s="97">
        <v>2.8400000000000002E-2</v>
      </c>
      <c r="L25" s="97">
        <v>2.8400000000000002E-2</v>
      </c>
      <c r="M25" s="93">
        <v>40812234.700000003</v>
      </c>
      <c r="N25" s="95">
        <v>104.89</v>
      </c>
      <c r="O25" s="93">
        <v>42807.947759999995</v>
      </c>
      <c r="P25" s="94">
        <f t="shared" si="1"/>
        <v>1.1786455128795326E-2</v>
      </c>
      <c r="Q25" s="94">
        <f>O25/'סכום נכסי הקרן'!$C$42</f>
        <v>8.2722976825150556E-4</v>
      </c>
    </row>
    <row r="26" spans="2:38" s="139" customFormat="1">
      <c r="B26" s="148" t="s">
        <v>3049</v>
      </c>
      <c r="C26" s="96" t="s">
        <v>2625</v>
      </c>
      <c r="D26" s="83">
        <v>5022</v>
      </c>
      <c r="E26" s="83"/>
      <c r="F26" s="83" t="s">
        <v>1744</v>
      </c>
      <c r="G26" s="106">
        <v>42551</v>
      </c>
      <c r="H26" s="83"/>
      <c r="I26" s="93">
        <v>8.42</v>
      </c>
      <c r="J26" s="96" t="s">
        <v>180</v>
      </c>
      <c r="K26" s="97">
        <v>2.6600000000000002E-2</v>
      </c>
      <c r="L26" s="97">
        <v>2.6600000000000002E-2</v>
      </c>
      <c r="M26" s="93">
        <v>33950999.729999997</v>
      </c>
      <c r="N26" s="95">
        <v>99.93</v>
      </c>
      <c r="O26" s="93">
        <v>33927.224929999997</v>
      </c>
      <c r="P26" s="94">
        <f t="shared" si="1"/>
        <v>9.3412960724934112E-3</v>
      </c>
      <c r="Q26" s="94">
        <f>O26/'סכום נכסי הקרן'!$C$42</f>
        <v>6.5561681614845538E-4</v>
      </c>
    </row>
    <row r="27" spans="2:38" s="139" customFormat="1">
      <c r="B27" s="148" t="s">
        <v>3049</v>
      </c>
      <c r="C27" s="96" t="s">
        <v>2625</v>
      </c>
      <c r="D27" s="83">
        <v>6024</v>
      </c>
      <c r="E27" s="83"/>
      <c r="F27" s="83" t="s">
        <v>1744</v>
      </c>
      <c r="G27" s="106">
        <v>43100</v>
      </c>
      <c r="H27" s="83"/>
      <c r="I27" s="93">
        <v>9.1999999999999993</v>
      </c>
      <c r="J27" s="96" t="s">
        <v>180</v>
      </c>
      <c r="K27" s="97">
        <v>2.1400000000000002E-2</v>
      </c>
      <c r="L27" s="97">
        <v>2.1400000000000002E-2</v>
      </c>
      <c r="M27" s="93">
        <v>32418203.109999999</v>
      </c>
      <c r="N27" s="95">
        <v>104.74</v>
      </c>
      <c r="O27" s="93">
        <v>33954.829189999997</v>
      </c>
      <c r="P27" s="94">
        <f t="shared" si="1"/>
        <v>9.3488964455287586E-3</v>
      </c>
      <c r="Q27" s="94">
        <f>O27/'סכום נכסי הקרן'!$C$42</f>
        <v>6.5615024666305466E-4</v>
      </c>
    </row>
    <row r="28" spans="2:38" s="139" customFormat="1">
      <c r="B28" s="148" t="s">
        <v>3049</v>
      </c>
      <c r="C28" s="96" t="s">
        <v>2625</v>
      </c>
      <c r="D28" s="83">
        <v>5209</v>
      </c>
      <c r="E28" s="83"/>
      <c r="F28" s="83" t="s">
        <v>1744</v>
      </c>
      <c r="G28" s="106">
        <v>42643</v>
      </c>
      <c r="H28" s="83"/>
      <c r="I28" s="93">
        <v>7.09</v>
      </c>
      <c r="J28" s="96" t="s">
        <v>180</v>
      </c>
      <c r="K28" s="97">
        <v>2.3E-2</v>
      </c>
      <c r="L28" s="97">
        <v>2.3E-2</v>
      </c>
      <c r="M28" s="93">
        <v>30553222.710000001</v>
      </c>
      <c r="N28" s="95">
        <v>101.32</v>
      </c>
      <c r="O28" s="93">
        <v>30956.534420000004</v>
      </c>
      <c r="P28" s="94">
        <f t="shared" si="1"/>
        <v>8.5233659396602227E-3</v>
      </c>
      <c r="Q28" s="94">
        <f>O28/'סכום נכסי הקרן'!$C$42</f>
        <v>5.9821056916105624E-4</v>
      </c>
    </row>
    <row r="29" spans="2:38" s="139" customFormat="1">
      <c r="B29" s="82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93"/>
      <c r="N29" s="95"/>
      <c r="O29" s="83"/>
      <c r="P29" s="94"/>
      <c r="Q29" s="83"/>
    </row>
    <row r="30" spans="2:38" s="139" customFormat="1">
      <c r="B30" s="101" t="s">
        <v>40</v>
      </c>
      <c r="C30" s="81"/>
      <c r="D30" s="81"/>
      <c r="E30" s="81"/>
      <c r="F30" s="81"/>
      <c r="G30" s="81"/>
      <c r="H30" s="81"/>
      <c r="I30" s="90">
        <v>5.3452796816538646</v>
      </c>
      <c r="J30" s="81"/>
      <c r="K30" s="81"/>
      <c r="L30" s="103">
        <v>4.7245176589489672E-2</v>
      </c>
      <c r="M30" s="90"/>
      <c r="N30" s="92"/>
      <c r="O30" s="90">
        <f>SUM(O31:O184)</f>
        <v>1914609.3243400007</v>
      </c>
      <c r="P30" s="91">
        <f t="shared" ref="P30:P93" si="2">O30/$O$10</f>
        <v>0.52715577530191227</v>
      </c>
      <c r="Q30" s="91">
        <f>O30/'סכום נכסי הקרן'!$C$42</f>
        <v>3.6998312475653952E-2</v>
      </c>
    </row>
    <row r="31" spans="2:38" s="139" customFormat="1">
      <c r="B31" s="86" t="s">
        <v>3051</v>
      </c>
      <c r="C31" s="96" t="s">
        <v>2625</v>
      </c>
      <c r="D31" s="83" t="s">
        <v>2630</v>
      </c>
      <c r="E31" s="83"/>
      <c r="F31" s="83" t="s">
        <v>369</v>
      </c>
      <c r="G31" s="106">
        <v>43185</v>
      </c>
      <c r="H31" s="83" t="s">
        <v>176</v>
      </c>
      <c r="I31" s="93">
        <v>1.9300000000000004</v>
      </c>
      <c r="J31" s="96" t="s">
        <v>179</v>
      </c>
      <c r="K31" s="97">
        <v>3.3856000000000004E-2</v>
      </c>
      <c r="L31" s="97">
        <v>3.5300000000000005E-2</v>
      </c>
      <c r="M31" s="93">
        <v>40520731.009999998</v>
      </c>
      <c r="N31" s="95">
        <v>99.9</v>
      </c>
      <c r="O31" s="93">
        <v>142247.45348</v>
      </c>
      <c r="P31" s="94">
        <f t="shared" si="2"/>
        <v>3.9165466119215349E-2</v>
      </c>
      <c r="Q31" s="94">
        <f>O31/'סכום נכסי הקרן'!$C$42</f>
        <v>2.7488196499478078E-3</v>
      </c>
    </row>
    <row r="32" spans="2:38" s="139" customFormat="1">
      <c r="B32" s="148" t="s">
        <v>3050</v>
      </c>
      <c r="C32" s="96" t="s">
        <v>2631</v>
      </c>
      <c r="D32" s="83" t="s">
        <v>2632</v>
      </c>
      <c r="E32" s="83"/>
      <c r="F32" s="83" t="s">
        <v>369</v>
      </c>
      <c r="G32" s="106">
        <v>42368</v>
      </c>
      <c r="H32" s="83" t="s">
        <v>337</v>
      </c>
      <c r="I32" s="93">
        <v>10.069999999999999</v>
      </c>
      <c r="J32" s="96" t="s">
        <v>180</v>
      </c>
      <c r="K32" s="97">
        <v>3.1699999999999999E-2</v>
      </c>
      <c r="L32" s="97">
        <v>1.8500000000000003E-2</v>
      </c>
      <c r="M32" s="93">
        <v>3926904.6</v>
      </c>
      <c r="N32" s="95">
        <v>114</v>
      </c>
      <c r="O32" s="93">
        <v>4476.6714199999997</v>
      </c>
      <c r="P32" s="94">
        <f t="shared" si="2"/>
        <v>1.2325768830126805E-3</v>
      </c>
      <c r="Q32" s="94">
        <f>O32/'סכום נכסי הקרן'!$C$42</f>
        <v>8.65081382099112E-5</v>
      </c>
    </row>
    <row r="33" spans="2:17" s="139" customFormat="1">
      <c r="B33" s="148" t="s">
        <v>3050</v>
      </c>
      <c r="C33" s="96" t="s">
        <v>2631</v>
      </c>
      <c r="D33" s="83" t="s">
        <v>2634</v>
      </c>
      <c r="E33" s="83"/>
      <c r="F33" s="83" t="s">
        <v>369</v>
      </c>
      <c r="G33" s="106">
        <v>42388</v>
      </c>
      <c r="H33" s="83" t="s">
        <v>337</v>
      </c>
      <c r="I33" s="93">
        <v>10.07</v>
      </c>
      <c r="J33" s="96" t="s">
        <v>180</v>
      </c>
      <c r="K33" s="97">
        <v>3.1899999999999998E-2</v>
      </c>
      <c r="L33" s="97">
        <v>1.8600000000000002E-2</v>
      </c>
      <c r="M33" s="93">
        <v>5497666.4400000004</v>
      </c>
      <c r="N33" s="95">
        <v>114.18</v>
      </c>
      <c r="O33" s="93">
        <v>6277.2354400000004</v>
      </c>
      <c r="P33" s="94">
        <f t="shared" si="2"/>
        <v>1.7283321840431015E-3</v>
      </c>
      <c r="Q33" s="94">
        <f>O33/'סכום נכסי הקרן'!$C$42</f>
        <v>1.2130261528545976E-4</v>
      </c>
    </row>
    <row r="34" spans="2:17" s="139" customFormat="1">
      <c r="B34" s="148" t="s">
        <v>3050</v>
      </c>
      <c r="C34" s="96" t="s">
        <v>2631</v>
      </c>
      <c r="D34" s="83" t="s">
        <v>2635</v>
      </c>
      <c r="E34" s="83"/>
      <c r="F34" s="83" t="s">
        <v>369</v>
      </c>
      <c r="G34" s="106">
        <v>42509</v>
      </c>
      <c r="H34" s="83" t="s">
        <v>337</v>
      </c>
      <c r="I34" s="93">
        <v>10.18</v>
      </c>
      <c r="J34" s="96" t="s">
        <v>180</v>
      </c>
      <c r="K34" s="97">
        <v>2.7400000000000001E-2</v>
      </c>
      <c r="L34" s="97">
        <v>0.02</v>
      </c>
      <c r="M34" s="93">
        <v>5497666.4400000004</v>
      </c>
      <c r="N34" s="95">
        <v>108.31</v>
      </c>
      <c r="O34" s="93">
        <v>5954.52261</v>
      </c>
      <c r="P34" s="94">
        <f t="shared" si="2"/>
        <v>1.639478583501295E-3</v>
      </c>
      <c r="Q34" s="94">
        <f>O34/'סכום נכסי הקרן'!$C$42</f>
        <v>1.1506644481848552E-4</v>
      </c>
    </row>
    <row r="35" spans="2:17" s="139" customFormat="1">
      <c r="B35" s="148" t="s">
        <v>3050</v>
      </c>
      <c r="C35" s="96" t="s">
        <v>2631</v>
      </c>
      <c r="D35" s="83" t="s">
        <v>2636</v>
      </c>
      <c r="E35" s="83"/>
      <c r="F35" s="83" t="s">
        <v>369</v>
      </c>
      <c r="G35" s="106">
        <v>42723</v>
      </c>
      <c r="H35" s="83" t="s">
        <v>337</v>
      </c>
      <c r="I35" s="93">
        <v>9.9600000000000009</v>
      </c>
      <c r="J35" s="96" t="s">
        <v>180</v>
      </c>
      <c r="K35" s="97">
        <v>3.15E-2</v>
      </c>
      <c r="L35" s="97">
        <v>2.29E-2</v>
      </c>
      <c r="M35" s="93">
        <v>785380.92</v>
      </c>
      <c r="N35" s="95">
        <v>109.05</v>
      </c>
      <c r="O35" s="93">
        <v>856.4579</v>
      </c>
      <c r="P35" s="94">
        <f t="shared" si="2"/>
        <v>2.3581141204542235E-4</v>
      </c>
      <c r="Q35" s="94">
        <f>O35/'סכום נכסי הקרן'!$C$42</f>
        <v>1.6550372237096265E-5</v>
      </c>
    </row>
    <row r="36" spans="2:17" s="139" customFormat="1">
      <c r="B36" s="148" t="s">
        <v>3050</v>
      </c>
      <c r="C36" s="96" t="s">
        <v>2631</v>
      </c>
      <c r="D36" s="83" t="s">
        <v>2637</v>
      </c>
      <c r="E36" s="83"/>
      <c r="F36" s="83" t="s">
        <v>369</v>
      </c>
      <c r="G36" s="106">
        <v>42918</v>
      </c>
      <c r="H36" s="83" t="s">
        <v>337</v>
      </c>
      <c r="I36" s="93">
        <v>9.86</v>
      </c>
      <c r="J36" s="96" t="s">
        <v>180</v>
      </c>
      <c r="K36" s="97">
        <v>3.1899999999999998E-2</v>
      </c>
      <c r="L36" s="97">
        <v>2.63E-2</v>
      </c>
      <c r="M36" s="93">
        <v>3926904.6</v>
      </c>
      <c r="N36" s="95">
        <v>105.85</v>
      </c>
      <c r="O36" s="93">
        <v>4156.6284399999995</v>
      </c>
      <c r="P36" s="94">
        <f t="shared" si="2"/>
        <v>1.1444583811820301E-3</v>
      </c>
      <c r="Q36" s="94">
        <f>O36/'סכום נכסי הקרן'!$C$42</f>
        <v>8.0323560484760258E-5</v>
      </c>
    </row>
    <row r="37" spans="2:17" s="139" customFormat="1">
      <c r="B37" s="148" t="s">
        <v>3052</v>
      </c>
      <c r="C37" s="96" t="s">
        <v>2631</v>
      </c>
      <c r="D37" s="83" t="s">
        <v>2638</v>
      </c>
      <c r="E37" s="83"/>
      <c r="F37" s="83" t="s">
        <v>393</v>
      </c>
      <c r="G37" s="106">
        <v>42229</v>
      </c>
      <c r="H37" s="83" t="s">
        <v>176</v>
      </c>
      <c r="I37" s="93">
        <v>4.45</v>
      </c>
      <c r="J37" s="96" t="s">
        <v>179</v>
      </c>
      <c r="K37" s="97">
        <v>9.8519999999999996E-2</v>
      </c>
      <c r="L37" s="97">
        <v>4.1800000000000004E-2</v>
      </c>
      <c r="M37" s="93">
        <v>8307981.5599999996</v>
      </c>
      <c r="N37" s="95">
        <v>129.44999999999999</v>
      </c>
      <c r="O37" s="93">
        <v>37791.952969999998</v>
      </c>
      <c r="P37" s="94">
        <f t="shared" si="2"/>
        <v>1.0405384542322389E-2</v>
      </c>
      <c r="Q37" s="94">
        <f>O37/'סכום נכסי הקרן'!$C$42</f>
        <v>7.3029963203134177E-4</v>
      </c>
    </row>
    <row r="38" spans="2:17" s="139" customFormat="1">
      <c r="B38" s="148" t="s">
        <v>3052</v>
      </c>
      <c r="C38" s="96" t="s">
        <v>2631</v>
      </c>
      <c r="D38" s="83" t="s">
        <v>2639</v>
      </c>
      <c r="E38" s="83"/>
      <c r="F38" s="83" t="s">
        <v>393</v>
      </c>
      <c r="G38" s="106">
        <v>41274</v>
      </c>
      <c r="H38" s="83" t="s">
        <v>176</v>
      </c>
      <c r="I38" s="93">
        <v>4.6000000000000005</v>
      </c>
      <c r="J38" s="96" t="s">
        <v>180</v>
      </c>
      <c r="K38" s="97">
        <v>3.8425000000000001E-2</v>
      </c>
      <c r="L38" s="97">
        <v>6.8000000000000005E-3</v>
      </c>
      <c r="M38" s="93">
        <v>61601150.799999997</v>
      </c>
      <c r="N38" s="95">
        <v>147.03</v>
      </c>
      <c r="O38" s="93">
        <v>90572.203569999998</v>
      </c>
      <c r="P38" s="94">
        <f t="shared" si="2"/>
        <v>2.493754709473419E-2</v>
      </c>
      <c r="Q38" s="94">
        <f>O38/'סכום נכסי הקרן'!$C$42</f>
        <v>1.750236273630682E-3</v>
      </c>
    </row>
    <row r="39" spans="2:17" s="139" customFormat="1">
      <c r="B39" s="148" t="s">
        <v>3053</v>
      </c>
      <c r="C39" s="96" t="s">
        <v>2631</v>
      </c>
      <c r="D39" s="83" t="s">
        <v>2640</v>
      </c>
      <c r="E39" s="83"/>
      <c r="F39" s="83" t="s">
        <v>393</v>
      </c>
      <c r="G39" s="106">
        <v>42124</v>
      </c>
      <c r="H39" s="83" t="s">
        <v>337</v>
      </c>
      <c r="I39" s="93">
        <v>2.74</v>
      </c>
      <c r="J39" s="96" t="s">
        <v>180</v>
      </c>
      <c r="K39" s="97">
        <v>0.06</v>
      </c>
      <c r="L39" s="97">
        <v>3.1399999999999997E-2</v>
      </c>
      <c r="M39" s="93">
        <v>45193841.5</v>
      </c>
      <c r="N39" s="95">
        <v>110.14</v>
      </c>
      <c r="O39" s="93">
        <v>49776.496740000002</v>
      </c>
      <c r="P39" s="94">
        <f t="shared" si="2"/>
        <v>1.3705128977073787E-2</v>
      </c>
      <c r="Q39" s="94">
        <f>O39/'סכום נכסי הקרן'!$C$42</f>
        <v>9.6189147149627408E-4</v>
      </c>
    </row>
    <row r="40" spans="2:17" s="139" customFormat="1">
      <c r="B40" s="148" t="s">
        <v>3053</v>
      </c>
      <c r="C40" s="96" t="s">
        <v>2631</v>
      </c>
      <c r="D40" s="83" t="s">
        <v>2641</v>
      </c>
      <c r="E40" s="83"/>
      <c r="F40" s="83" t="s">
        <v>393</v>
      </c>
      <c r="G40" s="106">
        <v>41416</v>
      </c>
      <c r="H40" s="83" t="s">
        <v>337</v>
      </c>
      <c r="I40" s="93">
        <v>0.97</v>
      </c>
      <c r="J40" s="96" t="s">
        <v>179</v>
      </c>
      <c r="K40" s="97">
        <v>4.9443000000000001E-2</v>
      </c>
      <c r="L40" s="97">
        <v>3.5499999999999997E-2</v>
      </c>
      <c r="M40" s="93">
        <v>2625367.5</v>
      </c>
      <c r="N40" s="95">
        <v>103.29</v>
      </c>
      <c r="O40" s="93">
        <v>9529.0618800000011</v>
      </c>
      <c r="P40" s="94">
        <f t="shared" si="2"/>
        <v>2.6236684107777014E-3</v>
      </c>
      <c r="Q40" s="94">
        <f>O40/'סכום נכסי הקרן'!$C$42</f>
        <v>1.8414159199690302E-4</v>
      </c>
    </row>
    <row r="41" spans="2:17" s="139" customFormat="1">
      <c r="B41" s="148" t="s">
        <v>3054</v>
      </c>
      <c r="C41" s="96" t="s">
        <v>2625</v>
      </c>
      <c r="D41" s="83" t="s">
        <v>2642</v>
      </c>
      <c r="E41" s="83"/>
      <c r="F41" s="83" t="s">
        <v>2633</v>
      </c>
      <c r="G41" s="106">
        <v>42723</v>
      </c>
      <c r="H41" s="83" t="s">
        <v>2584</v>
      </c>
      <c r="I41" s="93">
        <v>0.76</v>
      </c>
      <c r="J41" s="96" t="s">
        <v>180</v>
      </c>
      <c r="K41" s="97">
        <v>2.0119999999999999E-2</v>
      </c>
      <c r="L41" s="97">
        <v>1.4000000000000002E-2</v>
      </c>
      <c r="M41" s="93">
        <v>110823628</v>
      </c>
      <c r="N41" s="95">
        <v>101.03</v>
      </c>
      <c r="O41" s="93">
        <v>111965.11121999999</v>
      </c>
      <c r="P41" s="94">
        <f t="shared" si="2"/>
        <v>3.0827727757092277E-2</v>
      </c>
      <c r="Q41" s="94">
        <f>O41/'סכום נכסי הקרן'!$C$42</f>
        <v>2.1636373116050225E-3</v>
      </c>
    </row>
    <row r="42" spans="2:17" s="139" customFormat="1">
      <c r="B42" s="148" t="s">
        <v>3055</v>
      </c>
      <c r="C42" s="96" t="s">
        <v>2625</v>
      </c>
      <c r="D42" s="83" t="s">
        <v>2643</v>
      </c>
      <c r="E42" s="83"/>
      <c r="F42" s="83" t="s">
        <v>2633</v>
      </c>
      <c r="G42" s="106">
        <v>42201</v>
      </c>
      <c r="H42" s="83" t="s">
        <v>2584</v>
      </c>
      <c r="I42" s="93">
        <v>7.67</v>
      </c>
      <c r="J42" s="96" t="s">
        <v>180</v>
      </c>
      <c r="K42" s="97">
        <v>4.2030000000000005E-2</v>
      </c>
      <c r="L42" s="97">
        <v>2.18E-2</v>
      </c>
      <c r="M42" s="93">
        <v>2756728.2</v>
      </c>
      <c r="N42" s="95">
        <v>117.33</v>
      </c>
      <c r="O42" s="93">
        <v>3234.4690499999997</v>
      </c>
      <c r="P42" s="94">
        <f t="shared" si="2"/>
        <v>8.9055715861540395E-4</v>
      </c>
      <c r="Q42" s="94">
        <f>O42/'סכום נכסי הקרן'!$C$42</f>
        <v>6.2503558863625551E-5</v>
      </c>
    </row>
    <row r="43" spans="2:17" s="139" customFormat="1">
      <c r="B43" s="148" t="s">
        <v>3055</v>
      </c>
      <c r="C43" s="96" t="s">
        <v>2631</v>
      </c>
      <c r="D43" s="83" t="s">
        <v>2644</v>
      </c>
      <c r="E43" s="83"/>
      <c r="F43" s="83" t="s">
        <v>2633</v>
      </c>
      <c r="G43" s="106">
        <v>40742</v>
      </c>
      <c r="H43" s="83" t="s">
        <v>2584</v>
      </c>
      <c r="I43" s="93">
        <v>5.72</v>
      </c>
      <c r="J43" s="96" t="s">
        <v>180</v>
      </c>
      <c r="K43" s="97">
        <v>4.4999999999999998E-2</v>
      </c>
      <c r="L43" s="97">
        <v>7.4000000000000003E-3</v>
      </c>
      <c r="M43" s="93">
        <v>35850049.359999999</v>
      </c>
      <c r="N43" s="95">
        <v>126.41</v>
      </c>
      <c r="O43" s="93">
        <v>45318.048609999998</v>
      </c>
      <c r="P43" s="94">
        <f t="shared" si="2"/>
        <v>1.2477569573317252E-2</v>
      </c>
      <c r="Q43" s="94">
        <f>O43/'סכום נכסי הקרן'!$C$42</f>
        <v>8.7573548396753997E-4</v>
      </c>
    </row>
    <row r="44" spans="2:17" s="139" customFormat="1">
      <c r="B44" s="148" t="s">
        <v>3056</v>
      </c>
      <c r="C44" s="96" t="s">
        <v>2625</v>
      </c>
      <c r="D44" s="83" t="s">
        <v>2645</v>
      </c>
      <c r="E44" s="83"/>
      <c r="F44" s="83" t="s">
        <v>1705</v>
      </c>
      <c r="G44" s="106">
        <v>42901</v>
      </c>
      <c r="H44" s="83" t="s">
        <v>2584</v>
      </c>
      <c r="I44" s="93">
        <v>3.81</v>
      </c>
      <c r="J44" s="96" t="s">
        <v>180</v>
      </c>
      <c r="K44" s="97">
        <v>0.04</v>
      </c>
      <c r="L44" s="97">
        <v>2.4600000000000004E-2</v>
      </c>
      <c r="M44" s="93">
        <v>43937591</v>
      </c>
      <c r="N44" s="95">
        <v>107.21</v>
      </c>
      <c r="O44" s="93">
        <v>47105.490330000001</v>
      </c>
      <c r="P44" s="94">
        <f t="shared" si="2"/>
        <v>1.2969711867692841E-2</v>
      </c>
      <c r="Q44" s="94">
        <f>O44/'סכום נכסי הקרן'!$C$42</f>
        <v>9.1027638296341078E-4</v>
      </c>
    </row>
    <row r="45" spans="2:17" s="139" customFormat="1">
      <c r="B45" s="148" t="s">
        <v>3056</v>
      </c>
      <c r="C45" s="96" t="s">
        <v>2625</v>
      </c>
      <c r="D45" s="83" t="s">
        <v>2646</v>
      </c>
      <c r="E45" s="83"/>
      <c r="F45" s="83" t="s">
        <v>1705</v>
      </c>
      <c r="G45" s="106">
        <v>42719</v>
      </c>
      <c r="H45" s="83" t="s">
        <v>2584</v>
      </c>
      <c r="I45" s="93">
        <v>3.79</v>
      </c>
      <c r="J45" s="96" t="s">
        <v>180</v>
      </c>
      <c r="K45" s="97">
        <v>4.1500000000000002E-2</v>
      </c>
      <c r="L45" s="97">
        <v>2.1600000000000001E-2</v>
      </c>
      <c r="M45" s="93">
        <v>108532135</v>
      </c>
      <c r="N45" s="95">
        <v>109</v>
      </c>
      <c r="O45" s="93">
        <v>118300.03197</v>
      </c>
      <c r="P45" s="94">
        <f t="shared" si="2"/>
        <v>3.2571942630063085E-2</v>
      </c>
      <c r="Q45" s="94">
        <f>O45/'סכום נכסי הקרן'!$C$42</f>
        <v>2.2860546499295395E-3</v>
      </c>
    </row>
    <row r="46" spans="2:17" s="139" customFormat="1">
      <c r="B46" s="148" t="s">
        <v>3057</v>
      </c>
      <c r="C46" s="96" t="s">
        <v>2631</v>
      </c>
      <c r="D46" s="83" t="s">
        <v>2647</v>
      </c>
      <c r="E46" s="83"/>
      <c r="F46" s="83" t="s">
        <v>485</v>
      </c>
      <c r="G46" s="106">
        <v>42122</v>
      </c>
      <c r="H46" s="83" t="s">
        <v>176</v>
      </c>
      <c r="I46" s="93">
        <v>6.42</v>
      </c>
      <c r="J46" s="96" t="s">
        <v>180</v>
      </c>
      <c r="K46" s="97">
        <v>2.4799999999999999E-2</v>
      </c>
      <c r="L46" s="97">
        <v>1.7299999999999999E-2</v>
      </c>
      <c r="M46" s="93">
        <v>113923799.27</v>
      </c>
      <c r="N46" s="95">
        <v>105.06</v>
      </c>
      <c r="O46" s="93">
        <v>119688.34368999999</v>
      </c>
      <c r="P46" s="94">
        <f t="shared" si="2"/>
        <v>3.2954191129437559E-2</v>
      </c>
      <c r="Q46" s="94">
        <f>O46/'סכום נכסי הקרן'!$C$42</f>
        <v>2.3128826770247688E-3</v>
      </c>
    </row>
    <row r="47" spans="2:17" s="139" customFormat="1">
      <c r="B47" s="148" t="s">
        <v>3058</v>
      </c>
      <c r="C47" s="96" t="s">
        <v>2631</v>
      </c>
      <c r="D47" s="83" t="s">
        <v>2648</v>
      </c>
      <c r="E47" s="83"/>
      <c r="F47" s="83" t="s">
        <v>1705</v>
      </c>
      <c r="G47" s="106">
        <v>42732</v>
      </c>
      <c r="H47" s="83" t="s">
        <v>2584</v>
      </c>
      <c r="I47" s="93">
        <v>4.37</v>
      </c>
      <c r="J47" s="96" t="s">
        <v>180</v>
      </c>
      <c r="K47" s="97">
        <v>2.1613000000000004E-2</v>
      </c>
      <c r="L47" s="97">
        <v>1.18E-2</v>
      </c>
      <c r="M47" s="93">
        <v>32851742.489999998</v>
      </c>
      <c r="N47" s="95">
        <v>104.37</v>
      </c>
      <c r="O47" s="93">
        <v>34287.364990000002</v>
      </c>
      <c r="P47" s="94">
        <f t="shared" si="2"/>
        <v>9.4404546371849446E-3</v>
      </c>
      <c r="Q47" s="94">
        <f>O47/'סכום נכסי הקרן'!$C$42</f>
        <v>6.6257623826423051E-4</v>
      </c>
    </row>
    <row r="48" spans="2:17" s="139" customFormat="1">
      <c r="B48" s="148" t="s">
        <v>3052</v>
      </c>
      <c r="C48" s="96" t="s">
        <v>2631</v>
      </c>
      <c r="D48" s="83" t="s">
        <v>2649</v>
      </c>
      <c r="E48" s="83"/>
      <c r="F48" s="83" t="s">
        <v>485</v>
      </c>
      <c r="G48" s="106">
        <v>41455</v>
      </c>
      <c r="H48" s="83" t="s">
        <v>176</v>
      </c>
      <c r="I48" s="93">
        <v>4.8</v>
      </c>
      <c r="J48" s="96" t="s">
        <v>180</v>
      </c>
      <c r="K48" s="97">
        <v>4.7039999999999998E-2</v>
      </c>
      <c r="L48" s="97">
        <v>6.0000000000000001E-3</v>
      </c>
      <c r="M48" s="93">
        <v>21521293.25</v>
      </c>
      <c r="N48" s="95">
        <v>145.41</v>
      </c>
      <c r="O48" s="93">
        <v>31294.112370000003</v>
      </c>
      <c r="P48" s="94">
        <f t="shared" si="2"/>
        <v>8.6163124033041428E-3</v>
      </c>
      <c r="Q48" s="94">
        <f>O48/'סכום נכסי הקרן'!$C$42</f>
        <v>6.0473399632722036E-4</v>
      </c>
    </row>
    <row r="49" spans="2:17" s="139" customFormat="1">
      <c r="B49" s="148" t="s">
        <v>3059</v>
      </c>
      <c r="C49" s="96" t="s">
        <v>2631</v>
      </c>
      <c r="D49" s="83" t="s">
        <v>2650</v>
      </c>
      <c r="E49" s="83"/>
      <c r="F49" s="83" t="s">
        <v>1705</v>
      </c>
      <c r="G49" s="106">
        <v>42242</v>
      </c>
      <c r="H49" s="83" t="s">
        <v>2584</v>
      </c>
      <c r="I49" s="93">
        <v>5.6399999999999988</v>
      </c>
      <c r="J49" s="96" t="s">
        <v>180</v>
      </c>
      <c r="K49" s="97">
        <v>2.3599999999999999E-2</v>
      </c>
      <c r="L49" s="97">
        <v>1.0299999999999998E-2</v>
      </c>
      <c r="M49" s="93">
        <v>41091447.539999999</v>
      </c>
      <c r="N49" s="95">
        <v>108.28</v>
      </c>
      <c r="O49" s="93">
        <v>44493.822100000005</v>
      </c>
      <c r="P49" s="94">
        <f t="shared" si="2"/>
        <v>1.2250632537453178E-2</v>
      </c>
      <c r="Q49" s="94">
        <f>O49/'סכום נכסי הקרן'!$C$42</f>
        <v>8.5980795787643537E-4</v>
      </c>
    </row>
    <row r="50" spans="2:17" s="139" customFormat="1">
      <c r="B50" s="148" t="s">
        <v>3060</v>
      </c>
      <c r="C50" s="96" t="s">
        <v>2631</v>
      </c>
      <c r="D50" s="83" t="s">
        <v>2651</v>
      </c>
      <c r="E50" s="83"/>
      <c r="F50" s="83" t="s">
        <v>485</v>
      </c>
      <c r="G50" s="106">
        <v>42516</v>
      </c>
      <c r="H50" s="83" t="s">
        <v>337</v>
      </c>
      <c r="I50" s="93">
        <v>5.92</v>
      </c>
      <c r="J50" s="96" t="s">
        <v>180</v>
      </c>
      <c r="K50" s="97">
        <v>2.3269999999999999E-2</v>
      </c>
      <c r="L50" s="97">
        <v>1.4600000000000002E-2</v>
      </c>
      <c r="M50" s="93">
        <v>37283404.880000003</v>
      </c>
      <c r="N50" s="95">
        <v>105.73</v>
      </c>
      <c r="O50" s="93">
        <v>39419.745849999999</v>
      </c>
      <c r="P50" s="94">
        <f t="shared" si="2"/>
        <v>1.0853570188750876E-2</v>
      </c>
      <c r="Q50" s="94">
        <f>O50/'סכום נכסי הקרן'!$C$42</f>
        <v>7.6175544333145935E-4</v>
      </c>
    </row>
    <row r="51" spans="2:17" s="139" customFormat="1">
      <c r="B51" s="148" t="s">
        <v>3061</v>
      </c>
      <c r="C51" s="96" t="s">
        <v>2631</v>
      </c>
      <c r="D51" s="83" t="s">
        <v>2652</v>
      </c>
      <c r="E51" s="83"/>
      <c r="F51" s="83" t="s">
        <v>485</v>
      </c>
      <c r="G51" s="106">
        <v>41767</v>
      </c>
      <c r="H51" s="83" t="s">
        <v>176</v>
      </c>
      <c r="I51" s="93">
        <v>6.99</v>
      </c>
      <c r="J51" s="96" t="s">
        <v>180</v>
      </c>
      <c r="K51" s="97">
        <v>5.3499999999999999E-2</v>
      </c>
      <c r="L51" s="97">
        <v>1.9099999999999995E-2</v>
      </c>
      <c r="M51" s="93">
        <v>685142.99</v>
      </c>
      <c r="N51" s="95">
        <v>125.65</v>
      </c>
      <c r="O51" s="93">
        <v>860.88212999999996</v>
      </c>
      <c r="P51" s="94">
        <f t="shared" si="2"/>
        <v>2.3702955005724258E-4</v>
      </c>
      <c r="Q51" s="94">
        <f>O51/'סכום נכסי הקרן'!$C$42</f>
        <v>1.6635866986298213E-5</v>
      </c>
    </row>
    <row r="52" spans="2:17" s="139" customFormat="1">
      <c r="B52" s="148" t="s">
        <v>3061</v>
      </c>
      <c r="C52" s="96" t="s">
        <v>2631</v>
      </c>
      <c r="D52" s="83" t="s">
        <v>2653</v>
      </c>
      <c r="E52" s="83"/>
      <c r="F52" s="83" t="s">
        <v>485</v>
      </c>
      <c r="G52" s="106">
        <v>41269</v>
      </c>
      <c r="H52" s="83" t="s">
        <v>176</v>
      </c>
      <c r="I52" s="93">
        <v>7.12</v>
      </c>
      <c r="J52" s="96" t="s">
        <v>180</v>
      </c>
      <c r="K52" s="97">
        <v>5.3499999999999999E-2</v>
      </c>
      <c r="L52" s="97">
        <v>1.1899999999999997E-2</v>
      </c>
      <c r="M52" s="93">
        <v>3402802.73</v>
      </c>
      <c r="N52" s="95">
        <v>132.80000000000001</v>
      </c>
      <c r="O52" s="93">
        <v>4518.9217399999998</v>
      </c>
      <c r="P52" s="94">
        <f t="shared" si="2"/>
        <v>1.2442098046292257E-3</v>
      </c>
      <c r="Q52" s="94">
        <f>O52/'סכום נכסי הקרן'!$C$42</f>
        <v>8.7324592262277856E-5</v>
      </c>
    </row>
    <row r="53" spans="2:17" s="139" customFormat="1">
      <c r="B53" s="148" t="s">
        <v>3061</v>
      </c>
      <c r="C53" s="96" t="s">
        <v>2631</v>
      </c>
      <c r="D53" s="83" t="s">
        <v>2654</v>
      </c>
      <c r="E53" s="83"/>
      <c r="F53" s="83" t="s">
        <v>485</v>
      </c>
      <c r="G53" s="106">
        <v>41767</v>
      </c>
      <c r="H53" s="83" t="s">
        <v>176</v>
      </c>
      <c r="I53" s="93">
        <v>6.9899999999999993</v>
      </c>
      <c r="J53" s="96" t="s">
        <v>180</v>
      </c>
      <c r="K53" s="97">
        <v>5.3499999999999999E-2</v>
      </c>
      <c r="L53" s="97">
        <v>1.9099999999999995E-2</v>
      </c>
      <c r="M53" s="93">
        <v>536198.92000000004</v>
      </c>
      <c r="N53" s="95">
        <v>125.65</v>
      </c>
      <c r="O53" s="93">
        <v>673.73392000000001</v>
      </c>
      <c r="P53" s="94">
        <f t="shared" si="2"/>
        <v>1.8550140878856699E-4</v>
      </c>
      <c r="Q53" s="94">
        <f>O53/'סכום נכסי הקרן'!$C$42</f>
        <v>1.3019375692323039E-5</v>
      </c>
    </row>
    <row r="54" spans="2:17" s="139" customFormat="1">
      <c r="B54" s="148" t="s">
        <v>3061</v>
      </c>
      <c r="C54" s="96" t="s">
        <v>2631</v>
      </c>
      <c r="D54" s="83" t="s">
        <v>2655</v>
      </c>
      <c r="E54" s="83"/>
      <c r="F54" s="83" t="s">
        <v>485</v>
      </c>
      <c r="G54" s="106">
        <v>41767</v>
      </c>
      <c r="H54" s="83" t="s">
        <v>176</v>
      </c>
      <c r="I54" s="93">
        <v>6.9899999999999993</v>
      </c>
      <c r="J54" s="96" t="s">
        <v>180</v>
      </c>
      <c r="K54" s="97">
        <v>5.3499999999999999E-2</v>
      </c>
      <c r="L54" s="97">
        <v>1.9099999999999999E-2</v>
      </c>
      <c r="M54" s="93">
        <v>685142.93</v>
      </c>
      <c r="N54" s="95">
        <v>125.65</v>
      </c>
      <c r="O54" s="93">
        <v>860.88206000000002</v>
      </c>
      <c r="P54" s="94">
        <f t="shared" si="2"/>
        <v>2.3702953078390897E-4</v>
      </c>
      <c r="Q54" s="94">
        <f>O54/'סכום נכסי הקרן'!$C$42</f>
        <v>1.663586563360352E-5</v>
      </c>
    </row>
    <row r="55" spans="2:17" s="139" customFormat="1">
      <c r="B55" s="148" t="s">
        <v>3061</v>
      </c>
      <c r="C55" s="96" t="s">
        <v>2631</v>
      </c>
      <c r="D55" s="83" t="s">
        <v>2656</v>
      </c>
      <c r="E55" s="83"/>
      <c r="F55" s="83" t="s">
        <v>485</v>
      </c>
      <c r="G55" s="106">
        <v>41269</v>
      </c>
      <c r="H55" s="83" t="s">
        <v>176</v>
      </c>
      <c r="I55" s="93">
        <v>7.1199999999999992</v>
      </c>
      <c r="J55" s="96" t="s">
        <v>180</v>
      </c>
      <c r="K55" s="97">
        <v>5.3499999999999999E-2</v>
      </c>
      <c r="L55" s="97">
        <v>1.1899999999999999E-2</v>
      </c>
      <c r="M55" s="93">
        <v>3615477.63</v>
      </c>
      <c r="N55" s="95">
        <v>132.80000000000001</v>
      </c>
      <c r="O55" s="93">
        <v>4801.3540000000003</v>
      </c>
      <c r="P55" s="94">
        <f t="shared" si="2"/>
        <v>1.321972821396051E-3</v>
      </c>
      <c r="Q55" s="94">
        <f>O55/'סכום נכסי הקרן'!$C$42</f>
        <v>9.2782372539352022E-5</v>
      </c>
    </row>
    <row r="56" spans="2:17" s="139" customFormat="1">
      <c r="B56" s="148" t="s">
        <v>3061</v>
      </c>
      <c r="C56" s="96" t="s">
        <v>2631</v>
      </c>
      <c r="D56" s="83" t="s">
        <v>2657</v>
      </c>
      <c r="E56" s="83"/>
      <c r="F56" s="83" t="s">
        <v>485</v>
      </c>
      <c r="G56" s="106">
        <v>41281</v>
      </c>
      <c r="H56" s="83" t="s">
        <v>176</v>
      </c>
      <c r="I56" s="93">
        <v>7.11</v>
      </c>
      <c r="J56" s="96" t="s">
        <v>180</v>
      </c>
      <c r="K56" s="97">
        <v>5.3499999999999999E-2</v>
      </c>
      <c r="L56" s="97">
        <v>1.2100000000000001E-2</v>
      </c>
      <c r="M56" s="93">
        <v>4554980.6900000004</v>
      </c>
      <c r="N56" s="95">
        <v>132.66</v>
      </c>
      <c r="O56" s="93">
        <v>6042.6370199999992</v>
      </c>
      <c r="P56" s="94">
        <f t="shared" si="2"/>
        <v>1.6637394180894858E-3</v>
      </c>
      <c r="Q56" s="94">
        <f>O56/'סכום נכסי הקרן'!$C$42</f>
        <v>1.1676918617325859E-4</v>
      </c>
    </row>
    <row r="57" spans="2:17" s="139" customFormat="1">
      <c r="B57" s="148" t="s">
        <v>3061</v>
      </c>
      <c r="C57" s="96" t="s">
        <v>2631</v>
      </c>
      <c r="D57" s="83" t="s">
        <v>2658</v>
      </c>
      <c r="E57" s="83"/>
      <c r="F57" s="83" t="s">
        <v>485</v>
      </c>
      <c r="G57" s="106">
        <v>41767</v>
      </c>
      <c r="H57" s="83" t="s">
        <v>176</v>
      </c>
      <c r="I57" s="93">
        <v>6.9899999999999993</v>
      </c>
      <c r="J57" s="96" t="s">
        <v>180</v>
      </c>
      <c r="K57" s="97">
        <v>5.3499999999999999E-2</v>
      </c>
      <c r="L57" s="97">
        <v>1.9100000000000002E-2</v>
      </c>
      <c r="M57" s="93">
        <v>804298.28</v>
      </c>
      <c r="N57" s="95">
        <v>125.65</v>
      </c>
      <c r="O57" s="93">
        <v>1010.6007499999999</v>
      </c>
      <c r="P57" s="94">
        <f t="shared" si="2"/>
        <v>2.7825207738951661E-4</v>
      </c>
      <c r="Q57" s="94">
        <f>O57/'סכום נכסי הקרן'!$C$42</f>
        <v>1.9529061026337269E-5</v>
      </c>
    </row>
    <row r="58" spans="2:17" s="139" customFormat="1">
      <c r="B58" s="148" t="s">
        <v>3061</v>
      </c>
      <c r="C58" s="96" t="s">
        <v>2631</v>
      </c>
      <c r="D58" s="83" t="s">
        <v>2659</v>
      </c>
      <c r="E58" s="83"/>
      <c r="F58" s="83" t="s">
        <v>485</v>
      </c>
      <c r="G58" s="106">
        <v>41281</v>
      </c>
      <c r="H58" s="83" t="s">
        <v>176</v>
      </c>
      <c r="I58" s="93">
        <v>7.11</v>
      </c>
      <c r="J58" s="96" t="s">
        <v>180</v>
      </c>
      <c r="K58" s="97">
        <v>5.3499999999999999E-2</v>
      </c>
      <c r="L58" s="97">
        <v>1.21E-2</v>
      </c>
      <c r="M58" s="93">
        <v>3281130.16</v>
      </c>
      <c r="N58" s="95">
        <v>132.66</v>
      </c>
      <c r="O58" s="93">
        <v>4352.74701</v>
      </c>
      <c r="P58" s="94">
        <f t="shared" si="2"/>
        <v>1.198456361608189E-3</v>
      </c>
      <c r="Q58" s="94">
        <f>O58/'סכום נכסי הקרן'!$C$42</f>
        <v>8.4113396898327137E-5</v>
      </c>
    </row>
    <row r="59" spans="2:17" s="139" customFormat="1">
      <c r="B59" s="148" t="s">
        <v>3061</v>
      </c>
      <c r="C59" s="96" t="s">
        <v>2631</v>
      </c>
      <c r="D59" s="83" t="s">
        <v>2660</v>
      </c>
      <c r="E59" s="83"/>
      <c r="F59" s="83" t="s">
        <v>485</v>
      </c>
      <c r="G59" s="106">
        <v>41767</v>
      </c>
      <c r="H59" s="83" t="s">
        <v>176</v>
      </c>
      <c r="I59" s="93">
        <v>6.9899999999999993</v>
      </c>
      <c r="J59" s="96" t="s">
        <v>180</v>
      </c>
      <c r="K59" s="97">
        <v>5.3499999999999999E-2</v>
      </c>
      <c r="L59" s="97">
        <v>1.9099999999999999E-2</v>
      </c>
      <c r="M59" s="93">
        <v>655354.21</v>
      </c>
      <c r="N59" s="95">
        <v>125.65</v>
      </c>
      <c r="O59" s="93">
        <v>823.45254</v>
      </c>
      <c r="P59" s="94">
        <f t="shared" si="2"/>
        <v>2.2672393612084102E-4</v>
      </c>
      <c r="Q59" s="94">
        <f>O59/'סכום נכסי הקרן'!$C$42</f>
        <v>1.5912569732362094E-5</v>
      </c>
    </row>
    <row r="60" spans="2:17" s="139" customFormat="1">
      <c r="B60" s="148" t="s">
        <v>3061</v>
      </c>
      <c r="C60" s="96" t="s">
        <v>2631</v>
      </c>
      <c r="D60" s="83" t="s">
        <v>2661</v>
      </c>
      <c r="E60" s="83"/>
      <c r="F60" s="83" t="s">
        <v>485</v>
      </c>
      <c r="G60" s="106">
        <v>41281</v>
      </c>
      <c r="H60" s="83" t="s">
        <v>176</v>
      </c>
      <c r="I60" s="93">
        <v>7.11</v>
      </c>
      <c r="J60" s="96" t="s">
        <v>180</v>
      </c>
      <c r="K60" s="97">
        <v>5.3499999999999999E-2</v>
      </c>
      <c r="L60" s="97">
        <v>1.21E-2</v>
      </c>
      <c r="M60" s="93">
        <v>3940573.13</v>
      </c>
      <c r="N60" s="95">
        <v>132.66</v>
      </c>
      <c r="O60" s="93">
        <v>5227.5639900000006</v>
      </c>
      <c r="P60" s="94">
        <f t="shared" si="2"/>
        <v>1.4393226404236592E-3</v>
      </c>
      <c r="Q60" s="94">
        <f>O60/'סכום נכסי הקרן'!$C$42</f>
        <v>1.01018543851064E-4</v>
      </c>
    </row>
    <row r="61" spans="2:17" s="139" customFormat="1">
      <c r="B61" s="148" t="s">
        <v>3062</v>
      </c>
      <c r="C61" s="96" t="s">
        <v>2625</v>
      </c>
      <c r="D61" s="83">
        <v>4069</v>
      </c>
      <c r="E61" s="83"/>
      <c r="F61" s="83" t="s">
        <v>555</v>
      </c>
      <c r="G61" s="106">
        <v>42052</v>
      </c>
      <c r="H61" s="83" t="s">
        <v>176</v>
      </c>
      <c r="I61" s="93">
        <v>6.07</v>
      </c>
      <c r="J61" s="96" t="s">
        <v>180</v>
      </c>
      <c r="K61" s="97">
        <v>2.9779E-2</v>
      </c>
      <c r="L61" s="97">
        <v>1.2699999999999999E-2</v>
      </c>
      <c r="M61" s="93">
        <v>18156680.399999999</v>
      </c>
      <c r="N61" s="95">
        <v>112.24</v>
      </c>
      <c r="O61" s="93">
        <v>20379.057479999999</v>
      </c>
      <c r="P61" s="94">
        <f t="shared" si="2"/>
        <v>5.6110339113149945E-3</v>
      </c>
      <c r="Q61" s="94">
        <f>O61/'סכום נכסי הקרן'!$C$42</f>
        <v>3.9380918447384393E-4</v>
      </c>
    </row>
    <row r="62" spans="2:17" s="139" customFormat="1">
      <c r="B62" s="148" t="s">
        <v>3063</v>
      </c>
      <c r="C62" s="96" t="s">
        <v>2625</v>
      </c>
      <c r="D62" s="83">
        <v>2963</v>
      </c>
      <c r="E62" s="83"/>
      <c r="F62" s="83" t="s">
        <v>555</v>
      </c>
      <c r="G62" s="106">
        <v>41423</v>
      </c>
      <c r="H62" s="83" t="s">
        <v>176</v>
      </c>
      <c r="I62" s="93">
        <v>5.2</v>
      </c>
      <c r="J62" s="96" t="s">
        <v>180</v>
      </c>
      <c r="K62" s="97">
        <v>0.05</v>
      </c>
      <c r="L62" s="97">
        <v>1.2199999999999999E-2</v>
      </c>
      <c r="M62" s="93">
        <v>10386691.199999999</v>
      </c>
      <c r="N62" s="95">
        <v>121.97</v>
      </c>
      <c r="O62" s="93">
        <v>12668.646769999999</v>
      </c>
      <c r="P62" s="94">
        <f t="shared" si="2"/>
        <v>3.4881007969432931E-3</v>
      </c>
      <c r="Q62" s="94">
        <f>O62/'סכום נכסי הקרן'!$C$42</f>
        <v>2.4481158943572972E-4</v>
      </c>
    </row>
    <row r="63" spans="2:17" s="139" customFormat="1">
      <c r="B63" s="148" t="s">
        <v>3063</v>
      </c>
      <c r="C63" s="96" t="s">
        <v>2625</v>
      </c>
      <c r="D63" s="83">
        <v>2968</v>
      </c>
      <c r="E63" s="83"/>
      <c r="F63" s="83" t="s">
        <v>555</v>
      </c>
      <c r="G63" s="106">
        <v>41423</v>
      </c>
      <c r="H63" s="83" t="s">
        <v>176</v>
      </c>
      <c r="I63" s="93">
        <v>5.2</v>
      </c>
      <c r="J63" s="96" t="s">
        <v>180</v>
      </c>
      <c r="K63" s="97">
        <v>0.05</v>
      </c>
      <c r="L63" s="97">
        <v>1.2199999999999999E-2</v>
      </c>
      <c r="M63" s="93">
        <v>3340566.43</v>
      </c>
      <c r="N63" s="95">
        <v>121.97</v>
      </c>
      <c r="O63" s="93">
        <v>4074.4887200000003</v>
      </c>
      <c r="P63" s="94">
        <f t="shared" si="2"/>
        <v>1.1218425779321384E-3</v>
      </c>
      <c r="Q63" s="94">
        <f>O63/'סכום נכסי הקרן'!$C$42</f>
        <v>7.8736275293683316E-5</v>
      </c>
    </row>
    <row r="64" spans="2:17" s="139" customFormat="1">
      <c r="B64" s="148" t="s">
        <v>3063</v>
      </c>
      <c r="C64" s="96" t="s">
        <v>2625</v>
      </c>
      <c r="D64" s="83">
        <v>4605</v>
      </c>
      <c r="E64" s="83"/>
      <c r="F64" s="83" t="s">
        <v>555</v>
      </c>
      <c r="G64" s="106">
        <v>42352</v>
      </c>
      <c r="H64" s="83" t="s">
        <v>176</v>
      </c>
      <c r="I64" s="93">
        <v>7.1899999999999977</v>
      </c>
      <c r="J64" s="96" t="s">
        <v>180</v>
      </c>
      <c r="K64" s="97">
        <v>0.05</v>
      </c>
      <c r="L64" s="97">
        <v>2.0999999999999998E-2</v>
      </c>
      <c r="M64" s="93">
        <v>9846272.6300000008</v>
      </c>
      <c r="N64" s="95">
        <v>123.19</v>
      </c>
      <c r="O64" s="93">
        <v>12129.622800000001</v>
      </c>
      <c r="P64" s="94">
        <f t="shared" si="2"/>
        <v>3.339689528284286E-3</v>
      </c>
      <c r="Q64" s="94">
        <f>O64/'סכום נכסי הקרן'!$C$42</f>
        <v>2.3439537709392356E-4</v>
      </c>
    </row>
    <row r="65" spans="2:17" s="139" customFormat="1">
      <c r="B65" s="148" t="s">
        <v>3063</v>
      </c>
      <c r="C65" s="96" t="s">
        <v>2625</v>
      </c>
      <c r="D65" s="83">
        <v>4606</v>
      </c>
      <c r="E65" s="83"/>
      <c r="F65" s="83" t="s">
        <v>555</v>
      </c>
      <c r="G65" s="106">
        <v>42352</v>
      </c>
      <c r="H65" s="83" t="s">
        <v>176</v>
      </c>
      <c r="I65" s="93">
        <v>9.2899999999999991</v>
      </c>
      <c r="J65" s="96" t="s">
        <v>180</v>
      </c>
      <c r="K65" s="97">
        <v>4.0999999999999995E-2</v>
      </c>
      <c r="L65" s="97">
        <v>2.1900000000000003E-2</v>
      </c>
      <c r="M65" s="93">
        <v>25452396.59</v>
      </c>
      <c r="N65" s="95">
        <v>119.66</v>
      </c>
      <c r="O65" s="93">
        <v>30456.337480000002</v>
      </c>
      <c r="P65" s="94">
        <f t="shared" si="2"/>
        <v>8.3856450467567883E-3</v>
      </c>
      <c r="Q65" s="94">
        <f>O65/'סכום נכסי הקרן'!$C$42</f>
        <v>5.885446584970802E-4</v>
      </c>
    </row>
    <row r="66" spans="2:17" s="139" customFormat="1">
      <c r="B66" s="148" t="s">
        <v>3063</v>
      </c>
      <c r="C66" s="96" t="s">
        <v>2625</v>
      </c>
      <c r="D66" s="83">
        <v>5150</v>
      </c>
      <c r="E66" s="83"/>
      <c r="F66" s="83" t="s">
        <v>555</v>
      </c>
      <c r="G66" s="106">
        <v>42631</v>
      </c>
      <c r="H66" s="83" t="s">
        <v>176</v>
      </c>
      <c r="I66" s="93">
        <v>9.11</v>
      </c>
      <c r="J66" s="96" t="s">
        <v>180</v>
      </c>
      <c r="K66" s="97">
        <v>4.0999999999999995E-2</v>
      </c>
      <c r="L66" s="97">
        <v>2.75E-2</v>
      </c>
      <c r="M66" s="93">
        <v>7553017.6500000004</v>
      </c>
      <c r="N66" s="95">
        <v>113.81</v>
      </c>
      <c r="O66" s="93">
        <v>8596.089390000001</v>
      </c>
      <c r="P66" s="94">
        <f t="shared" si="2"/>
        <v>2.3667899812992253E-3</v>
      </c>
      <c r="Q66" s="94">
        <f>O66/'סכום נכסי הקרן'!$C$42</f>
        <v>1.6611263576161046E-4</v>
      </c>
    </row>
    <row r="67" spans="2:17" s="139" customFormat="1">
      <c r="B67" s="148" t="s">
        <v>3064</v>
      </c>
      <c r="C67" s="96" t="s">
        <v>2631</v>
      </c>
      <c r="D67" s="83" t="s">
        <v>2662</v>
      </c>
      <c r="E67" s="83"/>
      <c r="F67" s="83" t="s">
        <v>485</v>
      </c>
      <c r="G67" s="106">
        <v>42033</v>
      </c>
      <c r="H67" s="83" t="s">
        <v>337</v>
      </c>
      <c r="I67" s="93">
        <v>5.9599999999999991</v>
      </c>
      <c r="J67" s="96" t="s">
        <v>180</v>
      </c>
      <c r="K67" s="97">
        <v>5.5E-2</v>
      </c>
      <c r="L67" s="97">
        <v>3.0499999999999999E-2</v>
      </c>
      <c r="M67" s="93">
        <v>2350217.59</v>
      </c>
      <c r="N67" s="95">
        <v>117.17</v>
      </c>
      <c r="O67" s="93">
        <v>2753.7499500000004</v>
      </c>
      <c r="P67" s="94">
        <f t="shared" si="2"/>
        <v>7.5819916440669332E-4</v>
      </c>
      <c r="Q67" s="94">
        <f>O67/'סכום נכסי הקרן'!$C$42</f>
        <v>5.3214042068366974E-5</v>
      </c>
    </row>
    <row r="68" spans="2:17" s="139" customFormat="1">
      <c r="B68" s="148" t="s">
        <v>3064</v>
      </c>
      <c r="C68" s="96" t="s">
        <v>2631</v>
      </c>
      <c r="D68" s="83" t="s">
        <v>2663</v>
      </c>
      <c r="E68" s="83"/>
      <c r="F68" s="83" t="s">
        <v>485</v>
      </c>
      <c r="G68" s="106">
        <v>42054</v>
      </c>
      <c r="H68" s="83" t="s">
        <v>337</v>
      </c>
      <c r="I68" s="93">
        <v>5.910000000000001</v>
      </c>
      <c r="J68" s="96" t="s">
        <v>180</v>
      </c>
      <c r="K68" s="97">
        <v>5.5E-2</v>
      </c>
      <c r="L68" s="97">
        <v>3.3500000000000002E-2</v>
      </c>
      <c r="M68" s="93">
        <v>4590940.0599999996</v>
      </c>
      <c r="N68" s="95">
        <v>115.18</v>
      </c>
      <c r="O68" s="93">
        <v>5287.8447699999997</v>
      </c>
      <c r="P68" s="94">
        <f t="shared" si="2"/>
        <v>1.455919948768879E-3</v>
      </c>
      <c r="Q68" s="94">
        <f>O68/'סכום נכסי הקרן'!$C$42</f>
        <v>1.021834222972112E-4</v>
      </c>
    </row>
    <row r="69" spans="2:17" s="139" customFormat="1">
      <c r="B69" s="148" t="s">
        <v>3064</v>
      </c>
      <c r="C69" s="96" t="s">
        <v>2631</v>
      </c>
      <c r="D69" s="83" t="s">
        <v>2664</v>
      </c>
      <c r="E69" s="83"/>
      <c r="F69" s="83" t="s">
        <v>485</v>
      </c>
      <c r="G69" s="106">
        <v>42565</v>
      </c>
      <c r="H69" s="83" t="s">
        <v>337</v>
      </c>
      <c r="I69" s="93">
        <v>5.8999999999999995</v>
      </c>
      <c r="J69" s="96" t="s">
        <v>180</v>
      </c>
      <c r="K69" s="97">
        <v>5.5E-2</v>
      </c>
      <c r="L69" s="97">
        <v>3.39E-2</v>
      </c>
      <c r="M69" s="93">
        <v>5603650.6500000004</v>
      </c>
      <c r="N69" s="95">
        <v>114.98</v>
      </c>
      <c r="O69" s="93">
        <v>6443.0776500000002</v>
      </c>
      <c r="P69" s="94">
        <f t="shared" si="2"/>
        <v>1.7739940732227489E-3</v>
      </c>
      <c r="Q69" s="94">
        <f>O69/'סכום נכסי הקרן'!$C$42</f>
        <v>1.2450738496313181E-4</v>
      </c>
    </row>
    <row r="70" spans="2:17" s="139" customFormat="1">
      <c r="B70" s="148" t="s">
        <v>3064</v>
      </c>
      <c r="C70" s="96" t="s">
        <v>2631</v>
      </c>
      <c r="D70" s="83" t="s">
        <v>2665</v>
      </c>
      <c r="E70" s="83"/>
      <c r="F70" s="83" t="s">
        <v>485</v>
      </c>
      <c r="G70" s="106">
        <v>41367</v>
      </c>
      <c r="H70" s="83" t="s">
        <v>337</v>
      </c>
      <c r="I70" s="93">
        <v>6.23</v>
      </c>
      <c r="J70" s="96" t="s">
        <v>180</v>
      </c>
      <c r="K70" s="97">
        <v>5.5E-2</v>
      </c>
      <c r="L70" s="97">
        <v>1.1699999999999999E-2</v>
      </c>
      <c r="M70" s="93">
        <v>28412994.5</v>
      </c>
      <c r="N70" s="95">
        <v>136.6</v>
      </c>
      <c r="O70" s="93">
        <v>38812.150079999999</v>
      </c>
      <c r="P70" s="94">
        <f t="shared" si="2"/>
        <v>1.0686278817538671E-2</v>
      </c>
      <c r="Q70" s="94">
        <f>O70/'סכום נכסי הקרן'!$C$42</f>
        <v>7.500141351326733E-4</v>
      </c>
    </row>
    <row r="71" spans="2:17" s="139" customFormat="1">
      <c r="B71" s="148" t="s">
        <v>3064</v>
      </c>
      <c r="C71" s="96" t="s">
        <v>2631</v>
      </c>
      <c r="D71" s="83" t="s">
        <v>2666</v>
      </c>
      <c r="E71" s="83"/>
      <c r="F71" s="83" t="s">
        <v>485</v>
      </c>
      <c r="G71" s="106">
        <v>41207</v>
      </c>
      <c r="H71" s="83" t="s">
        <v>337</v>
      </c>
      <c r="I71" s="93">
        <v>6.2299999999999995</v>
      </c>
      <c r="J71" s="96" t="s">
        <v>180</v>
      </c>
      <c r="K71" s="97">
        <v>5.5E-2</v>
      </c>
      <c r="L71" s="97">
        <v>1.1500000000000002E-2</v>
      </c>
      <c r="M71" s="93">
        <v>403871.5</v>
      </c>
      <c r="N71" s="95">
        <v>131.22999999999999</v>
      </c>
      <c r="O71" s="93">
        <v>530.00056999999993</v>
      </c>
      <c r="P71" s="94">
        <f t="shared" si="2"/>
        <v>1.4592682582130272E-4</v>
      </c>
      <c r="Q71" s="94">
        <f>O71/'סכום נכסי הקרן'!$C$42</f>
        <v>1.0241842266120954E-5</v>
      </c>
    </row>
    <row r="72" spans="2:17" s="139" customFormat="1">
      <c r="B72" s="148" t="s">
        <v>3064</v>
      </c>
      <c r="C72" s="96" t="s">
        <v>2631</v>
      </c>
      <c r="D72" s="83" t="s">
        <v>2667</v>
      </c>
      <c r="E72" s="83"/>
      <c r="F72" s="83" t="s">
        <v>485</v>
      </c>
      <c r="G72" s="106">
        <v>41239</v>
      </c>
      <c r="H72" s="83" t="s">
        <v>337</v>
      </c>
      <c r="I72" s="93">
        <v>5.96</v>
      </c>
      <c r="J72" s="96" t="s">
        <v>180</v>
      </c>
      <c r="K72" s="97">
        <v>5.5E-2</v>
      </c>
      <c r="L72" s="97">
        <v>3.0499999999999999E-2</v>
      </c>
      <c r="M72" s="93">
        <v>3561650.48</v>
      </c>
      <c r="N72" s="95">
        <v>117.31</v>
      </c>
      <c r="O72" s="93">
        <v>4178.1723499999998</v>
      </c>
      <c r="P72" s="94">
        <f t="shared" si="2"/>
        <v>1.1503901378253859E-3</v>
      </c>
      <c r="Q72" s="94">
        <f>O72/'סכום נכסי הקרן'!$C$42</f>
        <v>8.0739879523842632E-5</v>
      </c>
    </row>
    <row r="73" spans="2:17" s="139" customFormat="1">
      <c r="B73" s="148" t="s">
        <v>3064</v>
      </c>
      <c r="C73" s="96" t="s">
        <v>2631</v>
      </c>
      <c r="D73" s="83" t="s">
        <v>2668</v>
      </c>
      <c r="E73" s="83"/>
      <c r="F73" s="83" t="s">
        <v>485</v>
      </c>
      <c r="G73" s="106">
        <v>41269</v>
      </c>
      <c r="H73" s="83" t="s">
        <v>337</v>
      </c>
      <c r="I73" s="93">
        <v>6.2299999999999995</v>
      </c>
      <c r="J73" s="96" t="s">
        <v>180</v>
      </c>
      <c r="K73" s="97">
        <v>5.5E-2</v>
      </c>
      <c r="L73" s="97">
        <v>1.18E-2</v>
      </c>
      <c r="M73" s="93">
        <v>969677.85</v>
      </c>
      <c r="N73" s="95">
        <v>131.75</v>
      </c>
      <c r="O73" s="93">
        <v>1277.5506</v>
      </c>
      <c r="P73" s="94">
        <f t="shared" si="2"/>
        <v>3.5175227053831434E-4</v>
      </c>
      <c r="Q73" s="94">
        <f>O73/'סכום נכסי הקרן'!$C$42</f>
        <v>2.4687655962687339E-5</v>
      </c>
    </row>
    <row r="74" spans="2:17" s="139" customFormat="1">
      <c r="B74" s="148" t="s">
        <v>3064</v>
      </c>
      <c r="C74" s="96" t="s">
        <v>2631</v>
      </c>
      <c r="D74" s="83" t="s">
        <v>2669</v>
      </c>
      <c r="E74" s="83"/>
      <c r="F74" s="83" t="s">
        <v>485</v>
      </c>
      <c r="G74" s="106">
        <v>41298</v>
      </c>
      <c r="H74" s="83" t="s">
        <v>337</v>
      </c>
      <c r="I74" s="93">
        <v>6.04</v>
      </c>
      <c r="J74" s="96" t="s">
        <v>180</v>
      </c>
      <c r="K74" s="97">
        <v>5.5E-2</v>
      </c>
      <c r="L74" s="97">
        <v>2.4799999999999999E-2</v>
      </c>
      <c r="M74" s="93">
        <v>1962132.11</v>
      </c>
      <c r="N74" s="95">
        <v>121.58</v>
      </c>
      <c r="O74" s="93">
        <v>2385.56023</v>
      </c>
      <c r="P74" s="94">
        <f t="shared" si="2"/>
        <v>6.5682425996152591E-4</v>
      </c>
      <c r="Q74" s="94">
        <f>O74/'סכום נכסי הקרן'!$C$42</f>
        <v>4.6099066633062736E-5</v>
      </c>
    </row>
    <row r="75" spans="2:17" s="139" customFormat="1">
      <c r="B75" s="148" t="s">
        <v>3064</v>
      </c>
      <c r="C75" s="96" t="s">
        <v>2631</v>
      </c>
      <c r="D75" s="83" t="s">
        <v>2670</v>
      </c>
      <c r="E75" s="83"/>
      <c r="F75" s="83" t="s">
        <v>485</v>
      </c>
      <c r="G75" s="106">
        <v>41330</v>
      </c>
      <c r="H75" s="83" t="s">
        <v>337</v>
      </c>
      <c r="I75" s="93">
        <v>5.8999999999999995</v>
      </c>
      <c r="J75" s="96" t="s">
        <v>180</v>
      </c>
      <c r="K75" s="97">
        <v>5.5E-2</v>
      </c>
      <c r="L75" s="97">
        <v>3.39E-2</v>
      </c>
      <c r="M75" s="93">
        <v>3041639.28</v>
      </c>
      <c r="N75" s="95">
        <v>115.52</v>
      </c>
      <c r="O75" s="93">
        <v>3513.7017299999998</v>
      </c>
      <c r="P75" s="94">
        <f t="shared" si="2"/>
        <v>9.6743922434219289E-4</v>
      </c>
      <c r="Q75" s="94">
        <f>O75/'סכום נכסי הקרן'!$C$42</f>
        <v>6.7899509785161779E-5</v>
      </c>
    </row>
    <row r="76" spans="2:17" s="139" customFormat="1">
      <c r="B76" s="148" t="s">
        <v>3064</v>
      </c>
      <c r="C76" s="96" t="s">
        <v>2631</v>
      </c>
      <c r="D76" s="83" t="s">
        <v>2671</v>
      </c>
      <c r="E76" s="83"/>
      <c r="F76" s="83" t="s">
        <v>485</v>
      </c>
      <c r="G76" s="106">
        <v>41389</v>
      </c>
      <c r="H76" s="83" t="s">
        <v>337</v>
      </c>
      <c r="I76" s="93">
        <v>6.22</v>
      </c>
      <c r="J76" s="96" t="s">
        <v>180</v>
      </c>
      <c r="K76" s="97">
        <v>5.5E-2</v>
      </c>
      <c r="L76" s="97">
        <v>1.1999999999999997E-2</v>
      </c>
      <c r="M76" s="93">
        <v>1331371.18</v>
      </c>
      <c r="N76" s="95">
        <v>131.28</v>
      </c>
      <c r="O76" s="93">
        <v>1747.8240900000001</v>
      </c>
      <c r="P76" s="94">
        <f t="shared" si="2"/>
        <v>4.8123424008337758E-4</v>
      </c>
      <c r="Q76" s="94">
        <f>O76/'סכום נכסי הקרן'!$C$42</f>
        <v>3.3775319597687224E-5</v>
      </c>
    </row>
    <row r="77" spans="2:17" s="139" customFormat="1">
      <c r="B77" s="148" t="s">
        <v>3064</v>
      </c>
      <c r="C77" s="96" t="s">
        <v>2631</v>
      </c>
      <c r="D77" s="83" t="s">
        <v>2672</v>
      </c>
      <c r="E77" s="83"/>
      <c r="F77" s="83" t="s">
        <v>485</v>
      </c>
      <c r="G77" s="106">
        <v>41422</v>
      </c>
      <c r="H77" s="83" t="s">
        <v>337</v>
      </c>
      <c r="I77" s="93">
        <v>6.2200000000000006</v>
      </c>
      <c r="J77" s="96" t="s">
        <v>180</v>
      </c>
      <c r="K77" s="97">
        <v>5.5E-2</v>
      </c>
      <c r="L77" s="97">
        <v>1.2400000000000005E-2</v>
      </c>
      <c r="M77" s="93">
        <v>487620.81</v>
      </c>
      <c r="N77" s="95">
        <v>130.53</v>
      </c>
      <c r="O77" s="93">
        <v>636.49144999999999</v>
      </c>
      <c r="P77" s="94">
        <f t="shared" si="2"/>
        <v>1.7524731522628064E-4</v>
      </c>
      <c r="Q77" s="94">
        <f>O77/'סכום נכסי הקרן'!$C$42</f>
        <v>1.2299694384544932E-5</v>
      </c>
    </row>
    <row r="78" spans="2:17" s="139" customFormat="1">
      <c r="B78" s="148" t="s">
        <v>3064</v>
      </c>
      <c r="C78" s="96" t="s">
        <v>2631</v>
      </c>
      <c r="D78" s="83" t="s">
        <v>2673</v>
      </c>
      <c r="E78" s="83"/>
      <c r="F78" s="83" t="s">
        <v>485</v>
      </c>
      <c r="G78" s="106">
        <v>41450</v>
      </c>
      <c r="H78" s="83" t="s">
        <v>337</v>
      </c>
      <c r="I78" s="93">
        <v>6.2200000000000006</v>
      </c>
      <c r="J78" s="96" t="s">
        <v>180</v>
      </c>
      <c r="K78" s="97">
        <v>5.5E-2</v>
      </c>
      <c r="L78" s="97">
        <v>1.24E-2</v>
      </c>
      <c r="M78" s="93">
        <v>803317.82</v>
      </c>
      <c r="N78" s="95">
        <v>130.47</v>
      </c>
      <c r="O78" s="93">
        <v>1048.0887700000001</v>
      </c>
      <c r="P78" s="94">
        <f t="shared" si="2"/>
        <v>2.8857377905282901E-4</v>
      </c>
      <c r="Q78" s="94">
        <f>O78/'סכום נכסי הקרן'!$C$42</f>
        <v>2.0253487393858326E-5</v>
      </c>
    </row>
    <row r="79" spans="2:17" s="139" customFormat="1">
      <c r="B79" s="148" t="s">
        <v>3064</v>
      </c>
      <c r="C79" s="96" t="s">
        <v>2631</v>
      </c>
      <c r="D79" s="83" t="s">
        <v>2674</v>
      </c>
      <c r="E79" s="83"/>
      <c r="F79" s="83" t="s">
        <v>485</v>
      </c>
      <c r="G79" s="106">
        <v>41480</v>
      </c>
      <c r="H79" s="83" t="s">
        <v>337</v>
      </c>
      <c r="I79" s="93">
        <v>6.1899999999999995</v>
      </c>
      <c r="J79" s="96" t="s">
        <v>180</v>
      </c>
      <c r="K79" s="97">
        <v>5.5E-2</v>
      </c>
      <c r="L79" s="97">
        <v>1.43E-2</v>
      </c>
      <c r="M79" s="93">
        <v>705471.25</v>
      </c>
      <c r="N79" s="95">
        <v>129.01</v>
      </c>
      <c r="O79" s="93">
        <v>910.12846000000002</v>
      </c>
      <c r="P79" s="94">
        <f t="shared" si="2"/>
        <v>2.505887064563544E-4</v>
      </c>
      <c r="Q79" s="94">
        <f>O79/'סכום נכסי הקרן'!$C$42</f>
        <v>1.7587513404424408E-5</v>
      </c>
    </row>
    <row r="80" spans="2:17" s="139" customFormat="1">
      <c r="B80" s="148" t="s">
        <v>3064</v>
      </c>
      <c r="C80" s="96" t="s">
        <v>2631</v>
      </c>
      <c r="D80" s="83" t="s">
        <v>2675</v>
      </c>
      <c r="E80" s="83"/>
      <c r="F80" s="83" t="s">
        <v>485</v>
      </c>
      <c r="G80" s="106">
        <v>41512</v>
      </c>
      <c r="H80" s="83" t="s">
        <v>337</v>
      </c>
      <c r="I80" s="93">
        <v>6.04</v>
      </c>
      <c r="J80" s="96" t="s">
        <v>180</v>
      </c>
      <c r="K80" s="97">
        <v>5.5E-2</v>
      </c>
      <c r="L80" s="97">
        <v>2.4799999999999999E-2</v>
      </c>
      <c r="M80" s="93">
        <v>2199434.44</v>
      </c>
      <c r="N80" s="95">
        <v>121.11</v>
      </c>
      <c r="O80" s="93">
        <v>2663.7350499999998</v>
      </c>
      <c r="P80" s="94">
        <f t="shared" si="2"/>
        <v>7.3341506156389435E-4</v>
      </c>
      <c r="Q80" s="94">
        <f>O80/'סכום נכסי הקרן'!$C$42</f>
        <v>5.1474575245905525E-5</v>
      </c>
    </row>
    <row r="81" spans="2:17" s="139" customFormat="1">
      <c r="B81" s="148" t="s">
        <v>3064</v>
      </c>
      <c r="C81" s="96" t="s">
        <v>2631</v>
      </c>
      <c r="D81" s="83" t="s">
        <v>2676</v>
      </c>
      <c r="E81" s="83"/>
      <c r="F81" s="83" t="s">
        <v>485</v>
      </c>
      <c r="G81" s="106">
        <v>41445</v>
      </c>
      <c r="H81" s="83" t="s">
        <v>337</v>
      </c>
      <c r="I81" s="93">
        <v>6.0600000000000005</v>
      </c>
      <c r="J81" s="96" t="s">
        <v>180</v>
      </c>
      <c r="K81" s="97">
        <v>5.5888E-2</v>
      </c>
      <c r="L81" s="97">
        <v>2.2499999999999999E-2</v>
      </c>
      <c r="M81" s="93">
        <v>1106890.02</v>
      </c>
      <c r="N81" s="95">
        <v>125.81</v>
      </c>
      <c r="O81" s="93">
        <v>1392.57843</v>
      </c>
      <c r="P81" s="94">
        <f t="shared" si="2"/>
        <v>3.8342326687896438E-4</v>
      </c>
      <c r="Q81" s="94">
        <f>O81/'סכום נכסי הקרן'!$C$42</f>
        <v>2.6910477894886724E-5</v>
      </c>
    </row>
    <row r="82" spans="2:17" s="139" customFormat="1">
      <c r="B82" s="148" t="s">
        <v>3064</v>
      </c>
      <c r="C82" s="96" t="s">
        <v>2631</v>
      </c>
      <c r="D82" s="83" t="s">
        <v>2677</v>
      </c>
      <c r="E82" s="83"/>
      <c r="F82" s="83" t="s">
        <v>485</v>
      </c>
      <c r="G82" s="106">
        <v>41547</v>
      </c>
      <c r="H82" s="83" t="s">
        <v>337</v>
      </c>
      <c r="I82" s="93">
        <v>6.0399999999999991</v>
      </c>
      <c r="J82" s="96" t="s">
        <v>180</v>
      </c>
      <c r="K82" s="97">
        <v>5.5E-2</v>
      </c>
      <c r="L82" s="97">
        <v>2.4799999999999999E-2</v>
      </c>
      <c r="M82" s="93">
        <v>1609345.51</v>
      </c>
      <c r="N82" s="95">
        <v>121.11</v>
      </c>
      <c r="O82" s="93">
        <v>1949.07835</v>
      </c>
      <c r="P82" s="94">
        <f t="shared" si="2"/>
        <v>5.3664624717766278E-4</v>
      </c>
      <c r="Q82" s="94">
        <f>O82/'סכום נכסי הקרן'!$C$42</f>
        <v>3.7664399162837309E-5</v>
      </c>
    </row>
    <row r="83" spans="2:17" s="139" customFormat="1">
      <c r="B83" s="148" t="s">
        <v>3064</v>
      </c>
      <c r="C83" s="96" t="s">
        <v>2631</v>
      </c>
      <c r="D83" s="83" t="s">
        <v>2678</v>
      </c>
      <c r="E83" s="83"/>
      <c r="F83" s="83" t="s">
        <v>485</v>
      </c>
      <c r="G83" s="106">
        <v>41571</v>
      </c>
      <c r="H83" s="83" t="s">
        <v>337</v>
      </c>
      <c r="I83" s="93">
        <v>6.1800000000000006</v>
      </c>
      <c r="J83" s="96" t="s">
        <v>180</v>
      </c>
      <c r="K83" s="97">
        <v>5.5E-2</v>
      </c>
      <c r="L83" s="97">
        <v>1.55E-2</v>
      </c>
      <c r="M83" s="93">
        <v>784709.19</v>
      </c>
      <c r="N83" s="95">
        <v>128.07</v>
      </c>
      <c r="O83" s="93">
        <v>1004.9770699999999</v>
      </c>
      <c r="P83" s="94">
        <f t="shared" si="2"/>
        <v>2.7670369080601775E-4</v>
      </c>
      <c r="Q83" s="94">
        <f>O83/'סכום נכסי הקרן'!$C$42</f>
        <v>1.9420387853560985E-5</v>
      </c>
    </row>
    <row r="84" spans="2:17" s="139" customFormat="1">
      <c r="B84" s="148" t="s">
        <v>3064</v>
      </c>
      <c r="C84" s="96" t="s">
        <v>2631</v>
      </c>
      <c r="D84" s="83" t="s">
        <v>2679</v>
      </c>
      <c r="E84" s="83"/>
      <c r="F84" s="83" t="s">
        <v>485</v>
      </c>
      <c r="G84" s="106">
        <v>41597</v>
      </c>
      <c r="H84" s="83" t="s">
        <v>337</v>
      </c>
      <c r="I84" s="93">
        <v>6.169999999999999</v>
      </c>
      <c r="J84" s="96" t="s">
        <v>180</v>
      </c>
      <c r="K84" s="97">
        <v>5.5E-2</v>
      </c>
      <c r="L84" s="97">
        <v>1.5900000000000001E-2</v>
      </c>
      <c r="M84" s="93">
        <v>202658.61</v>
      </c>
      <c r="N84" s="95">
        <v>127.73</v>
      </c>
      <c r="O84" s="93">
        <v>258.85585000000003</v>
      </c>
      <c r="P84" s="94">
        <f t="shared" si="2"/>
        <v>7.1271645114976524E-5</v>
      </c>
      <c r="Q84" s="94">
        <f>O84/'סכום נכסי הקרן'!$C$42</f>
        <v>5.0021847813534744E-6</v>
      </c>
    </row>
    <row r="85" spans="2:17" s="139" customFormat="1">
      <c r="B85" s="148" t="s">
        <v>3064</v>
      </c>
      <c r="C85" s="96" t="s">
        <v>2631</v>
      </c>
      <c r="D85" s="83" t="s">
        <v>2680</v>
      </c>
      <c r="E85" s="83"/>
      <c r="F85" s="83" t="s">
        <v>485</v>
      </c>
      <c r="G85" s="106">
        <v>41630</v>
      </c>
      <c r="H85" s="83" t="s">
        <v>337</v>
      </c>
      <c r="I85" s="93">
        <v>5.96</v>
      </c>
      <c r="J85" s="96" t="s">
        <v>180</v>
      </c>
      <c r="K85" s="97">
        <v>5.5E-2</v>
      </c>
      <c r="L85" s="97">
        <v>3.0499999999999999E-2</v>
      </c>
      <c r="M85" s="93">
        <v>2305600.84</v>
      </c>
      <c r="N85" s="95">
        <v>117.17</v>
      </c>
      <c r="O85" s="93">
        <v>2701.4724999999999</v>
      </c>
      <c r="P85" s="94">
        <f t="shared" si="2"/>
        <v>7.4380543962158235E-4</v>
      </c>
      <c r="Q85" s="94">
        <f>O85/'סכום נכסי הקרן'!$C$42</f>
        <v>5.2203821651103968E-5</v>
      </c>
    </row>
    <row r="86" spans="2:17" s="139" customFormat="1">
      <c r="B86" s="148" t="s">
        <v>3064</v>
      </c>
      <c r="C86" s="96" t="s">
        <v>2631</v>
      </c>
      <c r="D86" s="83" t="s">
        <v>2681</v>
      </c>
      <c r="E86" s="83"/>
      <c r="F86" s="83" t="s">
        <v>485</v>
      </c>
      <c r="G86" s="106">
        <v>41666</v>
      </c>
      <c r="H86" s="83" t="s">
        <v>337</v>
      </c>
      <c r="I86" s="93">
        <v>5.9599999999999991</v>
      </c>
      <c r="J86" s="96" t="s">
        <v>180</v>
      </c>
      <c r="K86" s="97">
        <v>5.5E-2</v>
      </c>
      <c r="L86" s="97">
        <v>3.0499999999999992E-2</v>
      </c>
      <c r="M86" s="93">
        <v>445948.83</v>
      </c>
      <c r="N86" s="95">
        <v>117.18</v>
      </c>
      <c r="O86" s="93">
        <v>522.56284000000005</v>
      </c>
      <c r="P86" s="94">
        <f t="shared" si="2"/>
        <v>1.4387897079689047E-4</v>
      </c>
      <c r="Q86" s="94">
        <f>O86/'סכום נכסי הקרן'!$C$42</f>
        <v>1.0098114010360787E-5</v>
      </c>
    </row>
    <row r="87" spans="2:17" s="139" customFormat="1">
      <c r="B87" s="148" t="s">
        <v>3064</v>
      </c>
      <c r="C87" s="96" t="s">
        <v>2631</v>
      </c>
      <c r="D87" s="83" t="s">
        <v>2682</v>
      </c>
      <c r="E87" s="83"/>
      <c r="F87" s="83" t="s">
        <v>485</v>
      </c>
      <c r="G87" s="106">
        <v>41696</v>
      </c>
      <c r="H87" s="83" t="s">
        <v>337</v>
      </c>
      <c r="I87" s="93">
        <v>5.96</v>
      </c>
      <c r="J87" s="96" t="s">
        <v>180</v>
      </c>
      <c r="K87" s="97">
        <v>5.5E-2</v>
      </c>
      <c r="L87" s="97">
        <v>3.0499999999999999E-2</v>
      </c>
      <c r="M87" s="93">
        <v>429225.58</v>
      </c>
      <c r="N87" s="95">
        <v>117.17</v>
      </c>
      <c r="O87" s="93">
        <v>502.92361999999997</v>
      </c>
      <c r="P87" s="94">
        <f t="shared" si="2"/>
        <v>1.3847163880816024E-4</v>
      </c>
      <c r="Q87" s="94">
        <f>O87/'סכום נכסי הקרן'!$C$42</f>
        <v>9.7186016006483812E-6</v>
      </c>
    </row>
    <row r="88" spans="2:17" s="139" customFormat="1">
      <c r="B88" s="148" t="s">
        <v>3064</v>
      </c>
      <c r="C88" s="96" t="s">
        <v>2631</v>
      </c>
      <c r="D88" s="83" t="s">
        <v>2683</v>
      </c>
      <c r="E88" s="83"/>
      <c r="F88" s="83" t="s">
        <v>485</v>
      </c>
      <c r="G88" s="106">
        <v>41725</v>
      </c>
      <c r="H88" s="83" t="s">
        <v>337</v>
      </c>
      <c r="I88" s="93">
        <v>5.96</v>
      </c>
      <c r="J88" s="96" t="s">
        <v>180</v>
      </c>
      <c r="K88" s="97">
        <v>5.5E-2</v>
      </c>
      <c r="L88" s="97">
        <v>3.0500000000000006E-2</v>
      </c>
      <c r="M88" s="93">
        <v>854815.87</v>
      </c>
      <c r="N88" s="95">
        <v>117.18</v>
      </c>
      <c r="O88" s="93">
        <v>1001.67324</v>
      </c>
      <c r="P88" s="94">
        <f t="shared" si="2"/>
        <v>2.7579403626554585E-4</v>
      </c>
      <c r="Q88" s="94">
        <f>O88/'סכום נכסי הקרן'!$C$42</f>
        <v>1.9356543949140131E-5</v>
      </c>
    </row>
    <row r="89" spans="2:17" s="139" customFormat="1">
      <c r="B89" s="148" t="s">
        <v>3064</v>
      </c>
      <c r="C89" s="96" t="s">
        <v>2631</v>
      </c>
      <c r="D89" s="83" t="s">
        <v>2684</v>
      </c>
      <c r="E89" s="83"/>
      <c r="F89" s="83" t="s">
        <v>485</v>
      </c>
      <c r="G89" s="106">
        <v>41787</v>
      </c>
      <c r="H89" s="83" t="s">
        <v>337</v>
      </c>
      <c r="I89" s="93">
        <v>5.96</v>
      </c>
      <c r="J89" s="96" t="s">
        <v>180</v>
      </c>
      <c r="K89" s="97">
        <v>5.5E-2</v>
      </c>
      <c r="L89" s="97">
        <v>3.0500000000000003E-2</v>
      </c>
      <c r="M89" s="93">
        <v>538163.87</v>
      </c>
      <c r="N89" s="95">
        <v>117.17</v>
      </c>
      <c r="O89" s="93">
        <v>630.56660999999997</v>
      </c>
      <c r="P89" s="94">
        <f t="shared" si="2"/>
        <v>1.736160092548567E-4</v>
      </c>
      <c r="Q89" s="94">
        <f>O89/'סכום נכסי הקרן'!$C$42</f>
        <v>1.2185201532712708E-5</v>
      </c>
    </row>
    <row r="90" spans="2:17" s="139" customFormat="1">
      <c r="B90" s="148" t="s">
        <v>3064</v>
      </c>
      <c r="C90" s="96" t="s">
        <v>2631</v>
      </c>
      <c r="D90" s="83" t="s">
        <v>2685</v>
      </c>
      <c r="E90" s="83"/>
      <c r="F90" s="83" t="s">
        <v>485</v>
      </c>
      <c r="G90" s="106">
        <v>41815</v>
      </c>
      <c r="H90" s="83" t="s">
        <v>337</v>
      </c>
      <c r="I90" s="93">
        <v>5.96</v>
      </c>
      <c r="J90" s="96" t="s">
        <v>180</v>
      </c>
      <c r="K90" s="97">
        <v>5.5E-2</v>
      </c>
      <c r="L90" s="97">
        <v>3.0499999999999999E-2</v>
      </c>
      <c r="M90" s="93">
        <v>302584.71999999997</v>
      </c>
      <c r="N90" s="95">
        <v>117.17</v>
      </c>
      <c r="O90" s="93">
        <v>354.53852000000001</v>
      </c>
      <c r="P90" s="94">
        <f t="shared" si="2"/>
        <v>9.761627398812507E-5</v>
      </c>
      <c r="Q90" s="94">
        <f>O90/'סכום נכסי הקרן'!$C$42</f>
        <v>6.8511767810060471E-6</v>
      </c>
    </row>
    <row r="91" spans="2:17" s="139" customFormat="1">
      <c r="B91" s="148" t="s">
        <v>3064</v>
      </c>
      <c r="C91" s="96" t="s">
        <v>2631</v>
      </c>
      <c r="D91" s="83" t="s">
        <v>2686</v>
      </c>
      <c r="E91" s="83"/>
      <c r="F91" s="83" t="s">
        <v>485</v>
      </c>
      <c r="G91" s="106">
        <v>41836</v>
      </c>
      <c r="H91" s="83" t="s">
        <v>337</v>
      </c>
      <c r="I91" s="93">
        <v>5.96</v>
      </c>
      <c r="J91" s="96" t="s">
        <v>180</v>
      </c>
      <c r="K91" s="97">
        <v>5.5E-2</v>
      </c>
      <c r="L91" s="97">
        <v>3.0500000000000003E-2</v>
      </c>
      <c r="M91" s="93">
        <v>899548.89</v>
      </c>
      <c r="N91" s="95">
        <v>117.17</v>
      </c>
      <c r="O91" s="93">
        <v>1054.00144</v>
      </c>
      <c r="P91" s="94">
        <f t="shared" si="2"/>
        <v>2.9020173421753542E-4</v>
      </c>
      <c r="Q91" s="94">
        <f>O91/'סכום נכסי הקרן'!$C$42</f>
        <v>2.0367745070055965E-5</v>
      </c>
    </row>
    <row r="92" spans="2:17" s="139" customFormat="1">
      <c r="B92" s="148" t="s">
        <v>3064</v>
      </c>
      <c r="C92" s="96" t="s">
        <v>2631</v>
      </c>
      <c r="D92" s="83" t="s">
        <v>2687</v>
      </c>
      <c r="E92" s="83"/>
      <c r="F92" s="83" t="s">
        <v>485</v>
      </c>
      <c r="G92" s="106">
        <v>40903</v>
      </c>
      <c r="H92" s="83" t="s">
        <v>337</v>
      </c>
      <c r="I92" s="93">
        <v>6.2200000000000006</v>
      </c>
      <c r="J92" s="96" t="s">
        <v>180</v>
      </c>
      <c r="K92" s="97">
        <v>5.6619999999999997E-2</v>
      </c>
      <c r="L92" s="97">
        <v>1.1300000000000001E-2</v>
      </c>
      <c r="M92" s="93">
        <v>1135684.93</v>
      </c>
      <c r="N92" s="95">
        <v>135.28</v>
      </c>
      <c r="O92" s="93">
        <v>1536.3546399999998</v>
      </c>
      <c r="P92" s="94">
        <f t="shared" si="2"/>
        <v>4.2300965063307429E-4</v>
      </c>
      <c r="Q92" s="94">
        <f>O92/'סכום נכסי הקרן'!$C$42</f>
        <v>2.9688839556725465E-5</v>
      </c>
    </row>
    <row r="93" spans="2:17" s="139" customFormat="1">
      <c r="B93" s="148" t="s">
        <v>3064</v>
      </c>
      <c r="C93" s="96" t="s">
        <v>2631</v>
      </c>
      <c r="D93" s="83" t="s">
        <v>2688</v>
      </c>
      <c r="E93" s="83"/>
      <c r="F93" s="83" t="s">
        <v>485</v>
      </c>
      <c r="G93" s="106">
        <v>41911</v>
      </c>
      <c r="H93" s="83" t="s">
        <v>337</v>
      </c>
      <c r="I93" s="93">
        <v>5.9600000000000009</v>
      </c>
      <c r="J93" s="96" t="s">
        <v>180</v>
      </c>
      <c r="K93" s="97">
        <v>5.5E-2</v>
      </c>
      <c r="L93" s="97">
        <v>3.0500000000000003E-2</v>
      </c>
      <c r="M93" s="93">
        <v>353071.7</v>
      </c>
      <c r="N93" s="95">
        <v>117.17</v>
      </c>
      <c r="O93" s="93">
        <v>413.69412</v>
      </c>
      <c r="P93" s="94">
        <f t="shared" si="2"/>
        <v>1.1390378276864328E-4</v>
      </c>
      <c r="Q93" s="94">
        <f>O93/'סכום נכסי הקרן'!$C$42</f>
        <v>7.9943120126488076E-6</v>
      </c>
    </row>
    <row r="94" spans="2:17" s="139" customFormat="1">
      <c r="B94" s="148" t="s">
        <v>3064</v>
      </c>
      <c r="C94" s="96" t="s">
        <v>2631</v>
      </c>
      <c r="D94" s="83" t="s">
        <v>2689</v>
      </c>
      <c r="E94" s="83"/>
      <c r="F94" s="83" t="s">
        <v>485</v>
      </c>
      <c r="G94" s="106">
        <v>40933</v>
      </c>
      <c r="H94" s="83" t="s">
        <v>337</v>
      </c>
      <c r="I94" s="93">
        <v>5.91</v>
      </c>
      <c r="J94" s="96" t="s">
        <v>180</v>
      </c>
      <c r="K94" s="97">
        <v>5.5309999999999998E-2</v>
      </c>
      <c r="L94" s="97">
        <v>3.39E-2</v>
      </c>
      <c r="M94" s="93">
        <v>4187900.24</v>
      </c>
      <c r="N94" s="95">
        <v>117.42</v>
      </c>
      <c r="O94" s="93">
        <v>4917.4324299999998</v>
      </c>
      <c r="P94" s="94">
        <f t="shared" ref="P94:P156" si="3">O94/$O$10</f>
        <v>1.3539330829410909E-3</v>
      </c>
      <c r="Q94" s="94">
        <f>O94/'סכום נכסי הקרן'!$C$42</f>
        <v>9.5025496486480908E-5</v>
      </c>
    </row>
    <row r="95" spans="2:17" s="139" customFormat="1">
      <c r="B95" s="148" t="s">
        <v>3064</v>
      </c>
      <c r="C95" s="96" t="s">
        <v>2631</v>
      </c>
      <c r="D95" s="83" t="s">
        <v>2690</v>
      </c>
      <c r="E95" s="83"/>
      <c r="F95" s="83" t="s">
        <v>485</v>
      </c>
      <c r="G95" s="106">
        <v>40993</v>
      </c>
      <c r="H95" s="83" t="s">
        <v>337</v>
      </c>
      <c r="I95" s="93">
        <v>5.8999999999999995</v>
      </c>
      <c r="J95" s="96" t="s">
        <v>180</v>
      </c>
      <c r="K95" s="97">
        <v>5.5452000000000001E-2</v>
      </c>
      <c r="L95" s="97">
        <v>3.39E-2</v>
      </c>
      <c r="M95" s="93">
        <v>2437249.11</v>
      </c>
      <c r="N95" s="95">
        <v>117.52</v>
      </c>
      <c r="O95" s="93">
        <v>2864.2551899999999</v>
      </c>
      <c r="P95" s="94">
        <f t="shared" si="3"/>
        <v>7.8862494094844538E-4</v>
      </c>
      <c r="Q95" s="94">
        <f>O95/'סכום נכסי הקרן'!$C$42</f>
        <v>5.5349468522077832E-5</v>
      </c>
    </row>
    <row r="96" spans="2:17" s="139" customFormat="1">
      <c r="B96" s="148" t="s">
        <v>3064</v>
      </c>
      <c r="C96" s="96" t="s">
        <v>2631</v>
      </c>
      <c r="D96" s="83" t="s">
        <v>2691</v>
      </c>
      <c r="E96" s="83"/>
      <c r="F96" s="83" t="s">
        <v>485</v>
      </c>
      <c r="G96" s="106">
        <v>41053</v>
      </c>
      <c r="H96" s="83" t="s">
        <v>337</v>
      </c>
      <c r="I96" s="93">
        <v>6.09</v>
      </c>
      <c r="J96" s="96" t="s">
        <v>180</v>
      </c>
      <c r="K96" s="97">
        <v>5.5E-2</v>
      </c>
      <c r="L96" s="97">
        <v>2.0999999999999998E-2</v>
      </c>
      <c r="M96" s="93">
        <v>1716741.01</v>
      </c>
      <c r="N96" s="95">
        <v>124.81</v>
      </c>
      <c r="O96" s="93">
        <v>2142.6644700000002</v>
      </c>
      <c r="P96" s="94">
        <f t="shared" si="3"/>
        <v>5.8994695969323953E-4</v>
      </c>
      <c r="Q96" s="94">
        <f>O96/'סכום נכסי הקרן'!$C$42</f>
        <v>4.1405297981022284E-5</v>
      </c>
    </row>
    <row r="97" spans="2:17" s="139" customFormat="1">
      <c r="B97" s="148" t="s">
        <v>3064</v>
      </c>
      <c r="C97" s="96" t="s">
        <v>2631</v>
      </c>
      <c r="D97" s="83" t="s">
        <v>2692</v>
      </c>
      <c r="E97" s="83"/>
      <c r="F97" s="83" t="s">
        <v>485</v>
      </c>
      <c r="G97" s="106">
        <v>41085</v>
      </c>
      <c r="H97" s="83" t="s">
        <v>337</v>
      </c>
      <c r="I97" s="93">
        <v>6.0299999999999994</v>
      </c>
      <c r="J97" s="96" t="s">
        <v>180</v>
      </c>
      <c r="K97" s="97">
        <v>5.5E-2</v>
      </c>
      <c r="L97" s="97">
        <v>2.5300000000000003E-2</v>
      </c>
      <c r="M97" s="93">
        <v>3158922.3</v>
      </c>
      <c r="N97" s="95">
        <v>121.68</v>
      </c>
      <c r="O97" s="93">
        <v>3843.7767000000003</v>
      </c>
      <c r="P97" s="94">
        <f t="shared" si="3"/>
        <v>1.0583198674614291E-3</v>
      </c>
      <c r="Q97" s="94">
        <f>O97/'סכום נכסי הקרן'!$C$42</f>
        <v>7.4277947790869233E-5</v>
      </c>
    </row>
    <row r="98" spans="2:17" s="139" customFormat="1">
      <c r="B98" s="148" t="s">
        <v>3064</v>
      </c>
      <c r="C98" s="96" t="s">
        <v>2631</v>
      </c>
      <c r="D98" s="83" t="s">
        <v>2693</v>
      </c>
      <c r="E98" s="83"/>
      <c r="F98" s="83" t="s">
        <v>485</v>
      </c>
      <c r="G98" s="106">
        <v>41115</v>
      </c>
      <c r="H98" s="83" t="s">
        <v>337</v>
      </c>
      <c r="I98" s="93">
        <v>6.04</v>
      </c>
      <c r="J98" s="96" t="s">
        <v>180</v>
      </c>
      <c r="K98" s="97">
        <v>5.5E-2</v>
      </c>
      <c r="L98" s="97">
        <v>2.4799999999999996E-2</v>
      </c>
      <c r="M98" s="93">
        <v>1400825.14</v>
      </c>
      <c r="N98" s="95">
        <v>122.41</v>
      </c>
      <c r="O98" s="93">
        <v>1714.7500199999999</v>
      </c>
      <c r="P98" s="94">
        <f t="shared" si="3"/>
        <v>4.7212784600517577E-4</v>
      </c>
      <c r="Q98" s="94">
        <f>O98/'סכום נכסי הקרן'!$C$42</f>
        <v>3.3136189326490265E-5</v>
      </c>
    </row>
    <row r="99" spans="2:17" s="139" customFormat="1">
      <c r="B99" s="148" t="s">
        <v>3064</v>
      </c>
      <c r="C99" s="96" t="s">
        <v>2631</v>
      </c>
      <c r="D99" s="83" t="s">
        <v>2694</v>
      </c>
      <c r="E99" s="83"/>
      <c r="F99" s="83" t="s">
        <v>485</v>
      </c>
      <c r="G99" s="106">
        <v>41179</v>
      </c>
      <c r="H99" s="83" t="s">
        <v>337</v>
      </c>
      <c r="I99" s="93">
        <v>6.1</v>
      </c>
      <c r="J99" s="96" t="s">
        <v>180</v>
      </c>
      <c r="K99" s="97">
        <v>5.5E-2</v>
      </c>
      <c r="L99" s="97">
        <v>2.0499999999999997E-2</v>
      </c>
      <c r="M99" s="93">
        <v>1766440.62</v>
      </c>
      <c r="N99" s="95">
        <v>124.23</v>
      </c>
      <c r="O99" s="93">
        <v>2194.4491800000001</v>
      </c>
      <c r="P99" s="94">
        <f t="shared" si="3"/>
        <v>6.0420501672962476E-4</v>
      </c>
      <c r="Q99" s="94">
        <f>O99/'סכום נכסי הקרן'!$C$42</f>
        <v>4.2405996587095133E-5</v>
      </c>
    </row>
    <row r="100" spans="2:17" s="139" customFormat="1">
      <c r="B100" s="148" t="s">
        <v>3065</v>
      </c>
      <c r="C100" s="96" t="s">
        <v>2631</v>
      </c>
      <c r="D100" s="83" t="s">
        <v>2695</v>
      </c>
      <c r="E100" s="83"/>
      <c r="F100" s="83" t="s">
        <v>873</v>
      </c>
      <c r="G100" s="106">
        <v>42093</v>
      </c>
      <c r="H100" s="83" t="s">
        <v>2584</v>
      </c>
      <c r="I100" s="93">
        <v>2.02</v>
      </c>
      <c r="J100" s="96" t="s">
        <v>180</v>
      </c>
      <c r="K100" s="97">
        <v>4.4000000000000004E-2</v>
      </c>
      <c r="L100" s="97">
        <v>3.1800000000000002E-2</v>
      </c>
      <c r="M100" s="93">
        <v>1876704.54</v>
      </c>
      <c r="N100" s="95">
        <v>102.6</v>
      </c>
      <c r="O100" s="93">
        <v>1925.49892</v>
      </c>
      <c r="P100" s="94">
        <f t="shared" si="3"/>
        <v>5.3015404401913482E-4</v>
      </c>
      <c r="Q100" s="94">
        <f>O100/'סכום נכסי הקרן'!$C$42</f>
        <v>3.7208745308002699E-5</v>
      </c>
    </row>
    <row r="101" spans="2:17" s="139" customFormat="1">
      <c r="B101" s="148" t="s">
        <v>3065</v>
      </c>
      <c r="C101" s="96" t="s">
        <v>2631</v>
      </c>
      <c r="D101" s="83" t="s">
        <v>2696</v>
      </c>
      <c r="E101" s="83"/>
      <c r="F101" s="83" t="s">
        <v>873</v>
      </c>
      <c r="G101" s="106">
        <v>42093</v>
      </c>
      <c r="H101" s="83" t="s">
        <v>2584</v>
      </c>
      <c r="I101" s="93">
        <v>2.1399999999999997</v>
      </c>
      <c r="J101" s="96" t="s">
        <v>180</v>
      </c>
      <c r="K101" s="97">
        <v>4.4500000000000005E-2</v>
      </c>
      <c r="L101" s="97">
        <v>3.1099999999999999E-2</v>
      </c>
      <c r="M101" s="93">
        <v>1042613.67</v>
      </c>
      <c r="N101" s="95">
        <v>102.97</v>
      </c>
      <c r="O101" s="93">
        <v>1073.5793200000001</v>
      </c>
      <c r="P101" s="94">
        <f t="shared" si="3"/>
        <v>2.9559217725934263E-4</v>
      </c>
      <c r="Q101" s="94">
        <f>O101/'סכום נכסי הקרן'!$C$42</f>
        <v>2.0746072132732605E-5</v>
      </c>
    </row>
    <row r="102" spans="2:17" s="139" customFormat="1">
      <c r="B102" s="148" t="s">
        <v>3065</v>
      </c>
      <c r="C102" s="96" t="s">
        <v>2631</v>
      </c>
      <c r="D102" s="83">
        <v>4985</v>
      </c>
      <c r="E102" s="83"/>
      <c r="F102" s="83" t="s">
        <v>873</v>
      </c>
      <c r="G102" s="106">
        <v>42551</v>
      </c>
      <c r="H102" s="83" t="s">
        <v>2584</v>
      </c>
      <c r="I102" s="93">
        <v>2.14</v>
      </c>
      <c r="J102" s="96" t="s">
        <v>180</v>
      </c>
      <c r="K102" s="97">
        <v>4.4500000000000005E-2</v>
      </c>
      <c r="L102" s="97">
        <v>3.1100000000000003E-2</v>
      </c>
      <c r="M102" s="93">
        <v>1193694.26</v>
      </c>
      <c r="N102" s="95">
        <v>102.97</v>
      </c>
      <c r="O102" s="93">
        <v>1229.1470099999999</v>
      </c>
      <c r="P102" s="94">
        <f t="shared" si="3"/>
        <v>3.3842514855605732E-4</v>
      </c>
      <c r="Q102" s="94">
        <f>O102/'סכום נכסי הקרן'!$C$42</f>
        <v>2.3752294829219139E-5</v>
      </c>
    </row>
    <row r="103" spans="2:17" s="139" customFormat="1">
      <c r="B103" s="148" t="s">
        <v>3065</v>
      </c>
      <c r="C103" s="96" t="s">
        <v>2631</v>
      </c>
      <c r="D103" s="83">
        <v>4987</v>
      </c>
      <c r="E103" s="83"/>
      <c r="F103" s="83" t="s">
        <v>873</v>
      </c>
      <c r="G103" s="106">
        <v>42551</v>
      </c>
      <c r="H103" s="83" t="s">
        <v>2584</v>
      </c>
      <c r="I103" s="93">
        <v>2.7600000000000002</v>
      </c>
      <c r="J103" s="96" t="s">
        <v>180</v>
      </c>
      <c r="K103" s="97">
        <v>3.4000000000000002E-2</v>
      </c>
      <c r="L103" s="97">
        <v>2.0199999999999999E-2</v>
      </c>
      <c r="M103" s="93">
        <v>4618361.93</v>
      </c>
      <c r="N103" s="95">
        <v>104.32</v>
      </c>
      <c r="O103" s="93">
        <v>4817.8751900000007</v>
      </c>
      <c r="P103" s="94">
        <f t="shared" si="3"/>
        <v>1.3265216557784192E-3</v>
      </c>
      <c r="Q103" s="94">
        <f>O103/'סכום נכסי הקרן'!$C$42</f>
        <v>9.3101631482844519E-5</v>
      </c>
    </row>
    <row r="104" spans="2:17" s="139" customFormat="1">
      <c r="B104" s="148" t="s">
        <v>3065</v>
      </c>
      <c r="C104" s="96" t="s">
        <v>2631</v>
      </c>
      <c r="D104" s="83" t="s">
        <v>2697</v>
      </c>
      <c r="E104" s="83"/>
      <c r="F104" s="83" t="s">
        <v>873</v>
      </c>
      <c r="G104" s="106">
        <v>42093</v>
      </c>
      <c r="H104" s="83" t="s">
        <v>2584</v>
      </c>
      <c r="I104" s="93">
        <v>2.76</v>
      </c>
      <c r="J104" s="96" t="s">
        <v>180</v>
      </c>
      <c r="K104" s="97">
        <v>3.4000000000000002E-2</v>
      </c>
      <c r="L104" s="97">
        <v>2.0199999999999999E-2</v>
      </c>
      <c r="M104" s="93">
        <v>4199327</v>
      </c>
      <c r="N104" s="95">
        <v>104.32</v>
      </c>
      <c r="O104" s="93">
        <v>4380.7379500000006</v>
      </c>
      <c r="P104" s="94">
        <f t="shared" si="3"/>
        <v>1.2061632005384842E-3</v>
      </c>
      <c r="Q104" s="94">
        <f>O104/'סכום נכסי הקרן'!$C$42</f>
        <v>8.4654299698413689E-5</v>
      </c>
    </row>
    <row r="105" spans="2:17" s="139" customFormat="1">
      <c r="B105" s="148" t="s">
        <v>3065</v>
      </c>
      <c r="C105" s="96" t="s">
        <v>2631</v>
      </c>
      <c r="D105" s="83" t="s">
        <v>2698</v>
      </c>
      <c r="E105" s="83"/>
      <c r="F105" s="83" t="s">
        <v>873</v>
      </c>
      <c r="G105" s="106">
        <v>42093</v>
      </c>
      <c r="H105" s="83" t="s">
        <v>2584</v>
      </c>
      <c r="I105" s="93">
        <v>2.02</v>
      </c>
      <c r="J105" s="96" t="s">
        <v>180</v>
      </c>
      <c r="K105" s="97">
        <v>4.4000000000000004E-2</v>
      </c>
      <c r="L105" s="97">
        <v>3.1799999999999995E-2</v>
      </c>
      <c r="M105" s="93">
        <v>834090.89</v>
      </c>
      <c r="N105" s="95">
        <v>102.6</v>
      </c>
      <c r="O105" s="93">
        <v>855.77728999999999</v>
      </c>
      <c r="P105" s="94">
        <f t="shared" si="3"/>
        <v>2.3562401742257841E-4</v>
      </c>
      <c r="Q105" s="94">
        <f>O105/'סכום נכסי הקרן'!$C$42</f>
        <v>1.6537219986590675E-5</v>
      </c>
    </row>
    <row r="106" spans="2:17" s="139" customFormat="1">
      <c r="B106" s="148" t="s">
        <v>3065</v>
      </c>
      <c r="C106" s="96" t="s">
        <v>2631</v>
      </c>
      <c r="D106" s="83">
        <v>4983</v>
      </c>
      <c r="E106" s="83"/>
      <c r="F106" s="83" t="s">
        <v>873</v>
      </c>
      <c r="G106" s="106">
        <v>42551</v>
      </c>
      <c r="H106" s="83" t="s">
        <v>2584</v>
      </c>
      <c r="I106" s="93">
        <v>2.02</v>
      </c>
      <c r="J106" s="96" t="s">
        <v>180</v>
      </c>
      <c r="K106" s="97">
        <v>4.4000000000000004E-2</v>
      </c>
      <c r="L106" s="97">
        <v>3.1800000000000002E-2</v>
      </c>
      <c r="M106" s="93">
        <v>996475.2</v>
      </c>
      <c r="N106" s="95">
        <v>102.6</v>
      </c>
      <c r="O106" s="93">
        <v>1022.3835899999999</v>
      </c>
      <c r="P106" s="94">
        <f t="shared" si="3"/>
        <v>2.8149628605208518E-4</v>
      </c>
      <c r="Q106" s="94">
        <f>O106/'סכום נכסי הקרן'!$C$42</f>
        <v>1.9756755099811456E-5</v>
      </c>
    </row>
    <row r="107" spans="2:17" s="139" customFormat="1">
      <c r="B107" s="148" t="s">
        <v>3065</v>
      </c>
      <c r="C107" s="96" t="s">
        <v>2631</v>
      </c>
      <c r="D107" s="83" t="s">
        <v>2699</v>
      </c>
      <c r="E107" s="83"/>
      <c r="F107" s="83" t="s">
        <v>873</v>
      </c>
      <c r="G107" s="106">
        <v>42093</v>
      </c>
      <c r="H107" s="83" t="s">
        <v>2584</v>
      </c>
      <c r="I107" s="93">
        <v>3.12</v>
      </c>
      <c r="J107" s="96" t="s">
        <v>180</v>
      </c>
      <c r="K107" s="97">
        <v>3.5000000000000003E-2</v>
      </c>
      <c r="L107" s="97">
        <v>2.1699999999999994E-2</v>
      </c>
      <c r="M107" s="93">
        <v>1563920.51</v>
      </c>
      <c r="N107" s="95">
        <v>105.34</v>
      </c>
      <c r="O107" s="93">
        <v>1647.4338</v>
      </c>
      <c r="P107" s="94">
        <f t="shared" si="3"/>
        <v>4.5359344648389133E-4</v>
      </c>
      <c r="Q107" s="94">
        <f>O107/'סכום נכסי הקרן'!$C$42</f>
        <v>3.1835356560986827E-5</v>
      </c>
    </row>
    <row r="108" spans="2:17" s="139" customFormat="1">
      <c r="B108" s="148" t="s">
        <v>3065</v>
      </c>
      <c r="C108" s="96" t="s">
        <v>2631</v>
      </c>
      <c r="D108" s="83">
        <v>4989</v>
      </c>
      <c r="E108" s="83"/>
      <c r="F108" s="83" t="s">
        <v>873</v>
      </c>
      <c r="G108" s="106">
        <v>42551</v>
      </c>
      <c r="H108" s="83" t="s">
        <v>2584</v>
      </c>
      <c r="I108" s="93">
        <v>3.1199999999999997</v>
      </c>
      <c r="J108" s="96" t="s">
        <v>180</v>
      </c>
      <c r="K108" s="97">
        <v>3.5000000000000003E-2</v>
      </c>
      <c r="L108" s="97">
        <v>2.1700000000000001E-2</v>
      </c>
      <c r="M108" s="93">
        <v>1534749.76</v>
      </c>
      <c r="N108" s="95">
        <v>105.34</v>
      </c>
      <c r="O108" s="93">
        <v>1616.7053500000002</v>
      </c>
      <c r="P108" s="94">
        <f t="shared" si="3"/>
        <v>4.451328797888242E-4</v>
      </c>
      <c r="Q108" s="94">
        <f>O108/'סכום נכסי הקרן'!$C$42</f>
        <v>3.1241553543034632E-5</v>
      </c>
    </row>
    <row r="109" spans="2:17" s="139" customFormat="1">
      <c r="B109" s="148" t="s">
        <v>3065</v>
      </c>
      <c r="C109" s="96" t="s">
        <v>2631</v>
      </c>
      <c r="D109" s="83">
        <v>4986</v>
      </c>
      <c r="E109" s="83"/>
      <c r="F109" s="83" t="s">
        <v>873</v>
      </c>
      <c r="G109" s="106">
        <v>42551</v>
      </c>
      <c r="H109" s="83" t="s">
        <v>2584</v>
      </c>
      <c r="I109" s="93">
        <v>2.02</v>
      </c>
      <c r="J109" s="96" t="s">
        <v>180</v>
      </c>
      <c r="K109" s="97">
        <v>4.4000000000000004E-2</v>
      </c>
      <c r="L109" s="97">
        <v>3.1799999999999995E-2</v>
      </c>
      <c r="M109" s="93">
        <v>2242069.1800000002</v>
      </c>
      <c r="N109" s="95">
        <v>102.6</v>
      </c>
      <c r="O109" s="93">
        <v>2300.3630600000001</v>
      </c>
      <c r="P109" s="94">
        <f t="shared" si="3"/>
        <v>6.3336663879885833E-4</v>
      </c>
      <c r="Q109" s="94">
        <f>O109/'סכום נכסי הקרן'!$C$42</f>
        <v>4.4452698636402108E-5</v>
      </c>
    </row>
    <row r="110" spans="2:17" s="139" customFormat="1">
      <c r="B110" s="148" t="s">
        <v>3065</v>
      </c>
      <c r="C110" s="96" t="s">
        <v>2625</v>
      </c>
      <c r="D110" s="83" t="s">
        <v>2700</v>
      </c>
      <c r="E110" s="83"/>
      <c r="F110" s="83" t="s">
        <v>873</v>
      </c>
      <c r="G110" s="106">
        <v>43184</v>
      </c>
      <c r="H110" s="83" t="s">
        <v>2584</v>
      </c>
      <c r="I110" s="93">
        <v>0.9700000000000002</v>
      </c>
      <c r="J110" s="96" t="s">
        <v>180</v>
      </c>
      <c r="K110" s="97">
        <v>0.03</v>
      </c>
      <c r="L110" s="97">
        <v>3.1900000000000005E-2</v>
      </c>
      <c r="M110" s="93">
        <v>9037788.7400000002</v>
      </c>
      <c r="N110" s="95">
        <v>99.91</v>
      </c>
      <c r="O110" s="93">
        <v>9029.6551099999997</v>
      </c>
      <c r="P110" s="94">
        <f t="shared" si="3"/>
        <v>2.4861650780175692E-3</v>
      </c>
      <c r="Q110" s="94">
        <f>O110/'סכום נכסי הקרן'!$C$42</f>
        <v>1.744909507438701E-4</v>
      </c>
    </row>
    <row r="111" spans="2:17" s="139" customFormat="1">
      <c r="B111" s="148" t="s">
        <v>3065</v>
      </c>
      <c r="C111" s="96" t="s">
        <v>2625</v>
      </c>
      <c r="D111" s="83" t="s">
        <v>2701</v>
      </c>
      <c r="E111" s="83"/>
      <c r="F111" s="83" t="s">
        <v>873</v>
      </c>
      <c r="G111" s="106">
        <v>42871</v>
      </c>
      <c r="H111" s="83" t="s">
        <v>2584</v>
      </c>
      <c r="I111" s="93">
        <v>3.1100000000000003</v>
      </c>
      <c r="J111" s="96" t="s">
        <v>180</v>
      </c>
      <c r="K111" s="97">
        <v>4.7E-2</v>
      </c>
      <c r="L111" s="97">
        <v>4.1100000000000005E-2</v>
      </c>
      <c r="M111" s="93">
        <v>10846390.050000001</v>
      </c>
      <c r="N111" s="95">
        <v>102.01</v>
      </c>
      <c r="O111" s="93">
        <v>11064.40216</v>
      </c>
      <c r="P111" s="94">
        <f t="shared" si="3"/>
        <v>3.0463987742865369E-3</v>
      </c>
      <c r="Q111" s="94">
        <f>O111/'סכום נכסי הקרן'!$C$42</f>
        <v>2.1381082984806601E-4</v>
      </c>
    </row>
    <row r="112" spans="2:17" s="139" customFormat="1">
      <c r="B112" s="148" t="s">
        <v>3066</v>
      </c>
      <c r="C112" s="96" t="s">
        <v>2625</v>
      </c>
      <c r="D112" s="83">
        <v>4099</v>
      </c>
      <c r="E112" s="83"/>
      <c r="F112" s="83" t="s">
        <v>555</v>
      </c>
      <c r="G112" s="106">
        <v>42052</v>
      </c>
      <c r="H112" s="83" t="s">
        <v>176</v>
      </c>
      <c r="I112" s="93">
        <v>6.07</v>
      </c>
      <c r="J112" s="96" t="s">
        <v>180</v>
      </c>
      <c r="K112" s="97">
        <v>2.9779E-2</v>
      </c>
      <c r="L112" s="97">
        <v>1.2699999999999998E-2</v>
      </c>
      <c r="M112" s="93">
        <v>13283199.960000001</v>
      </c>
      <c r="N112" s="95">
        <v>112.2</v>
      </c>
      <c r="O112" s="93">
        <v>14903.74991</v>
      </c>
      <c r="P112" s="94">
        <f t="shared" si="3"/>
        <v>4.1034992041627926E-3</v>
      </c>
      <c r="Q112" s="94">
        <f>O112/'סכום נכסי הקרן'!$C$42</f>
        <v>2.8800319167946256E-4</v>
      </c>
    </row>
    <row r="113" spans="2:17" s="139" customFormat="1">
      <c r="B113" s="148" t="s">
        <v>3066</v>
      </c>
      <c r="C113" s="96" t="s">
        <v>2625</v>
      </c>
      <c r="D113" s="83" t="s">
        <v>2702</v>
      </c>
      <c r="E113" s="83"/>
      <c r="F113" s="83" t="s">
        <v>555</v>
      </c>
      <c r="G113" s="106">
        <v>42054</v>
      </c>
      <c r="H113" s="83" t="s">
        <v>176</v>
      </c>
      <c r="I113" s="93">
        <v>6.0699999999999994</v>
      </c>
      <c r="J113" s="96" t="s">
        <v>180</v>
      </c>
      <c r="K113" s="97">
        <v>2.9779E-2</v>
      </c>
      <c r="L113" s="97">
        <v>1.2800000000000001E-2</v>
      </c>
      <c r="M113" s="93">
        <v>375656.12</v>
      </c>
      <c r="N113" s="95">
        <v>112.16</v>
      </c>
      <c r="O113" s="93">
        <v>421.33589000000001</v>
      </c>
      <c r="P113" s="94">
        <f t="shared" si="3"/>
        <v>1.1600781680724149E-4</v>
      </c>
      <c r="Q113" s="94">
        <f>O113/'סכום נכסי הקרן'!$C$42</f>
        <v>8.1419831801986374E-6</v>
      </c>
    </row>
    <row r="114" spans="2:17" s="139" customFormat="1">
      <c r="B114" s="148" t="s">
        <v>3055</v>
      </c>
      <c r="C114" s="96" t="s">
        <v>2625</v>
      </c>
      <c r="D114" s="83" t="s">
        <v>2703</v>
      </c>
      <c r="E114" s="83"/>
      <c r="F114" s="83" t="s">
        <v>873</v>
      </c>
      <c r="G114" s="106">
        <v>40742</v>
      </c>
      <c r="H114" s="83" t="s">
        <v>2584</v>
      </c>
      <c r="I114" s="93">
        <v>8.59</v>
      </c>
      <c r="J114" s="96" t="s">
        <v>180</v>
      </c>
      <c r="K114" s="97">
        <v>0.06</v>
      </c>
      <c r="L114" s="97">
        <v>1.26E-2</v>
      </c>
      <c r="M114" s="93">
        <v>33654543.280000001</v>
      </c>
      <c r="N114" s="95">
        <v>151.82</v>
      </c>
      <c r="O114" s="93">
        <v>51094.328150000001</v>
      </c>
      <c r="P114" s="94">
        <f t="shared" si="3"/>
        <v>1.4067971897467084E-2</v>
      </c>
      <c r="Q114" s="94">
        <f>O114/'סכום נכסי הקרן'!$C$42</f>
        <v>9.8735752228667193E-4</v>
      </c>
    </row>
    <row r="115" spans="2:17" s="139" customFormat="1">
      <c r="B115" s="148" t="s">
        <v>3067</v>
      </c>
      <c r="C115" s="96" t="s">
        <v>2631</v>
      </c>
      <c r="D115" s="83" t="s">
        <v>2704</v>
      </c>
      <c r="E115" s="83"/>
      <c r="F115" s="83" t="s">
        <v>873</v>
      </c>
      <c r="G115" s="106">
        <v>42680</v>
      </c>
      <c r="H115" s="83" t="s">
        <v>2584</v>
      </c>
      <c r="I115" s="93">
        <v>4.4799999999999995</v>
      </c>
      <c r="J115" s="96" t="s">
        <v>180</v>
      </c>
      <c r="K115" s="97">
        <v>2.3E-2</v>
      </c>
      <c r="L115" s="97">
        <v>2.1099999999999997E-2</v>
      </c>
      <c r="M115" s="93">
        <v>5340923.74</v>
      </c>
      <c r="N115" s="95">
        <v>101.47</v>
      </c>
      <c r="O115" s="93">
        <v>5419.43523</v>
      </c>
      <c r="P115" s="94">
        <f t="shared" si="3"/>
        <v>1.4921511893054035E-3</v>
      </c>
      <c r="Q115" s="94">
        <f>O115/'סכום נכסי הקרן'!$C$42</f>
        <v>1.0472630396816168E-4</v>
      </c>
    </row>
    <row r="116" spans="2:17" s="139" customFormat="1">
      <c r="B116" s="148" t="s">
        <v>3068</v>
      </c>
      <c r="C116" s="96" t="s">
        <v>2625</v>
      </c>
      <c r="D116" s="83">
        <v>4100</v>
      </c>
      <c r="E116" s="83"/>
      <c r="F116" s="83" t="s">
        <v>555</v>
      </c>
      <c r="G116" s="106">
        <v>42052</v>
      </c>
      <c r="H116" s="83" t="s">
        <v>176</v>
      </c>
      <c r="I116" s="93">
        <v>6.05</v>
      </c>
      <c r="J116" s="96" t="s">
        <v>180</v>
      </c>
      <c r="K116" s="97">
        <v>2.9779E-2</v>
      </c>
      <c r="L116" s="97">
        <v>1.2699999999999999E-2</v>
      </c>
      <c r="M116" s="93">
        <v>15131560.25</v>
      </c>
      <c r="N116" s="95">
        <v>112.19</v>
      </c>
      <c r="O116" s="93">
        <v>16976.096949999999</v>
      </c>
      <c r="P116" s="94">
        <f t="shared" si="3"/>
        <v>4.6740854311688729E-3</v>
      </c>
      <c r="Q116" s="94">
        <f>O116/'סכום נכסי הקרן'!$C$42</f>
        <v>3.280496608829629E-4</v>
      </c>
    </row>
    <row r="117" spans="2:17" s="139" customFormat="1">
      <c r="B117" s="149" t="s">
        <v>3069</v>
      </c>
      <c r="C117" s="96" t="s">
        <v>2625</v>
      </c>
      <c r="D117" s="83" t="s">
        <v>2705</v>
      </c>
      <c r="E117" s="83"/>
      <c r="F117" s="83" t="s">
        <v>873</v>
      </c>
      <c r="G117" s="106">
        <v>42978</v>
      </c>
      <c r="H117" s="83" t="s">
        <v>2584</v>
      </c>
      <c r="I117" s="93">
        <v>3.75</v>
      </c>
      <c r="J117" s="96" t="s">
        <v>180</v>
      </c>
      <c r="K117" s="97">
        <v>2.3E-2</v>
      </c>
      <c r="L117" s="97">
        <v>1.9299999999999998E-2</v>
      </c>
      <c r="M117" s="93">
        <v>4895567.45</v>
      </c>
      <c r="N117" s="95">
        <v>101.6</v>
      </c>
      <c r="O117" s="93">
        <v>4973.8965799999996</v>
      </c>
      <c r="P117" s="94">
        <f t="shared" si="3"/>
        <v>1.3694795458103627E-3</v>
      </c>
      <c r="Q117" s="94">
        <f>O117/'סכום נכסי הקרן'!$C$42</f>
        <v>9.6116621573366371E-5</v>
      </c>
    </row>
    <row r="118" spans="2:17" s="139" customFormat="1">
      <c r="B118" s="149" t="s">
        <v>3069</v>
      </c>
      <c r="C118" s="96" t="s">
        <v>2625</v>
      </c>
      <c r="D118" s="83" t="s">
        <v>2706</v>
      </c>
      <c r="E118" s="83"/>
      <c r="F118" s="83" t="s">
        <v>873</v>
      </c>
      <c r="G118" s="106">
        <v>42978</v>
      </c>
      <c r="H118" s="83" t="s">
        <v>2584</v>
      </c>
      <c r="I118" s="93">
        <v>3.6999999999999997</v>
      </c>
      <c r="J118" s="96" t="s">
        <v>180</v>
      </c>
      <c r="K118" s="97">
        <v>2.76E-2</v>
      </c>
      <c r="L118" s="97">
        <v>2.7699999999999995E-2</v>
      </c>
      <c r="M118" s="93">
        <v>11422990.710000001</v>
      </c>
      <c r="N118" s="95">
        <v>100.26</v>
      </c>
      <c r="O118" s="93">
        <v>11452.690409999999</v>
      </c>
      <c r="P118" s="94">
        <f t="shared" si="3"/>
        <v>3.1533074740756869E-3</v>
      </c>
      <c r="Q118" s="94">
        <f>O118/'סכום נכסי הקרן'!$C$42</f>
        <v>2.2131419349593557E-4</v>
      </c>
    </row>
    <row r="119" spans="2:17" s="139" customFormat="1">
      <c r="B119" s="148" t="s">
        <v>3070</v>
      </c>
      <c r="C119" s="96" t="s">
        <v>2631</v>
      </c>
      <c r="D119" s="83" t="s">
        <v>2707</v>
      </c>
      <c r="E119" s="83"/>
      <c r="F119" s="83" t="s">
        <v>555</v>
      </c>
      <c r="G119" s="106">
        <v>41816</v>
      </c>
      <c r="H119" s="83" t="s">
        <v>176</v>
      </c>
      <c r="I119" s="93">
        <v>8.5</v>
      </c>
      <c r="J119" s="96" t="s">
        <v>180</v>
      </c>
      <c r="K119" s="97">
        <v>4.4999999999999998E-2</v>
      </c>
      <c r="L119" s="97">
        <v>1.84E-2</v>
      </c>
      <c r="M119" s="93">
        <v>4747568.68</v>
      </c>
      <c r="N119" s="95">
        <v>122.99</v>
      </c>
      <c r="O119" s="93">
        <v>5839.0347899999997</v>
      </c>
      <c r="P119" s="94">
        <f t="shared" si="3"/>
        <v>1.607680936578723E-3</v>
      </c>
      <c r="Q119" s="94">
        <f>O119/'סכום נכסי הקרן'!$C$42</f>
        <v>1.1283473394297048E-4</v>
      </c>
    </row>
    <row r="120" spans="2:17" s="139" customFormat="1">
      <c r="B120" s="148" t="s">
        <v>3070</v>
      </c>
      <c r="C120" s="96" t="s">
        <v>2631</v>
      </c>
      <c r="D120" s="83" t="s">
        <v>2708</v>
      </c>
      <c r="E120" s="83"/>
      <c r="F120" s="83" t="s">
        <v>555</v>
      </c>
      <c r="G120" s="106">
        <v>42625</v>
      </c>
      <c r="H120" s="83" t="s">
        <v>176</v>
      </c>
      <c r="I120" s="93">
        <v>8.24</v>
      </c>
      <c r="J120" s="96" t="s">
        <v>180</v>
      </c>
      <c r="K120" s="97">
        <v>4.4999999999999998E-2</v>
      </c>
      <c r="L120" s="97">
        <v>3.04E-2</v>
      </c>
      <c r="M120" s="93">
        <v>1322001.04</v>
      </c>
      <c r="N120" s="95">
        <v>112.8</v>
      </c>
      <c r="O120" s="93">
        <v>1491.2171899999998</v>
      </c>
      <c r="P120" s="94">
        <f t="shared" si="3"/>
        <v>4.1058180587779839E-4</v>
      </c>
      <c r="Q120" s="94">
        <f>O120/'סכום נכסי הקרן'!$C$42</f>
        <v>2.8816593998206687E-5</v>
      </c>
    </row>
    <row r="121" spans="2:17" s="139" customFormat="1">
      <c r="B121" s="148" t="s">
        <v>3070</v>
      </c>
      <c r="C121" s="96" t="s">
        <v>2631</v>
      </c>
      <c r="D121" s="83" t="s">
        <v>2709</v>
      </c>
      <c r="E121" s="83"/>
      <c r="F121" s="83" t="s">
        <v>555</v>
      </c>
      <c r="G121" s="106">
        <v>42716</v>
      </c>
      <c r="H121" s="83" t="s">
        <v>176</v>
      </c>
      <c r="I121" s="93">
        <v>8.3000000000000007</v>
      </c>
      <c r="J121" s="96" t="s">
        <v>180</v>
      </c>
      <c r="K121" s="97">
        <v>4.4999999999999998E-2</v>
      </c>
      <c r="L121" s="97">
        <v>2.7799999999999998E-2</v>
      </c>
      <c r="M121" s="93">
        <v>1000171.46</v>
      </c>
      <c r="N121" s="95">
        <v>115.15</v>
      </c>
      <c r="O121" s="93">
        <v>1151.6974499999999</v>
      </c>
      <c r="P121" s="94">
        <f t="shared" si="3"/>
        <v>3.1710070271243014E-4</v>
      </c>
      <c r="Q121" s="94">
        <f>O121/'סכום נכסי הקרן'!$C$42</f>
        <v>2.2255643274485016E-5</v>
      </c>
    </row>
    <row r="122" spans="2:17" s="139" customFormat="1">
      <c r="B122" s="148" t="s">
        <v>3070</v>
      </c>
      <c r="C122" s="96" t="s">
        <v>2631</v>
      </c>
      <c r="D122" s="83" t="s">
        <v>2710</v>
      </c>
      <c r="E122" s="83"/>
      <c r="F122" s="83" t="s">
        <v>555</v>
      </c>
      <c r="G122" s="106">
        <v>42803</v>
      </c>
      <c r="H122" s="83" t="s">
        <v>176</v>
      </c>
      <c r="I122" s="93">
        <v>8.18</v>
      </c>
      <c r="J122" s="96" t="s">
        <v>180</v>
      </c>
      <c r="K122" s="97">
        <v>4.4999999999999998E-2</v>
      </c>
      <c r="L122" s="97">
        <v>3.3300000000000003E-2</v>
      </c>
      <c r="M122" s="93">
        <v>6409842.2599999998</v>
      </c>
      <c r="N122" s="95">
        <v>110.41</v>
      </c>
      <c r="O122" s="93">
        <v>7077.1071300000003</v>
      </c>
      <c r="P122" s="94">
        <f t="shared" si="3"/>
        <v>1.9485635260320755E-3</v>
      </c>
      <c r="Q122" s="94">
        <f>O122/'סכום נכסי הקרן'!$C$42</f>
        <v>1.3675950372260917E-4</v>
      </c>
    </row>
    <row r="123" spans="2:17" s="139" customFormat="1">
      <c r="B123" s="148" t="s">
        <v>3070</v>
      </c>
      <c r="C123" s="96" t="s">
        <v>2631</v>
      </c>
      <c r="D123" s="83" t="s">
        <v>2711</v>
      </c>
      <c r="E123" s="83"/>
      <c r="F123" s="83" t="s">
        <v>555</v>
      </c>
      <c r="G123" s="106">
        <v>42898</v>
      </c>
      <c r="H123" s="83" t="s">
        <v>176</v>
      </c>
      <c r="I123" s="93">
        <v>8.07</v>
      </c>
      <c r="J123" s="96" t="s">
        <v>180</v>
      </c>
      <c r="K123" s="97">
        <v>4.4999999999999998E-2</v>
      </c>
      <c r="L123" s="97">
        <v>3.85E-2</v>
      </c>
      <c r="M123" s="93">
        <v>1205528.44</v>
      </c>
      <c r="N123" s="95">
        <v>105.75</v>
      </c>
      <c r="O123" s="93">
        <v>1274.8463400000001</v>
      </c>
      <c r="P123" s="94">
        <f t="shared" si="3"/>
        <v>3.5100769760701444E-4</v>
      </c>
      <c r="Q123" s="94">
        <f>O123/'סכום נכסי הקרן'!$C$42</f>
        <v>2.4635398274801116E-5</v>
      </c>
    </row>
    <row r="124" spans="2:17" s="139" customFormat="1">
      <c r="B124" s="148" t="s">
        <v>3070</v>
      </c>
      <c r="C124" s="96" t="s">
        <v>2631</v>
      </c>
      <c r="D124" s="83" t="s">
        <v>2712</v>
      </c>
      <c r="E124" s="83"/>
      <c r="F124" s="83" t="s">
        <v>555</v>
      </c>
      <c r="G124" s="106">
        <v>42989</v>
      </c>
      <c r="H124" s="83" t="s">
        <v>176</v>
      </c>
      <c r="I124" s="93">
        <v>8.0300000000000011</v>
      </c>
      <c r="J124" s="96" t="s">
        <v>180</v>
      </c>
      <c r="K124" s="97">
        <v>4.4999999999999998E-2</v>
      </c>
      <c r="L124" s="97">
        <v>4.0500000000000001E-2</v>
      </c>
      <c r="M124" s="93">
        <v>1519117.56</v>
      </c>
      <c r="N124" s="95">
        <v>104.26</v>
      </c>
      <c r="O124" s="93">
        <v>1583.8319299999998</v>
      </c>
      <c r="P124" s="94">
        <f t="shared" si="3"/>
        <v>4.3608173134479408E-4</v>
      </c>
      <c r="Q124" s="94">
        <f>O124/'סכום נכסי הקרן'!$C$42</f>
        <v>3.060630067455574E-5</v>
      </c>
    </row>
    <row r="125" spans="2:17" s="139" customFormat="1">
      <c r="B125" s="148" t="s">
        <v>3070</v>
      </c>
      <c r="C125" s="96" t="s">
        <v>2631</v>
      </c>
      <c r="D125" s="83" t="s">
        <v>2713</v>
      </c>
      <c r="E125" s="83"/>
      <c r="F125" s="83" t="s">
        <v>555</v>
      </c>
      <c r="G125" s="106">
        <v>43080</v>
      </c>
      <c r="H125" s="83" t="s">
        <v>176</v>
      </c>
      <c r="I125" s="93">
        <v>7.91</v>
      </c>
      <c r="J125" s="96" t="s">
        <v>180</v>
      </c>
      <c r="K125" s="97">
        <v>4.4999999999999998E-2</v>
      </c>
      <c r="L125" s="97">
        <v>4.5599999999999995E-2</v>
      </c>
      <c r="M125" s="93">
        <v>470675.1</v>
      </c>
      <c r="N125" s="95">
        <v>100.15</v>
      </c>
      <c r="O125" s="93">
        <v>471.38112000000001</v>
      </c>
      <c r="P125" s="94">
        <f t="shared" si="3"/>
        <v>1.2978693700969152E-4</v>
      </c>
      <c r="Q125" s="94">
        <f>O125/'סכום נכסי הקרן'!$C$42</f>
        <v>9.1090677096204527E-6</v>
      </c>
    </row>
    <row r="126" spans="2:17" s="139" customFormat="1">
      <c r="B126" s="148" t="s">
        <v>3070</v>
      </c>
      <c r="C126" s="96" t="s">
        <v>2631</v>
      </c>
      <c r="D126" s="83" t="s">
        <v>2714</v>
      </c>
      <c r="E126" s="83"/>
      <c r="F126" s="83" t="s">
        <v>555</v>
      </c>
      <c r="G126" s="106">
        <v>43171</v>
      </c>
      <c r="H126" s="83" t="s">
        <v>176</v>
      </c>
      <c r="I126" s="93">
        <v>7.910000000000001</v>
      </c>
      <c r="J126" s="96" t="s">
        <v>180</v>
      </c>
      <c r="K126" s="97">
        <v>4.4999999999999998E-2</v>
      </c>
      <c r="L126" s="97">
        <v>4.6199999999999998E-2</v>
      </c>
      <c r="M126" s="93">
        <v>500036.25</v>
      </c>
      <c r="N126" s="95">
        <v>99.81</v>
      </c>
      <c r="O126" s="93">
        <v>499.08616999999998</v>
      </c>
      <c r="P126" s="94">
        <f t="shared" si="3"/>
        <v>1.3741506089212524E-4</v>
      </c>
      <c r="Q126" s="94">
        <f>O126/'סכום נכסי הקרן'!$C$42</f>
        <v>9.6444459113363379E-6</v>
      </c>
    </row>
    <row r="127" spans="2:17" s="139" customFormat="1">
      <c r="B127" s="148" t="s">
        <v>3070</v>
      </c>
      <c r="C127" s="96" t="s">
        <v>2631</v>
      </c>
      <c r="D127" s="83" t="s">
        <v>2715</v>
      </c>
      <c r="E127" s="83"/>
      <c r="F127" s="83" t="s">
        <v>555</v>
      </c>
      <c r="G127" s="106">
        <v>41893</v>
      </c>
      <c r="H127" s="83" t="s">
        <v>176</v>
      </c>
      <c r="I127" s="93">
        <v>8.49</v>
      </c>
      <c r="J127" s="96" t="s">
        <v>180</v>
      </c>
      <c r="K127" s="97">
        <v>4.4999999999999998E-2</v>
      </c>
      <c r="L127" s="97">
        <v>1.9099999999999999E-2</v>
      </c>
      <c r="M127" s="93">
        <v>931421.87</v>
      </c>
      <c r="N127" s="95">
        <v>123.67</v>
      </c>
      <c r="O127" s="93">
        <v>1151.8894399999999</v>
      </c>
      <c r="P127" s="94">
        <f t="shared" si="3"/>
        <v>3.1715356395989905E-4</v>
      </c>
      <c r="Q127" s="94">
        <f>O127/'סכום נכסי הקרן'!$C$42</f>
        <v>2.2259353329545284E-5</v>
      </c>
    </row>
    <row r="128" spans="2:17" s="139" customFormat="1">
      <c r="B128" s="148" t="s">
        <v>3070</v>
      </c>
      <c r="C128" s="96" t="s">
        <v>2631</v>
      </c>
      <c r="D128" s="83" t="s">
        <v>2716</v>
      </c>
      <c r="E128" s="83"/>
      <c r="F128" s="83" t="s">
        <v>555</v>
      </c>
      <c r="G128" s="106">
        <v>42151</v>
      </c>
      <c r="H128" s="83" t="s">
        <v>176</v>
      </c>
      <c r="I128" s="93">
        <v>8.4600000000000009</v>
      </c>
      <c r="J128" s="96" t="s">
        <v>180</v>
      </c>
      <c r="K128" s="97">
        <v>4.4999999999999998E-2</v>
      </c>
      <c r="L128" s="97">
        <v>2.06E-2</v>
      </c>
      <c r="M128" s="93">
        <v>3411037.08</v>
      </c>
      <c r="N128" s="95">
        <v>122.15</v>
      </c>
      <c r="O128" s="93">
        <v>4166.5818399999998</v>
      </c>
      <c r="P128" s="94">
        <f t="shared" si="3"/>
        <v>1.1471988840236211E-3</v>
      </c>
      <c r="Q128" s="94">
        <f>O128/'סכום נכסי הקרן'!$C$42</f>
        <v>8.0515902075660071E-5</v>
      </c>
    </row>
    <row r="129" spans="2:17" s="139" customFormat="1">
      <c r="B129" s="148" t="s">
        <v>3070</v>
      </c>
      <c r="C129" s="96" t="s">
        <v>2631</v>
      </c>
      <c r="D129" s="83" t="s">
        <v>2717</v>
      </c>
      <c r="E129" s="83"/>
      <c r="F129" s="83" t="s">
        <v>555</v>
      </c>
      <c r="G129" s="106">
        <v>42166</v>
      </c>
      <c r="H129" s="83" t="s">
        <v>176</v>
      </c>
      <c r="I129" s="93">
        <v>8.4700000000000006</v>
      </c>
      <c r="J129" s="96" t="s">
        <v>180</v>
      </c>
      <c r="K129" s="97">
        <v>4.4999999999999998E-2</v>
      </c>
      <c r="L129" s="97">
        <v>1.9900000000000001E-2</v>
      </c>
      <c r="M129" s="93">
        <v>3209410.91</v>
      </c>
      <c r="N129" s="95">
        <v>122.8</v>
      </c>
      <c r="O129" s="93">
        <v>3941.1566499999999</v>
      </c>
      <c r="P129" s="94">
        <f t="shared" si="3"/>
        <v>1.0851318141016698E-3</v>
      </c>
      <c r="Q129" s="94">
        <f>O129/'סכום נכסי הקרן'!$C$42</f>
        <v>7.6159738385514706E-5</v>
      </c>
    </row>
    <row r="130" spans="2:17" s="139" customFormat="1" ht="17.25" customHeight="1">
      <c r="B130" s="148" t="s">
        <v>3070</v>
      </c>
      <c r="C130" s="96" t="s">
        <v>2631</v>
      </c>
      <c r="D130" s="83" t="s">
        <v>2718</v>
      </c>
      <c r="E130" s="83"/>
      <c r="F130" s="83" t="s">
        <v>555</v>
      </c>
      <c r="G130" s="106">
        <v>42257</v>
      </c>
      <c r="H130" s="83" t="s">
        <v>176</v>
      </c>
      <c r="I130" s="93">
        <v>8.4699999999999989</v>
      </c>
      <c r="J130" s="96" t="s">
        <v>180</v>
      </c>
      <c r="K130" s="97">
        <v>4.4999999999999998E-2</v>
      </c>
      <c r="L130" s="97">
        <v>2.0099999999999996E-2</v>
      </c>
      <c r="M130" s="93">
        <v>1705495.26</v>
      </c>
      <c r="N130" s="95">
        <v>122.59</v>
      </c>
      <c r="O130" s="93">
        <v>2090.76667</v>
      </c>
      <c r="P130" s="94">
        <f t="shared" si="3"/>
        <v>5.7565776520971507E-4</v>
      </c>
      <c r="Q130" s="94">
        <f>O130/'סכום נכסי הקרן'!$C$42</f>
        <v>4.040241400005092E-5</v>
      </c>
    </row>
    <row r="131" spans="2:17" s="139" customFormat="1">
      <c r="B131" s="148" t="s">
        <v>3070</v>
      </c>
      <c r="C131" s="96" t="s">
        <v>2631</v>
      </c>
      <c r="D131" s="83" t="s">
        <v>2719</v>
      </c>
      <c r="E131" s="83"/>
      <c r="F131" s="83" t="s">
        <v>555</v>
      </c>
      <c r="G131" s="106">
        <v>42348</v>
      </c>
      <c r="H131" s="83" t="s">
        <v>176</v>
      </c>
      <c r="I131" s="93">
        <v>8.4600000000000009</v>
      </c>
      <c r="J131" s="96" t="s">
        <v>180</v>
      </c>
      <c r="K131" s="97">
        <v>4.4999999999999998E-2</v>
      </c>
      <c r="L131" s="97">
        <v>2.1000000000000001E-2</v>
      </c>
      <c r="M131" s="93">
        <v>2953384.88</v>
      </c>
      <c r="N131" s="95">
        <v>121.72</v>
      </c>
      <c r="O131" s="93">
        <v>3594.8601100000001</v>
      </c>
      <c r="P131" s="94">
        <f t="shared" si="3"/>
        <v>9.8978483197465091E-4</v>
      </c>
      <c r="Q131" s="94">
        <f>O131/'סכום נכסי הקרן'!$C$42</f>
        <v>6.9467831356087464E-5</v>
      </c>
    </row>
    <row r="132" spans="2:17" s="139" customFormat="1">
      <c r="B132" s="148" t="s">
        <v>3070</v>
      </c>
      <c r="C132" s="96" t="s">
        <v>2631</v>
      </c>
      <c r="D132" s="83" t="s">
        <v>2720</v>
      </c>
      <c r="E132" s="83"/>
      <c r="F132" s="83" t="s">
        <v>555</v>
      </c>
      <c r="G132" s="106">
        <v>42439</v>
      </c>
      <c r="H132" s="83" t="s">
        <v>176</v>
      </c>
      <c r="I132" s="93">
        <v>8.4300000000000015</v>
      </c>
      <c r="J132" s="96" t="s">
        <v>180</v>
      </c>
      <c r="K132" s="97">
        <v>4.4999999999999998E-2</v>
      </c>
      <c r="L132" s="97">
        <v>2.1899999999999999E-2</v>
      </c>
      <c r="M132" s="93">
        <v>3507691.92</v>
      </c>
      <c r="N132" s="95">
        <v>121.16</v>
      </c>
      <c r="O132" s="93">
        <v>4249.91968</v>
      </c>
      <c r="P132" s="94">
        <f t="shared" si="3"/>
        <v>1.1701445696518527E-3</v>
      </c>
      <c r="Q132" s="94">
        <f>O132/'סכום נכסי הקרן'!$C$42</f>
        <v>8.2126339989112187E-5</v>
      </c>
    </row>
    <row r="133" spans="2:17" s="139" customFormat="1">
      <c r="B133" s="148" t="s">
        <v>3070</v>
      </c>
      <c r="C133" s="96" t="s">
        <v>2631</v>
      </c>
      <c r="D133" s="83" t="s">
        <v>2721</v>
      </c>
      <c r="E133" s="83"/>
      <c r="F133" s="83" t="s">
        <v>555</v>
      </c>
      <c r="G133" s="106">
        <v>42549</v>
      </c>
      <c r="H133" s="83" t="s">
        <v>176</v>
      </c>
      <c r="I133" s="93">
        <v>8.34</v>
      </c>
      <c r="J133" s="96" t="s">
        <v>180</v>
      </c>
      <c r="K133" s="97">
        <v>4.4999999999999998E-2</v>
      </c>
      <c r="L133" s="97">
        <v>2.63E-2</v>
      </c>
      <c r="M133" s="93">
        <v>2467269.5499999998</v>
      </c>
      <c r="N133" s="95">
        <v>116.7</v>
      </c>
      <c r="O133" s="93">
        <v>2879.3035399999999</v>
      </c>
      <c r="P133" s="94">
        <f t="shared" si="3"/>
        <v>7.9276825337799232E-4</v>
      </c>
      <c r="Q133" s="94">
        <f>O133/'סכום נכסי הקרן'!$C$42</f>
        <v>5.5640265996249193E-5</v>
      </c>
    </row>
    <row r="134" spans="2:17" s="139" customFormat="1">
      <c r="B134" s="148" t="s">
        <v>3070</v>
      </c>
      <c r="C134" s="96" t="s">
        <v>2631</v>
      </c>
      <c r="D134" s="83" t="s">
        <v>2722</v>
      </c>
      <c r="E134" s="83"/>
      <c r="F134" s="83" t="s">
        <v>555</v>
      </c>
      <c r="G134" s="106">
        <v>42604</v>
      </c>
      <c r="H134" s="83" t="s">
        <v>176</v>
      </c>
      <c r="I134" s="93">
        <v>8.25</v>
      </c>
      <c r="J134" s="96" t="s">
        <v>180</v>
      </c>
      <c r="K134" s="97">
        <v>4.4999999999999998E-2</v>
      </c>
      <c r="L134" s="97">
        <v>3.029999999999999E-2</v>
      </c>
      <c r="M134" s="93">
        <v>3226384.34</v>
      </c>
      <c r="N134" s="95">
        <v>112.83</v>
      </c>
      <c r="O134" s="93">
        <v>3640.3294900000001</v>
      </c>
      <c r="P134" s="94">
        <f t="shared" si="3"/>
        <v>1.0023040681246473E-3</v>
      </c>
      <c r="Q134" s="94">
        <f>O134/'סכום נכסי הקרן'!$C$42</f>
        <v>7.0346491199601061E-5</v>
      </c>
    </row>
    <row r="135" spans="2:17" s="139" customFormat="1">
      <c r="B135" s="148" t="s">
        <v>3067</v>
      </c>
      <c r="C135" s="96" t="s">
        <v>2631</v>
      </c>
      <c r="D135" s="83" t="s">
        <v>2723</v>
      </c>
      <c r="E135" s="83"/>
      <c r="F135" s="83" t="s">
        <v>873</v>
      </c>
      <c r="G135" s="106">
        <v>42680</v>
      </c>
      <c r="H135" s="83" t="s">
        <v>2584</v>
      </c>
      <c r="I135" s="93">
        <v>3.26</v>
      </c>
      <c r="J135" s="96" t="s">
        <v>180</v>
      </c>
      <c r="K135" s="97">
        <v>2.2000000000000002E-2</v>
      </c>
      <c r="L135" s="97">
        <v>1.6399999999999998E-2</v>
      </c>
      <c r="M135" s="93">
        <v>11683514.279999999</v>
      </c>
      <c r="N135" s="95">
        <v>101.99</v>
      </c>
      <c r="O135" s="93">
        <v>11916.015720000001</v>
      </c>
      <c r="P135" s="94">
        <f t="shared" si="3"/>
        <v>3.2808763780317173E-3</v>
      </c>
      <c r="Q135" s="94">
        <f>O135/'סכום נכסי הקרן'!$C$42</f>
        <v>2.3026758904213585E-4</v>
      </c>
    </row>
    <row r="136" spans="2:17" s="139" customFormat="1">
      <c r="B136" s="148" t="s">
        <v>3067</v>
      </c>
      <c r="C136" s="96" t="s">
        <v>2631</v>
      </c>
      <c r="D136" s="83" t="s">
        <v>2724</v>
      </c>
      <c r="E136" s="83"/>
      <c r="F136" s="83" t="s">
        <v>873</v>
      </c>
      <c r="G136" s="106">
        <v>42680</v>
      </c>
      <c r="H136" s="83" t="s">
        <v>2584</v>
      </c>
      <c r="I136" s="93">
        <v>4.3899999999999997</v>
      </c>
      <c r="J136" s="96" t="s">
        <v>180</v>
      </c>
      <c r="K136" s="97">
        <v>3.3700000000000001E-2</v>
      </c>
      <c r="L136" s="97">
        <v>3.39E-2</v>
      </c>
      <c r="M136" s="93">
        <v>2701326.93</v>
      </c>
      <c r="N136" s="95">
        <v>100.26</v>
      </c>
      <c r="O136" s="93">
        <v>2708.3503599999999</v>
      </c>
      <c r="P136" s="94">
        <f t="shared" si="3"/>
        <v>7.4569914377032188E-4</v>
      </c>
      <c r="Q136" s="94">
        <f>O136/'סכום נכסי הקרן'!$C$42</f>
        <v>5.2336730861462864E-5</v>
      </c>
    </row>
    <row r="137" spans="2:17" s="139" customFormat="1">
      <c r="B137" s="148" t="s">
        <v>3067</v>
      </c>
      <c r="C137" s="96" t="s">
        <v>2631</v>
      </c>
      <c r="D137" s="83" t="s">
        <v>2725</v>
      </c>
      <c r="E137" s="83"/>
      <c r="F137" s="83" t="s">
        <v>873</v>
      </c>
      <c r="G137" s="106">
        <v>42717</v>
      </c>
      <c r="H137" s="83" t="s">
        <v>2584</v>
      </c>
      <c r="I137" s="93">
        <v>3.91</v>
      </c>
      <c r="J137" s="96" t="s">
        <v>180</v>
      </c>
      <c r="K137" s="97">
        <v>3.85E-2</v>
      </c>
      <c r="L137" s="97">
        <v>4.07E-2</v>
      </c>
      <c r="M137" s="93">
        <v>757160.49</v>
      </c>
      <c r="N137" s="95">
        <v>99.59</v>
      </c>
      <c r="O137" s="93">
        <v>754.05608999999993</v>
      </c>
      <c r="P137" s="94">
        <f t="shared" si="3"/>
        <v>2.0761677993086418E-4</v>
      </c>
      <c r="Q137" s="94">
        <f>O137/'סכום נכסי הקרן'!$C$42</f>
        <v>1.457153816568142E-5</v>
      </c>
    </row>
    <row r="138" spans="2:17" s="139" customFormat="1">
      <c r="B138" s="148" t="s">
        <v>3067</v>
      </c>
      <c r="C138" s="96" t="s">
        <v>2631</v>
      </c>
      <c r="D138" s="83" t="s">
        <v>2726</v>
      </c>
      <c r="E138" s="83"/>
      <c r="F138" s="83" t="s">
        <v>873</v>
      </c>
      <c r="G138" s="106">
        <v>42710</v>
      </c>
      <c r="H138" s="83" t="s">
        <v>2584</v>
      </c>
      <c r="I138" s="93">
        <v>3.9200000000000004</v>
      </c>
      <c r="J138" s="96" t="s">
        <v>180</v>
      </c>
      <c r="K138" s="97">
        <v>3.8399999999999997E-2</v>
      </c>
      <c r="L138" s="97">
        <v>3.9799999999999995E-2</v>
      </c>
      <c r="M138" s="93">
        <v>2263700.54</v>
      </c>
      <c r="N138" s="95">
        <v>99.87</v>
      </c>
      <c r="O138" s="93">
        <v>2260.7577099999999</v>
      </c>
      <c r="P138" s="94">
        <f t="shared" si="3"/>
        <v>6.2246196560003183E-4</v>
      </c>
      <c r="Q138" s="94">
        <f>O138/'סכום נכסי הקרן'!$C$42</f>
        <v>4.3687356539516217E-5</v>
      </c>
    </row>
    <row r="139" spans="2:17" s="139" customFormat="1">
      <c r="B139" s="148" t="s">
        <v>3067</v>
      </c>
      <c r="C139" s="96" t="s">
        <v>2631</v>
      </c>
      <c r="D139" s="83" t="s">
        <v>2727</v>
      </c>
      <c r="E139" s="83"/>
      <c r="F139" s="83" t="s">
        <v>873</v>
      </c>
      <c r="G139" s="106">
        <v>42680</v>
      </c>
      <c r="H139" s="83" t="s">
        <v>2584</v>
      </c>
      <c r="I139" s="93">
        <v>5.3600000000000012</v>
      </c>
      <c r="J139" s="96" t="s">
        <v>180</v>
      </c>
      <c r="K139" s="97">
        <v>3.6699999999999997E-2</v>
      </c>
      <c r="L139" s="97">
        <v>3.670000000000001E-2</v>
      </c>
      <c r="M139" s="93">
        <v>8726367.8200000003</v>
      </c>
      <c r="N139" s="95">
        <v>100.45</v>
      </c>
      <c r="O139" s="93">
        <v>8765.6365999999998</v>
      </c>
      <c r="P139" s="94">
        <f t="shared" si="3"/>
        <v>2.4134719804943536E-3</v>
      </c>
      <c r="Q139" s="94">
        <f>O139/'סכום נכסי הקרן'!$C$42</f>
        <v>1.6938900163699221E-4</v>
      </c>
    </row>
    <row r="140" spans="2:17" s="139" customFormat="1">
      <c r="B140" s="148" t="s">
        <v>3067</v>
      </c>
      <c r="C140" s="96" t="s">
        <v>2631</v>
      </c>
      <c r="D140" s="83" t="s">
        <v>2728</v>
      </c>
      <c r="E140" s="83"/>
      <c r="F140" s="83" t="s">
        <v>873</v>
      </c>
      <c r="G140" s="106">
        <v>42680</v>
      </c>
      <c r="H140" s="83" t="s">
        <v>2584</v>
      </c>
      <c r="I140" s="93">
        <v>3.22</v>
      </c>
      <c r="J140" s="96" t="s">
        <v>180</v>
      </c>
      <c r="K140" s="97">
        <v>3.1800000000000002E-2</v>
      </c>
      <c r="L140" s="97">
        <v>3.2500000000000001E-2</v>
      </c>
      <c r="M140" s="93">
        <v>11813075.210000001</v>
      </c>
      <c r="N140" s="95">
        <v>100.06</v>
      </c>
      <c r="O140" s="93">
        <v>11820.16301</v>
      </c>
      <c r="P140" s="94">
        <f t="shared" si="3"/>
        <v>3.2544849314778577E-3</v>
      </c>
      <c r="Q140" s="94">
        <f>O140/'סכום נכסי הקרן'!$C$42</f>
        <v>2.2841531115383047E-4</v>
      </c>
    </row>
    <row r="141" spans="2:17" s="139" customFormat="1">
      <c r="B141" s="148" t="s">
        <v>3071</v>
      </c>
      <c r="C141" s="96" t="s">
        <v>2625</v>
      </c>
      <c r="D141" s="83" t="s">
        <v>2729</v>
      </c>
      <c r="E141" s="83"/>
      <c r="F141" s="83" t="s">
        <v>873</v>
      </c>
      <c r="G141" s="106">
        <v>42884</v>
      </c>
      <c r="H141" s="83" t="s">
        <v>2584</v>
      </c>
      <c r="I141" s="93">
        <v>1.6300000000000001</v>
      </c>
      <c r="J141" s="96" t="s">
        <v>180</v>
      </c>
      <c r="K141" s="97">
        <v>2.2099999999999998E-2</v>
      </c>
      <c r="L141" s="97">
        <v>2.12E-2</v>
      </c>
      <c r="M141" s="93">
        <v>11255524.720000001</v>
      </c>
      <c r="N141" s="95">
        <v>100.36</v>
      </c>
      <c r="O141" s="93">
        <v>11296.04499</v>
      </c>
      <c r="P141" s="94">
        <f t="shared" si="3"/>
        <v>3.1101777677811355E-3</v>
      </c>
      <c r="Q141" s="94">
        <f>O141/'סכום נכסי הקרן'!$C$42</f>
        <v>2.1828714451870473E-4</v>
      </c>
    </row>
    <row r="142" spans="2:17" s="139" customFormat="1">
      <c r="B142" s="148" t="s">
        <v>3071</v>
      </c>
      <c r="C142" s="96" t="s">
        <v>2625</v>
      </c>
      <c r="D142" s="83" t="s">
        <v>2730</v>
      </c>
      <c r="E142" s="83"/>
      <c r="F142" s="83" t="s">
        <v>873</v>
      </c>
      <c r="G142" s="106">
        <v>43006</v>
      </c>
      <c r="H142" s="83" t="s">
        <v>2584</v>
      </c>
      <c r="I142" s="93">
        <v>1.8299999999999998</v>
      </c>
      <c r="J142" s="96" t="s">
        <v>180</v>
      </c>
      <c r="K142" s="97">
        <v>2.0799999999999999E-2</v>
      </c>
      <c r="L142" s="97">
        <v>2.3300000000000001E-2</v>
      </c>
      <c r="M142" s="93">
        <v>12121334.310000001</v>
      </c>
      <c r="N142" s="95">
        <v>99.6</v>
      </c>
      <c r="O142" s="93">
        <v>12072.84952</v>
      </c>
      <c r="P142" s="94">
        <f t="shared" si="3"/>
        <v>3.3240579516203884E-3</v>
      </c>
      <c r="Q142" s="94">
        <f>O142/'סכום נכסי הקרן'!$C$42</f>
        <v>2.3329827831402916E-4</v>
      </c>
    </row>
    <row r="143" spans="2:17" s="139" customFormat="1">
      <c r="B143" s="148" t="s">
        <v>3071</v>
      </c>
      <c r="C143" s="96" t="s">
        <v>2625</v>
      </c>
      <c r="D143" s="83" t="s">
        <v>2731</v>
      </c>
      <c r="E143" s="83"/>
      <c r="F143" s="83" t="s">
        <v>873</v>
      </c>
      <c r="G143" s="106">
        <v>42828</v>
      </c>
      <c r="H143" s="83" t="s">
        <v>2584</v>
      </c>
      <c r="I143" s="93">
        <v>1.4700000000000002</v>
      </c>
      <c r="J143" s="96" t="s">
        <v>180</v>
      </c>
      <c r="K143" s="97">
        <v>2.2700000000000001E-2</v>
      </c>
      <c r="L143" s="97">
        <v>2.0400000000000001E-2</v>
      </c>
      <c r="M143" s="93">
        <v>11255524.720000001</v>
      </c>
      <c r="N143" s="95">
        <v>100.9</v>
      </c>
      <c r="O143" s="93">
        <v>11356.82418</v>
      </c>
      <c r="P143" s="94">
        <f t="shared" si="3"/>
        <v>3.1269123050151047E-3</v>
      </c>
      <c r="Q143" s="94">
        <f>O143/'סכום נכסי הקרן'!$C$42</f>
        <v>2.1946165434431225E-4</v>
      </c>
    </row>
    <row r="144" spans="2:17" s="139" customFormat="1">
      <c r="B144" s="148" t="s">
        <v>3071</v>
      </c>
      <c r="C144" s="96" t="s">
        <v>2625</v>
      </c>
      <c r="D144" s="83" t="s">
        <v>2732</v>
      </c>
      <c r="E144" s="83"/>
      <c r="F144" s="83" t="s">
        <v>873</v>
      </c>
      <c r="G144" s="106">
        <v>42859</v>
      </c>
      <c r="H144" s="83" t="s">
        <v>2584</v>
      </c>
      <c r="I144" s="93">
        <v>1.5599999999999998</v>
      </c>
      <c r="J144" s="96" t="s">
        <v>180</v>
      </c>
      <c r="K144" s="97">
        <v>2.2799999999999997E-2</v>
      </c>
      <c r="L144" s="97">
        <v>2.0499999999999997E-2</v>
      </c>
      <c r="M144" s="93">
        <v>11255524.720000001</v>
      </c>
      <c r="N144" s="95">
        <v>100.72</v>
      </c>
      <c r="O144" s="93">
        <v>11336.5643</v>
      </c>
      <c r="P144" s="94">
        <f t="shared" si="3"/>
        <v>3.1213340846371145E-3</v>
      </c>
      <c r="Q144" s="94">
        <f>O144/'סכום נכסי הקרן'!$C$42</f>
        <v>2.1907014817047825E-4</v>
      </c>
    </row>
    <row r="145" spans="2:17" s="139" customFormat="1">
      <c r="B145" s="148" t="s">
        <v>3072</v>
      </c>
      <c r="C145" s="96" t="s">
        <v>2625</v>
      </c>
      <c r="D145" s="83">
        <v>9922</v>
      </c>
      <c r="E145" s="83"/>
      <c r="F145" s="83" t="s">
        <v>555</v>
      </c>
      <c r="G145" s="106">
        <v>40489</v>
      </c>
      <c r="H145" s="83" t="s">
        <v>176</v>
      </c>
      <c r="I145" s="93">
        <v>4.4399999999999995</v>
      </c>
      <c r="J145" s="96" t="s">
        <v>180</v>
      </c>
      <c r="K145" s="97">
        <v>5.7000000000000002E-2</v>
      </c>
      <c r="L145" s="97">
        <v>1.01E-2</v>
      </c>
      <c r="M145" s="93">
        <v>9133385.4299999997</v>
      </c>
      <c r="N145" s="95">
        <v>128.21</v>
      </c>
      <c r="O145" s="93">
        <v>11709.91351</v>
      </c>
      <c r="P145" s="94">
        <f t="shared" si="3"/>
        <v>3.224129568683841E-3</v>
      </c>
      <c r="Q145" s="94">
        <f>O145/'סכום נכסי הקרן'!$C$42</f>
        <v>2.2628482667356152E-4</v>
      </c>
    </row>
    <row r="146" spans="2:17" s="139" customFormat="1">
      <c r="B146" s="148" t="s">
        <v>3072</v>
      </c>
      <c r="C146" s="96" t="s">
        <v>2625</v>
      </c>
      <c r="D146" s="83">
        <v>22333</v>
      </c>
      <c r="E146" s="83"/>
      <c r="F146" s="83" t="s">
        <v>555</v>
      </c>
      <c r="G146" s="106">
        <v>41639</v>
      </c>
      <c r="H146" s="83" t="s">
        <v>337</v>
      </c>
      <c r="I146" s="93">
        <v>2.89</v>
      </c>
      <c r="J146" s="96" t="s">
        <v>180</v>
      </c>
      <c r="K146" s="97">
        <v>3.7000000000000005E-2</v>
      </c>
      <c r="L146" s="97">
        <v>6.5999999999999991E-3</v>
      </c>
      <c r="M146" s="93">
        <v>45821557.560000002</v>
      </c>
      <c r="N146" s="95">
        <v>109.91</v>
      </c>
      <c r="O146" s="93">
        <v>50362.47335</v>
      </c>
      <c r="P146" s="94">
        <f t="shared" si="3"/>
        <v>1.3866467872808989E-2</v>
      </c>
      <c r="Q146" s="94">
        <f>O146/'סכום נכסי הקרן'!$C$42</f>
        <v>9.7321500650918223E-4</v>
      </c>
    </row>
    <row r="147" spans="2:17" s="139" customFormat="1">
      <c r="B147" s="148" t="s">
        <v>3072</v>
      </c>
      <c r="C147" s="96" t="s">
        <v>2625</v>
      </c>
      <c r="D147" s="83">
        <v>22334</v>
      </c>
      <c r="E147" s="83"/>
      <c r="F147" s="83" t="s">
        <v>555</v>
      </c>
      <c r="G147" s="106">
        <v>42004</v>
      </c>
      <c r="H147" s="83" t="s">
        <v>337</v>
      </c>
      <c r="I147" s="93">
        <v>3.34</v>
      </c>
      <c r="J147" s="96" t="s">
        <v>180</v>
      </c>
      <c r="K147" s="97">
        <v>3.7000000000000005E-2</v>
      </c>
      <c r="L147" s="97">
        <v>8.6999999999999994E-3</v>
      </c>
      <c r="M147" s="93">
        <v>17819494.600000001</v>
      </c>
      <c r="N147" s="95">
        <v>110.62</v>
      </c>
      <c r="O147" s="93">
        <v>19711.924709999999</v>
      </c>
      <c r="P147" s="94">
        <f t="shared" si="3"/>
        <v>5.4273500191873445E-3</v>
      </c>
      <c r="Q147" s="94">
        <f>O147/'סכום נכסי הקרן'!$C$42</f>
        <v>3.8091737078975609E-4</v>
      </c>
    </row>
    <row r="148" spans="2:17" s="139" customFormat="1">
      <c r="B148" s="148" t="s">
        <v>3072</v>
      </c>
      <c r="C148" s="96" t="s">
        <v>2625</v>
      </c>
      <c r="D148" s="83" t="s">
        <v>2733</v>
      </c>
      <c r="E148" s="83"/>
      <c r="F148" s="83" t="s">
        <v>555</v>
      </c>
      <c r="G148" s="106">
        <v>42759</v>
      </c>
      <c r="H148" s="83" t="s">
        <v>337</v>
      </c>
      <c r="I148" s="93">
        <v>4.99</v>
      </c>
      <c r="J148" s="96" t="s">
        <v>180</v>
      </c>
      <c r="K148" s="97">
        <v>2.4E-2</v>
      </c>
      <c r="L148" s="97">
        <v>1.3300000000000001E-2</v>
      </c>
      <c r="M148" s="93">
        <v>13341589.960000001</v>
      </c>
      <c r="N148" s="95">
        <v>105.85</v>
      </c>
      <c r="O148" s="93">
        <v>14122.072699999999</v>
      </c>
      <c r="P148" s="94">
        <f t="shared" si="3"/>
        <v>3.8882774090765117E-3</v>
      </c>
      <c r="Q148" s="94">
        <f>O148/'סכום נכסי הקרן'!$C$42</f>
        <v>2.7289789719300281E-4</v>
      </c>
    </row>
    <row r="149" spans="2:17" s="139" customFormat="1">
      <c r="B149" s="148" t="s">
        <v>3072</v>
      </c>
      <c r="C149" s="96" t="s">
        <v>2625</v>
      </c>
      <c r="D149" s="83" t="s">
        <v>2734</v>
      </c>
      <c r="E149" s="83"/>
      <c r="F149" s="83" t="s">
        <v>555</v>
      </c>
      <c r="G149" s="106">
        <v>42759</v>
      </c>
      <c r="H149" s="83" t="s">
        <v>337</v>
      </c>
      <c r="I149" s="93">
        <v>4.7799999999999994</v>
      </c>
      <c r="J149" s="96" t="s">
        <v>180</v>
      </c>
      <c r="K149" s="97">
        <v>3.8800000000000001E-2</v>
      </c>
      <c r="L149" s="97">
        <v>2.8900000000000002E-2</v>
      </c>
      <c r="M149" s="93">
        <v>13341589.960000001</v>
      </c>
      <c r="N149" s="95">
        <v>105.55</v>
      </c>
      <c r="O149" s="93">
        <v>14082.04809</v>
      </c>
      <c r="P149" s="94">
        <f t="shared" si="3"/>
        <v>3.8772572996226004E-3</v>
      </c>
      <c r="Q149" s="94">
        <f>O149/'סכום נכסי הקרן'!$C$42</f>
        <v>2.7212445322787087E-4</v>
      </c>
    </row>
    <row r="150" spans="2:17" s="139" customFormat="1">
      <c r="B150" s="86" t="s">
        <v>3074</v>
      </c>
      <c r="C150" s="96" t="s">
        <v>2631</v>
      </c>
      <c r="D150" s="83" t="s">
        <v>2736</v>
      </c>
      <c r="E150" s="83"/>
      <c r="F150" s="83" t="s">
        <v>2737</v>
      </c>
      <c r="G150" s="106">
        <v>43093</v>
      </c>
      <c r="H150" s="83" t="s">
        <v>2584</v>
      </c>
      <c r="I150" s="93">
        <v>5.0600000000000005</v>
      </c>
      <c r="J150" s="96" t="s">
        <v>180</v>
      </c>
      <c r="K150" s="97">
        <v>2.6089999999999999E-2</v>
      </c>
      <c r="L150" s="97">
        <v>2.8399999999999998E-2</v>
      </c>
      <c r="M150" s="93">
        <v>14320012</v>
      </c>
      <c r="N150" s="95">
        <v>99.55</v>
      </c>
      <c r="O150" s="93">
        <v>14255.572039999999</v>
      </c>
      <c r="P150" s="94">
        <f t="shared" si="3"/>
        <v>3.9250342279143462E-3</v>
      </c>
      <c r="Q150" s="94">
        <f>O150/'סכום נכסי הקרן'!$C$42</f>
        <v>2.7547766646176272E-4</v>
      </c>
    </row>
    <row r="151" spans="2:17" s="139" customFormat="1">
      <c r="B151" s="148" t="s">
        <v>3108</v>
      </c>
      <c r="C151" s="96" t="s">
        <v>2631</v>
      </c>
      <c r="D151" s="83" t="s">
        <v>2738</v>
      </c>
      <c r="E151" s="83"/>
      <c r="F151" s="83" t="s">
        <v>612</v>
      </c>
      <c r="G151" s="106">
        <v>43121</v>
      </c>
      <c r="H151" s="83" t="s">
        <v>337</v>
      </c>
      <c r="I151" s="93">
        <v>2.66</v>
      </c>
      <c r="J151" s="96" t="s">
        <v>179</v>
      </c>
      <c r="K151" s="97">
        <v>4.9892000000000006E-2</v>
      </c>
      <c r="L151" s="97">
        <v>6.3799999999999996E-2</v>
      </c>
      <c r="M151" s="93">
        <v>7430376.5599999996</v>
      </c>
      <c r="N151" s="95">
        <v>100.31</v>
      </c>
      <c r="O151" s="93">
        <v>26191.28426</v>
      </c>
      <c r="P151" s="94">
        <f t="shared" si="3"/>
        <v>7.2113337090283659E-3</v>
      </c>
      <c r="Q151" s="94">
        <f>O151/'סכום נכסי הקרן'!$C$42</f>
        <v>5.0612587480435456E-4</v>
      </c>
    </row>
    <row r="152" spans="2:17" s="139" customFormat="1">
      <c r="B152" s="148" t="s">
        <v>3108</v>
      </c>
      <c r="C152" s="96" t="s">
        <v>2631</v>
      </c>
      <c r="D152" s="83" t="s">
        <v>2739</v>
      </c>
      <c r="E152" s="83"/>
      <c r="F152" s="83" t="s">
        <v>612</v>
      </c>
      <c r="G152" s="106">
        <v>43119</v>
      </c>
      <c r="H152" s="83" t="s">
        <v>337</v>
      </c>
      <c r="I152" s="93">
        <v>2.66</v>
      </c>
      <c r="J152" s="96" t="s">
        <v>179</v>
      </c>
      <c r="K152" s="97">
        <v>4.9892000000000006E-2</v>
      </c>
      <c r="L152" s="97">
        <v>6.3799999999999996E-2</v>
      </c>
      <c r="M152" s="93">
        <v>139403.26999999999</v>
      </c>
      <c r="N152" s="95">
        <v>100.31</v>
      </c>
      <c r="O152" s="93">
        <v>491.38165999999995</v>
      </c>
      <c r="P152" s="94">
        <f t="shared" si="3"/>
        <v>1.3529375243993152E-4</v>
      </c>
      <c r="Q152" s="94">
        <f>O152/'סכום נכסי הקרן'!$C$42</f>
        <v>9.4955623428568706E-6</v>
      </c>
    </row>
    <row r="153" spans="2:17" s="139" customFormat="1">
      <c r="B153" s="148" t="s">
        <v>3108</v>
      </c>
      <c r="C153" s="96" t="s">
        <v>2631</v>
      </c>
      <c r="D153" s="83" t="s">
        <v>2740</v>
      </c>
      <c r="E153" s="83"/>
      <c r="F153" s="83" t="s">
        <v>612</v>
      </c>
      <c r="G153" s="106">
        <v>43132</v>
      </c>
      <c r="H153" s="83" t="s">
        <v>337</v>
      </c>
      <c r="I153" s="93">
        <v>2.67</v>
      </c>
      <c r="J153" s="96" t="s">
        <v>179</v>
      </c>
      <c r="K153" s="97">
        <v>4.9778999999999997E-2</v>
      </c>
      <c r="L153" s="97">
        <v>6.4599999999999991E-2</v>
      </c>
      <c r="M153" s="93">
        <v>707001.1</v>
      </c>
      <c r="N153" s="95">
        <v>99.92</v>
      </c>
      <c r="O153" s="93">
        <v>2482.4142400000001</v>
      </c>
      <c r="P153" s="94">
        <f t="shared" si="3"/>
        <v>6.8349139778623564E-4</v>
      </c>
      <c r="Q153" s="94">
        <f>O153/'סכום נכסי הקרן'!$C$42</f>
        <v>4.7970693852749124E-5</v>
      </c>
    </row>
    <row r="154" spans="2:17" s="139" customFormat="1">
      <c r="B154" s="148" t="s">
        <v>3108</v>
      </c>
      <c r="C154" s="96" t="s">
        <v>2631</v>
      </c>
      <c r="D154" s="83" t="s">
        <v>2741</v>
      </c>
      <c r="E154" s="83"/>
      <c r="F154" s="83" t="s">
        <v>612</v>
      </c>
      <c r="G154" s="106">
        <v>43158</v>
      </c>
      <c r="H154" s="83" t="s">
        <v>337</v>
      </c>
      <c r="I154" s="93">
        <v>2.6799999999999997</v>
      </c>
      <c r="J154" s="96" t="s">
        <v>179</v>
      </c>
      <c r="K154" s="97">
        <v>4.9946999999999998E-2</v>
      </c>
      <c r="L154" s="97">
        <v>6.2E-2</v>
      </c>
      <c r="M154" s="93">
        <v>847966.56</v>
      </c>
      <c r="N154" s="95">
        <v>100.21</v>
      </c>
      <c r="O154" s="93">
        <v>2986.0119100000002</v>
      </c>
      <c r="P154" s="94">
        <f t="shared" si="3"/>
        <v>8.2214862503054585E-4</v>
      </c>
      <c r="Q154" s="94">
        <f>O154/'סכום נכסי הקרן'!$C$42</f>
        <v>5.7702320937086102E-5</v>
      </c>
    </row>
    <row r="155" spans="2:17" s="139" customFormat="1">
      <c r="B155" s="148" t="s">
        <v>3052</v>
      </c>
      <c r="C155" s="96" t="s">
        <v>2631</v>
      </c>
      <c r="D155" s="83">
        <v>2424</v>
      </c>
      <c r="E155" s="83"/>
      <c r="F155" s="83" t="s">
        <v>612</v>
      </c>
      <c r="G155" s="106">
        <v>41305</v>
      </c>
      <c r="H155" s="83" t="s">
        <v>176</v>
      </c>
      <c r="I155" s="93">
        <v>4.4799999999999995</v>
      </c>
      <c r="J155" s="96" t="s">
        <v>180</v>
      </c>
      <c r="K155" s="97">
        <v>7.1500000000000008E-2</v>
      </c>
      <c r="L155" s="97">
        <v>6.6999999999999994E-3</v>
      </c>
      <c r="M155" s="93">
        <v>38546670.969999999</v>
      </c>
      <c r="N155" s="95">
        <v>138.44999999999999</v>
      </c>
      <c r="O155" s="93">
        <v>53367.866590000005</v>
      </c>
      <c r="P155" s="94">
        <f t="shared" si="3"/>
        <v>1.4693952824113855E-2</v>
      </c>
      <c r="Q155" s="94">
        <f>O155/'סכום נכסי הקרן'!$C$42</f>
        <v>1.0312918563354877E-3</v>
      </c>
    </row>
    <row r="156" spans="2:17" s="139" customFormat="1">
      <c r="B156" s="86" t="s">
        <v>3075</v>
      </c>
      <c r="C156" s="96" t="s">
        <v>2631</v>
      </c>
      <c r="D156" s="83" t="s">
        <v>2742</v>
      </c>
      <c r="E156" s="83"/>
      <c r="F156" s="83" t="s">
        <v>2737</v>
      </c>
      <c r="G156" s="106">
        <v>41339</v>
      </c>
      <c r="H156" s="83" t="s">
        <v>2584</v>
      </c>
      <c r="I156" s="93">
        <v>3.13</v>
      </c>
      <c r="J156" s="96" t="s">
        <v>180</v>
      </c>
      <c r="K156" s="97">
        <v>4.7500000000000001E-2</v>
      </c>
      <c r="L156" s="97">
        <v>2.5000000000000001E-3</v>
      </c>
      <c r="M156" s="93">
        <v>8496219.0500000007</v>
      </c>
      <c r="N156" s="95">
        <v>116.53</v>
      </c>
      <c r="O156" s="93">
        <v>9900.6444100000008</v>
      </c>
      <c r="P156" s="94">
        <f t="shared" si="3"/>
        <v>2.725977468923712E-3</v>
      </c>
      <c r="Q156" s="94">
        <f>O156/'סכום נכסי הקרן'!$C$42</f>
        <v>1.9132213080482572E-4</v>
      </c>
    </row>
    <row r="157" spans="2:17" s="139" customFormat="1">
      <c r="B157" s="86" t="s">
        <v>3075</v>
      </c>
      <c r="C157" s="96" t="s">
        <v>2631</v>
      </c>
      <c r="D157" s="83" t="s">
        <v>2743</v>
      </c>
      <c r="E157" s="83"/>
      <c r="F157" s="83" t="s">
        <v>2737</v>
      </c>
      <c r="G157" s="106">
        <v>41338</v>
      </c>
      <c r="H157" s="83" t="s">
        <v>2584</v>
      </c>
      <c r="I157" s="93">
        <v>3.1300000000000003</v>
      </c>
      <c r="J157" s="96" t="s">
        <v>180</v>
      </c>
      <c r="K157" s="97">
        <v>4.4999999999999998E-2</v>
      </c>
      <c r="L157" s="97">
        <v>2.5999999999999994E-3</v>
      </c>
      <c r="M157" s="93">
        <v>14451030.24</v>
      </c>
      <c r="N157" s="95">
        <v>115.61</v>
      </c>
      <c r="O157" s="93">
        <v>16706.836480000002</v>
      </c>
      <c r="P157" s="94">
        <f t="shared" ref="P157:P184" si="4">O157/$O$10</f>
        <v>4.5999490473037545E-3</v>
      </c>
      <c r="Q157" s="94">
        <f>O157/'סכום נכסי הקרן'!$C$42</f>
        <v>3.2284641504071491E-4</v>
      </c>
    </row>
    <row r="158" spans="2:17" s="139" customFormat="1">
      <c r="B158" s="86" t="s">
        <v>3076</v>
      </c>
      <c r="C158" s="96" t="s">
        <v>2631</v>
      </c>
      <c r="D158" s="83" t="s">
        <v>2744</v>
      </c>
      <c r="E158" s="83"/>
      <c r="F158" s="83" t="s">
        <v>2737</v>
      </c>
      <c r="G158" s="106">
        <v>43011</v>
      </c>
      <c r="H158" s="83" t="s">
        <v>2584</v>
      </c>
      <c r="I158" s="93">
        <v>10.32</v>
      </c>
      <c r="J158" s="96" t="s">
        <v>180</v>
      </c>
      <c r="K158" s="97">
        <v>3.9E-2</v>
      </c>
      <c r="L158" s="97">
        <v>3.7499999999999999E-2</v>
      </c>
      <c r="M158" s="93">
        <v>2277552.92</v>
      </c>
      <c r="N158" s="95">
        <v>102.07</v>
      </c>
      <c r="O158" s="93">
        <v>2324.6983599999999</v>
      </c>
      <c r="P158" s="94">
        <f t="shared" si="4"/>
        <v>6.4006695816721127E-4</v>
      </c>
      <c r="Q158" s="94">
        <f>O158/'סכום נכסי הקרן'!$C$42</f>
        <v>4.4922959081779985E-5</v>
      </c>
    </row>
    <row r="159" spans="2:17" s="139" customFormat="1">
      <c r="B159" s="86" t="s">
        <v>3076</v>
      </c>
      <c r="C159" s="96" t="s">
        <v>2631</v>
      </c>
      <c r="D159" s="83" t="s">
        <v>2745</v>
      </c>
      <c r="E159" s="83"/>
      <c r="F159" s="83" t="s">
        <v>2737</v>
      </c>
      <c r="G159" s="106">
        <v>43104</v>
      </c>
      <c r="H159" s="83" t="s">
        <v>2584</v>
      </c>
      <c r="I159" s="93">
        <v>10.169999999999998</v>
      </c>
      <c r="J159" s="96" t="s">
        <v>180</v>
      </c>
      <c r="K159" s="97">
        <v>3.8199999999999998E-2</v>
      </c>
      <c r="L159" s="97">
        <v>4.0300000000000002E-2</v>
      </c>
      <c r="M159" s="93">
        <v>4059017.98</v>
      </c>
      <c r="N159" s="95">
        <v>96.57</v>
      </c>
      <c r="O159" s="93">
        <v>3919.7936800000002</v>
      </c>
      <c r="P159" s="94">
        <f t="shared" si="4"/>
        <v>1.0792498762724036E-3</v>
      </c>
      <c r="Q159" s="94">
        <f>O159/'סכום נכסי הקרן'!$C$42</f>
        <v>7.5746915868973139E-5</v>
      </c>
    </row>
    <row r="160" spans="2:17" s="139" customFormat="1">
      <c r="B160" s="148" t="s">
        <v>3077</v>
      </c>
      <c r="C160" s="96" t="s">
        <v>2625</v>
      </c>
      <c r="D160" s="83" t="s">
        <v>2746</v>
      </c>
      <c r="E160" s="83"/>
      <c r="F160" s="83" t="s">
        <v>612</v>
      </c>
      <c r="G160" s="106">
        <v>42432</v>
      </c>
      <c r="H160" s="83" t="s">
        <v>176</v>
      </c>
      <c r="I160" s="93">
        <v>6.5400000000000009</v>
      </c>
      <c r="J160" s="96" t="s">
        <v>180</v>
      </c>
      <c r="K160" s="97">
        <v>2.5399999999999999E-2</v>
      </c>
      <c r="L160" s="97">
        <v>1.4000000000000002E-2</v>
      </c>
      <c r="M160" s="93">
        <v>21385908.629999999</v>
      </c>
      <c r="N160" s="95">
        <v>109.23</v>
      </c>
      <c r="O160" s="93">
        <v>23359.828899999997</v>
      </c>
      <c r="P160" s="94">
        <f t="shared" si="4"/>
        <v>6.4317396547436418E-3</v>
      </c>
      <c r="Q160" s="94">
        <f>O160/'סכום נכסי הקרן'!$C$42</f>
        <v>4.5141023708214836E-4</v>
      </c>
    </row>
    <row r="161" spans="2:17" s="139" customFormat="1">
      <c r="B161" s="86" t="s">
        <v>3078</v>
      </c>
      <c r="C161" s="96" t="s">
        <v>2625</v>
      </c>
      <c r="D161" s="83" t="s">
        <v>2747</v>
      </c>
      <c r="E161" s="83"/>
      <c r="F161" s="83" t="s">
        <v>612</v>
      </c>
      <c r="G161" s="106">
        <v>43072</v>
      </c>
      <c r="H161" s="83" t="s">
        <v>176</v>
      </c>
      <c r="I161" s="93">
        <v>7.43</v>
      </c>
      <c r="J161" s="96" t="s">
        <v>180</v>
      </c>
      <c r="K161" s="97">
        <v>3.5000000000000003E-2</v>
      </c>
      <c r="L161" s="97">
        <v>3.95E-2</v>
      </c>
      <c r="M161" s="93">
        <v>27352557.73</v>
      </c>
      <c r="N161" s="95">
        <v>101.42</v>
      </c>
      <c r="O161" s="93">
        <v>27740.964010000003</v>
      </c>
      <c r="P161" s="94">
        <f t="shared" si="4"/>
        <v>7.6380122066704546E-3</v>
      </c>
      <c r="Q161" s="94">
        <f>O161/'סכום נכסי הקרן'!$C$42</f>
        <v>5.3607221158376934E-4</v>
      </c>
    </row>
    <row r="162" spans="2:17" s="139" customFormat="1">
      <c r="B162" s="148" t="s">
        <v>3079</v>
      </c>
      <c r="C162" s="96" t="s">
        <v>2631</v>
      </c>
      <c r="D162" s="83" t="s">
        <v>2748</v>
      </c>
      <c r="E162" s="83"/>
      <c r="F162" s="83" t="s">
        <v>612</v>
      </c>
      <c r="G162" s="106">
        <v>42326</v>
      </c>
      <c r="H162" s="83" t="s">
        <v>176</v>
      </c>
      <c r="I162" s="93">
        <v>10.990000000000002</v>
      </c>
      <c r="J162" s="96" t="s">
        <v>180</v>
      </c>
      <c r="K162" s="97">
        <v>3.4000000000000002E-2</v>
      </c>
      <c r="L162" s="97">
        <v>2.1299999999999999E-2</v>
      </c>
      <c r="M162" s="93">
        <v>585228.62</v>
      </c>
      <c r="N162" s="95">
        <v>115.51</v>
      </c>
      <c r="O162" s="93">
        <v>675.99757</v>
      </c>
      <c r="P162" s="94">
        <f t="shared" si="4"/>
        <v>1.8612466709802577E-4</v>
      </c>
      <c r="Q162" s="94">
        <f>O162/'סכום נכסי הקרן'!$C$42</f>
        <v>1.306311894008163E-5</v>
      </c>
    </row>
    <row r="163" spans="2:17" s="139" customFormat="1">
      <c r="B163" s="148" t="s">
        <v>3079</v>
      </c>
      <c r="C163" s="96" t="s">
        <v>2631</v>
      </c>
      <c r="D163" s="83" t="s">
        <v>2749</v>
      </c>
      <c r="E163" s="83"/>
      <c r="F163" s="83" t="s">
        <v>612</v>
      </c>
      <c r="G163" s="106">
        <v>42606</v>
      </c>
      <c r="H163" s="83" t="s">
        <v>176</v>
      </c>
      <c r="I163" s="93">
        <v>10.889999999999999</v>
      </c>
      <c r="J163" s="96" t="s">
        <v>180</v>
      </c>
      <c r="K163" s="97">
        <v>3.4000000000000002E-2</v>
      </c>
      <c r="L163" s="97">
        <v>2.3900000000000001E-2</v>
      </c>
      <c r="M163" s="93">
        <v>2461634.16</v>
      </c>
      <c r="N163" s="95">
        <v>112.34</v>
      </c>
      <c r="O163" s="93">
        <v>2765.3998300000003</v>
      </c>
      <c r="P163" s="94">
        <f t="shared" si="4"/>
        <v>7.6140676474870626E-4</v>
      </c>
      <c r="Q163" s="94">
        <f>O163/'סכום נכסי הקרן'!$C$42</f>
        <v>5.3439166794891769E-5</v>
      </c>
    </row>
    <row r="164" spans="2:17" s="139" customFormat="1">
      <c r="B164" s="148" t="s">
        <v>3079</v>
      </c>
      <c r="C164" s="96" t="s">
        <v>2631</v>
      </c>
      <c r="D164" s="83" t="s">
        <v>2750</v>
      </c>
      <c r="E164" s="83"/>
      <c r="F164" s="83" t="s">
        <v>612</v>
      </c>
      <c r="G164" s="106">
        <v>42648</v>
      </c>
      <c r="H164" s="83" t="s">
        <v>176</v>
      </c>
      <c r="I164" s="93">
        <v>10.91</v>
      </c>
      <c r="J164" s="96" t="s">
        <v>180</v>
      </c>
      <c r="K164" s="97">
        <v>3.4000000000000002E-2</v>
      </c>
      <c r="L164" s="97">
        <v>2.35E-2</v>
      </c>
      <c r="M164" s="93">
        <v>2258070.84</v>
      </c>
      <c r="N164" s="95">
        <v>112.85</v>
      </c>
      <c r="O164" s="93">
        <v>2548.2329599999998</v>
      </c>
      <c r="P164" s="94">
        <f t="shared" si="4"/>
        <v>7.0161348563459603E-4</v>
      </c>
      <c r="Q164" s="94">
        <f>O164/'סכום נכסי הקרן'!$C$42</f>
        <v>4.9242588613915096E-5</v>
      </c>
    </row>
    <row r="165" spans="2:17" s="139" customFormat="1">
      <c r="B165" s="148" t="s">
        <v>3079</v>
      </c>
      <c r="C165" s="96" t="s">
        <v>2631</v>
      </c>
      <c r="D165" s="83" t="s">
        <v>2751</v>
      </c>
      <c r="E165" s="83"/>
      <c r="F165" s="83" t="s">
        <v>612</v>
      </c>
      <c r="G165" s="106">
        <v>42718</v>
      </c>
      <c r="H165" s="83" t="s">
        <v>176</v>
      </c>
      <c r="I165" s="93">
        <v>10.86</v>
      </c>
      <c r="J165" s="96" t="s">
        <v>180</v>
      </c>
      <c r="K165" s="97">
        <v>3.4000000000000002E-2</v>
      </c>
      <c r="L165" s="97">
        <v>2.46E-2</v>
      </c>
      <c r="M165" s="93">
        <v>1577657.39</v>
      </c>
      <c r="N165" s="95">
        <v>111.51</v>
      </c>
      <c r="O165" s="93">
        <v>1759.24577</v>
      </c>
      <c r="P165" s="94">
        <f t="shared" si="4"/>
        <v>4.8437900935777037E-4</v>
      </c>
      <c r="Q165" s="94">
        <f>O165/'סכום נכסי הקרן'!$C$42</f>
        <v>3.3996034539510979E-5</v>
      </c>
    </row>
    <row r="166" spans="2:17" s="139" customFormat="1">
      <c r="B166" s="148" t="s">
        <v>3079</v>
      </c>
      <c r="C166" s="96" t="s">
        <v>2631</v>
      </c>
      <c r="D166" s="83" t="s">
        <v>2752</v>
      </c>
      <c r="E166" s="83"/>
      <c r="F166" s="83" t="s">
        <v>612</v>
      </c>
      <c r="G166" s="106">
        <v>42900</v>
      </c>
      <c r="H166" s="83" t="s">
        <v>176</v>
      </c>
      <c r="I166" s="93">
        <v>10.54</v>
      </c>
      <c r="J166" s="96" t="s">
        <v>180</v>
      </c>
      <c r="K166" s="97">
        <v>3.4000000000000002E-2</v>
      </c>
      <c r="L166" s="97">
        <v>3.2899999999999999E-2</v>
      </c>
      <c r="M166" s="93">
        <v>1868795.17</v>
      </c>
      <c r="N166" s="95">
        <v>102.35</v>
      </c>
      <c r="O166" s="93">
        <v>1912.7118700000001</v>
      </c>
      <c r="P166" s="94">
        <f t="shared" si="4"/>
        <v>5.2663334286570348E-4</v>
      </c>
      <c r="Q166" s="94">
        <f>O166/'סכום נכסי הקרן'!$C$42</f>
        <v>3.6961645669696644E-5</v>
      </c>
    </row>
    <row r="167" spans="2:17" s="139" customFormat="1">
      <c r="B167" s="148" t="s">
        <v>3079</v>
      </c>
      <c r="C167" s="96" t="s">
        <v>2631</v>
      </c>
      <c r="D167" s="83" t="s">
        <v>2753</v>
      </c>
      <c r="E167" s="83"/>
      <c r="F167" s="83" t="s">
        <v>612</v>
      </c>
      <c r="G167" s="106">
        <v>43075</v>
      </c>
      <c r="H167" s="83" t="s">
        <v>176</v>
      </c>
      <c r="I167" s="93">
        <v>10.389999999999999</v>
      </c>
      <c r="J167" s="96" t="s">
        <v>180</v>
      </c>
      <c r="K167" s="97">
        <v>3.4000000000000002E-2</v>
      </c>
      <c r="L167" s="97">
        <v>3.6599999999999994E-2</v>
      </c>
      <c r="M167" s="93">
        <v>1159597.77</v>
      </c>
      <c r="N167" s="95">
        <v>98.55</v>
      </c>
      <c r="O167" s="93">
        <v>1142.7836100000002</v>
      </c>
      <c r="P167" s="94">
        <f t="shared" si="4"/>
        <v>3.1464642539518324E-4</v>
      </c>
      <c r="Q167" s="94">
        <f>O167/'סכום נכסי הקרן'!$C$42</f>
        <v>2.2083390359237331E-5</v>
      </c>
    </row>
    <row r="168" spans="2:17" s="139" customFormat="1">
      <c r="B168" s="148" t="s">
        <v>3079</v>
      </c>
      <c r="C168" s="96" t="s">
        <v>2631</v>
      </c>
      <c r="D168" s="83" t="s">
        <v>2754</v>
      </c>
      <c r="E168" s="83"/>
      <c r="F168" s="83" t="s">
        <v>612</v>
      </c>
      <c r="G168" s="106">
        <v>42326</v>
      </c>
      <c r="H168" s="83" t="s">
        <v>176</v>
      </c>
      <c r="I168" s="93">
        <v>10.979999999999999</v>
      </c>
      <c r="J168" s="96" t="s">
        <v>180</v>
      </c>
      <c r="K168" s="97">
        <v>3.4000000000000002E-2</v>
      </c>
      <c r="L168" s="97">
        <v>2.1600000000000001E-2</v>
      </c>
      <c r="M168" s="93">
        <v>1302605.6000000001</v>
      </c>
      <c r="N168" s="95">
        <v>115.14</v>
      </c>
      <c r="O168" s="93">
        <v>1499.8200900000002</v>
      </c>
      <c r="P168" s="94">
        <f t="shared" si="4"/>
        <v>4.1295047104707947E-4</v>
      </c>
      <c r="Q168" s="94">
        <f>O168/'סכום נכסי הקרן'!$C$42</f>
        <v>2.8982838243625548E-5</v>
      </c>
    </row>
    <row r="169" spans="2:17" s="139" customFormat="1">
      <c r="B169" s="148" t="s">
        <v>3079</v>
      </c>
      <c r="C169" s="96" t="s">
        <v>2631</v>
      </c>
      <c r="D169" s="83" t="s">
        <v>2755</v>
      </c>
      <c r="E169" s="83"/>
      <c r="F169" s="83" t="s">
        <v>612</v>
      </c>
      <c r="G169" s="106">
        <v>42606</v>
      </c>
      <c r="H169" s="83" t="s">
        <v>176</v>
      </c>
      <c r="I169" s="93">
        <v>10.900000000000002</v>
      </c>
      <c r="J169" s="96" t="s">
        <v>180</v>
      </c>
      <c r="K169" s="97">
        <v>3.4000000000000002E-2</v>
      </c>
      <c r="L169" s="97">
        <v>2.3700000000000002E-2</v>
      </c>
      <c r="M169" s="93">
        <v>5479120.9199999999</v>
      </c>
      <c r="N169" s="95">
        <v>112.61</v>
      </c>
      <c r="O169" s="93">
        <v>6170.0380999999998</v>
      </c>
      <c r="P169" s="94">
        <f t="shared" si="4"/>
        <v>1.6988171826485049E-3</v>
      </c>
      <c r="Q169" s="94">
        <f>O169/'סכום נכסי הקרן'!$C$42</f>
        <v>1.1923111138570406E-4</v>
      </c>
    </row>
    <row r="170" spans="2:17" s="139" customFormat="1">
      <c r="B170" s="148" t="s">
        <v>3079</v>
      </c>
      <c r="C170" s="96" t="s">
        <v>2631</v>
      </c>
      <c r="D170" s="83" t="s">
        <v>2756</v>
      </c>
      <c r="E170" s="83"/>
      <c r="F170" s="83" t="s">
        <v>612</v>
      </c>
      <c r="G170" s="106">
        <v>42648</v>
      </c>
      <c r="H170" s="83" t="s">
        <v>176</v>
      </c>
      <c r="I170" s="93">
        <v>10.91</v>
      </c>
      <c r="J170" s="96" t="s">
        <v>180</v>
      </c>
      <c r="K170" s="97">
        <v>3.4000000000000002E-2</v>
      </c>
      <c r="L170" s="97">
        <v>2.35E-2</v>
      </c>
      <c r="M170" s="93">
        <v>5026028.97</v>
      </c>
      <c r="N170" s="95">
        <v>112.89</v>
      </c>
      <c r="O170" s="93">
        <v>5673.8841400000001</v>
      </c>
      <c r="P170" s="94">
        <f t="shared" si="4"/>
        <v>1.5622094569219655E-3</v>
      </c>
      <c r="Q170" s="94">
        <f>O170/'סכום נכסי הקרן'!$C$42</f>
        <v>1.0964332811590251E-4</v>
      </c>
    </row>
    <row r="171" spans="2:17" s="139" customFormat="1">
      <c r="B171" s="148" t="s">
        <v>3079</v>
      </c>
      <c r="C171" s="96" t="s">
        <v>2631</v>
      </c>
      <c r="D171" s="83" t="s">
        <v>2757</v>
      </c>
      <c r="E171" s="83"/>
      <c r="F171" s="83" t="s">
        <v>612</v>
      </c>
      <c r="G171" s="106">
        <v>42718</v>
      </c>
      <c r="H171" s="83" t="s">
        <v>176</v>
      </c>
      <c r="I171" s="93">
        <v>10.879999999999999</v>
      </c>
      <c r="J171" s="96" t="s">
        <v>180</v>
      </c>
      <c r="K171" s="97">
        <v>3.4000000000000002E-2</v>
      </c>
      <c r="L171" s="97">
        <v>2.4199999999999999E-2</v>
      </c>
      <c r="M171" s="93">
        <v>3511560.05</v>
      </c>
      <c r="N171" s="95">
        <v>111.98</v>
      </c>
      <c r="O171" s="93">
        <v>3932.2449700000002</v>
      </c>
      <c r="P171" s="94">
        <f t="shared" si="4"/>
        <v>1.0826781315044318E-3</v>
      </c>
      <c r="Q171" s="94">
        <f>O171/'סכום נכסי הקרן'!$C$42</f>
        <v>7.5987527210560421E-5</v>
      </c>
    </row>
    <row r="172" spans="2:17" s="139" customFormat="1">
      <c r="B172" s="148" t="s">
        <v>3079</v>
      </c>
      <c r="C172" s="96" t="s">
        <v>2631</v>
      </c>
      <c r="D172" s="83" t="s">
        <v>2758</v>
      </c>
      <c r="E172" s="83"/>
      <c r="F172" s="83" t="s">
        <v>612</v>
      </c>
      <c r="G172" s="106">
        <v>42900</v>
      </c>
      <c r="H172" s="83" t="s">
        <v>176</v>
      </c>
      <c r="I172" s="93">
        <v>10.55</v>
      </c>
      <c r="J172" s="96" t="s">
        <v>180</v>
      </c>
      <c r="K172" s="97">
        <v>3.4000000000000002E-2</v>
      </c>
      <c r="L172" s="97">
        <v>3.2199999999999999E-2</v>
      </c>
      <c r="M172" s="93">
        <v>4159576.26</v>
      </c>
      <c r="N172" s="95">
        <v>103.01</v>
      </c>
      <c r="O172" s="93">
        <v>4284.7795300000007</v>
      </c>
      <c r="P172" s="94">
        <f t="shared" si="4"/>
        <v>1.1797426484975169E-3</v>
      </c>
      <c r="Q172" s="94">
        <f>O172/'סכום נכסי הקרן'!$C$42</f>
        <v>8.2799979047878933E-5</v>
      </c>
    </row>
    <row r="173" spans="2:17" s="139" customFormat="1">
      <c r="B173" s="148" t="s">
        <v>3079</v>
      </c>
      <c r="C173" s="96" t="s">
        <v>2631</v>
      </c>
      <c r="D173" s="83" t="s">
        <v>2759</v>
      </c>
      <c r="E173" s="83"/>
      <c r="F173" s="83" t="s">
        <v>612</v>
      </c>
      <c r="G173" s="106">
        <v>43075</v>
      </c>
      <c r="H173" s="83" t="s">
        <v>176</v>
      </c>
      <c r="I173" s="93">
        <v>10.410000000000002</v>
      </c>
      <c r="J173" s="96" t="s">
        <v>180</v>
      </c>
      <c r="K173" s="97">
        <v>3.4000000000000002E-2</v>
      </c>
      <c r="L173" s="97">
        <v>3.61E-2</v>
      </c>
      <c r="M173" s="93">
        <v>2581040.65</v>
      </c>
      <c r="N173" s="95">
        <v>99.05</v>
      </c>
      <c r="O173" s="93">
        <v>2556.5207799999998</v>
      </c>
      <c r="P173" s="94">
        <f t="shared" si="4"/>
        <v>7.0389539877589377E-4</v>
      </c>
      <c r="Q173" s="94">
        <f>O173/'סכום נכסי הקרן'!$C$42</f>
        <v>4.9402744187276085E-5</v>
      </c>
    </row>
    <row r="174" spans="2:17" s="139" customFormat="1">
      <c r="B174" s="148" t="s">
        <v>3080</v>
      </c>
      <c r="C174" s="96" t="s">
        <v>2631</v>
      </c>
      <c r="D174" s="83">
        <v>4180</v>
      </c>
      <c r="E174" s="83"/>
      <c r="F174" s="83" t="s">
        <v>2737</v>
      </c>
      <c r="G174" s="106">
        <v>42082</v>
      </c>
      <c r="H174" s="83" t="s">
        <v>2584</v>
      </c>
      <c r="I174" s="93">
        <v>1.6899999999999997</v>
      </c>
      <c r="J174" s="96" t="s">
        <v>179</v>
      </c>
      <c r="K174" s="97">
        <v>6.2100000000000002E-2</v>
      </c>
      <c r="L174" s="97">
        <v>5.79E-2</v>
      </c>
      <c r="M174" s="93">
        <v>2125954.75</v>
      </c>
      <c r="N174" s="95">
        <v>101.46</v>
      </c>
      <c r="O174" s="93">
        <v>7579.6758200000004</v>
      </c>
      <c r="P174" s="94">
        <f t="shared" si="4"/>
        <v>2.0869374407787526E-3</v>
      </c>
      <c r="Q174" s="94">
        <f>O174/'סכום נכסי הקרן'!$C$42</f>
        <v>1.4647124658143486E-4</v>
      </c>
    </row>
    <row r="175" spans="2:17" s="139" customFormat="1">
      <c r="B175" s="148" t="s">
        <v>3080</v>
      </c>
      <c r="C175" s="96" t="s">
        <v>2631</v>
      </c>
      <c r="D175" s="83" t="s">
        <v>2760</v>
      </c>
      <c r="E175" s="83"/>
      <c r="F175" s="83" t="s">
        <v>2737</v>
      </c>
      <c r="G175" s="106">
        <v>43166</v>
      </c>
      <c r="H175" s="83" t="s">
        <v>2584</v>
      </c>
      <c r="I175" s="93">
        <v>3.0000000000000002E-2</v>
      </c>
      <c r="J175" s="96" t="s">
        <v>179</v>
      </c>
      <c r="K175" s="97">
        <v>3.9100000000000003E-2</v>
      </c>
      <c r="L175" s="97">
        <v>4.4800000000000006E-2</v>
      </c>
      <c r="M175" s="93">
        <v>2746448.73</v>
      </c>
      <c r="N175" s="95">
        <v>100.25</v>
      </c>
      <c r="O175" s="93">
        <v>9675.1481700000004</v>
      </c>
      <c r="P175" s="94">
        <f t="shared" si="4"/>
        <v>2.6638908365681307E-3</v>
      </c>
      <c r="Q175" s="94">
        <f>O175/'סכום נכסי הקרן'!$C$42</f>
        <v>1.8696459412956637E-4</v>
      </c>
    </row>
    <row r="176" spans="2:17" s="139" customFormat="1">
      <c r="B176" s="148" t="s">
        <v>3080</v>
      </c>
      <c r="C176" s="96" t="s">
        <v>2631</v>
      </c>
      <c r="D176" s="83" t="s">
        <v>2761</v>
      </c>
      <c r="E176" s="83"/>
      <c r="F176" s="83" t="s">
        <v>2737</v>
      </c>
      <c r="G176" s="106">
        <v>43178</v>
      </c>
      <c r="H176" s="83" t="s">
        <v>2584</v>
      </c>
      <c r="I176" s="93">
        <v>0.05</v>
      </c>
      <c r="J176" s="96" t="s">
        <v>179</v>
      </c>
      <c r="K176" s="97">
        <v>3.9100000000000003E-2</v>
      </c>
      <c r="L176" s="97">
        <v>4.24E-2</v>
      </c>
      <c r="M176" s="93">
        <v>823934.62</v>
      </c>
      <c r="N176" s="95">
        <v>100.12</v>
      </c>
      <c r="O176" s="93">
        <v>2898.7807599999996</v>
      </c>
      <c r="P176" s="94">
        <f t="shared" si="4"/>
        <v>7.9813098136604559E-4</v>
      </c>
      <c r="Q176" s="94">
        <f>O176/'סכום נכסי הקרן'!$C$42</f>
        <v>5.6016647883956472E-5</v>
      </c>
    </row>
    <row r="177" spans="1:17" s="139" customFormat="1">
      <c r="B177" s="148" t="s">
        <v>3080</v>
      </c>
      <c r="C177" s="96" t="s">
        <v>2631</v>
      </c>
      <c r="D177" s="83">
        <v>4179</v>
      </c>
      <c r="E177" s="83"/>
      <c r="F177" s="83" t="s">
        <v>2737</v>
      </c>
      <c r="G177" s="106">
        <v>42082</v>
      </c>
      <c r="H177" s="83" t="s">
        <v>2584</v>
      </c>
      <c r="I177" s="93">
        <v>1.73</v>
      </c>
      <c r="J177" s="96" t="s">
        <v>181</v>
      </c>
      <c r="K177" s="97">
        <v>0</v>
      </c>
      <c r="L177" s="97">
        <v>3.1800000000000002E-2</v>
      </c>
      <c r="M177" s="93">
        <v>2013609.65</v>
      </c>
      <c r="N177" s="95">
        <v>101.42</v>
      </c>
      <c r="O177" s="93">
        <v>8840.2876500000002</v>
      </c>
      <c r="P177" s="94">
        <f t="shared" si="4"/>
        <v>2.4340259032396205E-3</v>
      </c>
      <c r="Q177" s="94">
        <f>O177/'סכום נכסי הקרן'!$C$42</f>
        <v>1.7083157419705625E-4</v>
      </c>
    </row>
    <row r="178" spans="1:17" s="139" customFormat="1">
      <c r="B178" s="86" t="s">
        <v>3085</v>
      </c>
      <c r="C178" s="96" t="s">
        <v>2631</v>
      </c>
      <c r="D178" s="83" t="s">
        <v>2762</v>
      </c>
      <c r="E178" s="83"/>
      <c r="F178" s="83" t="s">
        <v>612</v>
      </c>
      <c r="G178" s="106">
        <v>43138</v>
      </c>
      <c r="H178" s="83" t="s">
        <v>176</v>
      </c>
      <c r="I178" s="93">
        <v>0.02</v>
      </c>
      <c r="J178" s="96" t="s">
        <v>180</v>
      </c>
      <c r="K178" s="97">
        <v>2.6000000000000002E-2</v>
      </c>
      <c r="L178" s="97">
        <v>5.9000000000000004E-2</v>
      </c>
      <c r="M178" s="93">
        <v>269777.09999999998</v>
      </c>
      <c r="N178" s="95">
        <v>100.31</v>
      </c>
      <c r="O178" s="93">
        <v>270.61341999999996</v>
      </c>
      <c r="P178" s="94">
        <f t="shared" si="4"/>
        <v>7.4508896104106146E-5</v>
      </c>
      <c r="Q178" s="94">
        <f>O178/'סכום נכסי הקרן'!$C$42</f>
        <v>5.2293905320432802E-6</v>
      </c>
    </row>
    <row r="179" spans="1:17" s="139" customFormat="1">
      <c r="B179" s="86" t="s">
        <v>3085</v>
      </c>
      <c r="C179" s="96" t="s">
        <v>2631</v>
      </c>
      <c r="D179" s="83" t="s">
        <v>2763</v>
      </c>
      <c r="E179" s="83"/>
      <c r="F179" s="83" t="s">
        <v>612</v>
      </c>
      <c r="G179" s="106">
        <v>43138</v>
      </c>
      <c r="H179" s="83" t="s">
        <v>176</v>
      </c>
      <c r="I179" s="93">
        <v>10.410000000000002</v>
      </c>
      <c r="J179" s="96" t="s">
        <v>180</v>
      </c>
      <c r="K179" s="97">
        <v>2.8239999999999998E-2</v>
      </c>
      <c r="L179" s="97">
        <v>3.2000000000000001E-2</v>
      </c>
      <c r="M179" s="93">
        <v>8985751.7799999993</v>
      </c>
      <c r="N179" s="95">
        <v>95.22</v>
      </c>
      <c r="O179" s="93">
        <v>8556.2326599999997</v>
      </c>
      <c r="P179" s="94">
        <f t="shared" si="4"/>
        <v>2.3558160948060148E-3</v>
      </c>
      <c r="Q179" s="94">
        <f>O179/'סכום נכסי הקרן'!$C$42</f>
        <v>1.6534243594483784E-4</v>
      </c>
    </row>
    <row r="180" spans="1:17" s="139" customFormat="1">
      <c r="B180" s="86" t="s">
        <v>3085</v>
      </c>
      <c r="C180" s="96" t="s">
        <v>2631</v>
      </c>
      <c r="D180" s="83" t="s">
        <v>2764</v>
      </c>
      <c r="E180" s="83"/>
      <c r="F180" s="83" t="s">
        <v>612</v>
      </c>
      <c r="G180" s="106">
        <v>43009</v>
      </c>
      <c r="H180" s="83" t="s">
        <v>176</v>
      </c>
      <c r="I180" s="93">
        <v>4.24</v>
      </c>
      <c r="J180" s="96" t="s">
        <v>180</v>
      </c>
      <c r="K180" s="97">
        <v>0</v>
      </c>
      <c r="L180" s="97">
        <v>0</v>
      </c>
      <c r="M180" s="93">
        <v>26.98</v>
      </c>
      <c r="N180" s="95">
        <v>100</v>
      </c>
      <c r="O180" s="93">
        <v>2.6980000000000001E-2</v>
      </c>
      <c r="P180" s="94">
        <f t="shared" si="4"/>
        <v>7.4284934460707239E-9</v>
      </c>
      <c r="Q180" s="94">
        <f>O180/'סכום נכסי הקרן'!$C$42</f>
        <v>5.2136718332197914E-10</v>
      </c>
    </row>
    <row r="181" spans="1:17" s="139" customFormat="1">
      <c r="B181" s="148" t="s">
        <v>3081</v>
      </c>
      <c r="C181" s="96" t="s">
        <v>2631</v>
      </c>
      <c r="D181" s="83" t="s">
        <v>2765</v>
      </c>
      <c r="E181" s="83"/>
      <c r="F181" s="83" t="s">
        <v>644</v>
      </c>
      <c r="G181" s="106">
        <v>42825</v>
      </c>
      <c r="H181" s="83" t="s">
        <v>176</v>
      </c>
      <c r="I181" s="93">
        <v>7.17</v>
      </c>
      <c r="J181" s="96" t="s">
        <v>180</v>
      </c>
      <c r="K181" s="97">
        <v>2.8999999999999998E-2</v>
      </c>
      <c r="L181" s="97">
        <v>2.5000000000000005E-2</v>
      </c>
      <c r="M181" s="93">
        <v>63444746.920000002</v>
      </c>
      <c r="N181" s="95">
        <v>104.64</v>
      </c>
      <c r="O181" s="93">
        <v>66388.580659999992</v>
      </c>
      <c r="P181" s="94">
        <f t="shared" si="4"/>
        <v>1.8278989485794941E-2</v>
      </c>
      <c r="Q181" s="94">
        <f>O181/'סכום נכסי הקרן'!$C$42</f>
        <v>1.2829068681782139E-3</v>
      </c>
    </row>
    <row r="182" spans="1:17" s="139" customFormat="1">
      <c r="B182" s="148" t="s">
        <v>3082</v>
      </c>
      <c r="C182" s="96" t="s">
        <v>2625</v>
      </c>
      <c r="D182" s="83" t="s">
        <v>2766</v>
      </c>
      <c r="E182" s="83"/>
      <c r="F182" s="83" t="s">
        <v>841</v>
      </c>
      <c r="G182" s="106">
        <v>42372</v>
      </c>
      <c r="H182" s="83" t="s">
        <v>176</v>
      </c>
      <c r="I182" s="93">
        <v>10.68</v>
      </c>
      <c r="J182" s="96" t="s">
        <v>180</v>
      </c>
      <c r="K182" s="97">
        <v>6.7000000000000004E-2</v>
      </c>
      <c r="L182" s="97">
        <v>3.2500000000000001E-2</v>
      </c>
      <c r="M182" s="93">
        <v>19746642.280000001</v>
      </c>
      <c r="N182" s="95">
        <v>139.85</v>
      </c>
      <c r="O182" s="93">
        <v>27615.679889999999</v>
      </c>
      <c r="P182" s="94">
        <f t="shared" si="4"/>
        <v>7.6035173117736136E-3</v>
      </c>
      <c r="Q182" s="94">
        <f>O182/'סכום נכסי הקרן'!$C$42</f>
        <v>5.3365119495073091E-4</v>
      </c>
    </row>
    <row r="183" spans="1:17" s="139" customFormat="1">
      <c r="B183" s="148" t="s">
        <v>3083</v>
      </c>
      <c r="C183" s="96" t="s">
        <v>2631</v>
      </c>
      <c r="D183" s="83" t="s">
        <v>2767</v>
      </c>
      <c r="E183" s="83"/>
      <c r="F183" s="83" t="s">
        <v>2768</v>
      </c>
      <c r="G183" s="106">
        <v>41529</v>
      </c>
      <c r="H183" s="83" t="s">
        <v>2584</v>
      </c>
      <c r="I183" s="93">
        <v>0</v>
      </c>
      <c r="J183" s="96" t="s">
        <v>180</v>
      </c>
      <c r="K183" s="97">
        <v>0</v>
      </c>
      <c r="L183" s="97">
        <v>0</v>
      </c>
      <c r="M183" s="93">
        <v>30918998.09</v>
      </c>
      <c r="N183" s="95">
        <v>0</v>
      </c>
      <c r="O183" s="93">
        <f>4206.38659-4206.39</f>
        <v>-3.410000000258151E-3</v>
      </c>
      <c r="P183" s="94">
        <f t="shared" si="4"/>
        <v>-9.3888668098661383E-10</v>
      </c>
      <c r="Q183" s="94">
        <f>O183/'סכום נכסי הקרן'!$C$42</f>
        <v>-6.5895555791791706E-11</v>
      </c>
    </row>
    <row r="184" spans="1:17" s="139" customFormat="1">
      <c r="B184" s="148" t="s">
        <v>3084</v>
      </c>
      <c r="C184" s="96" t="s">
        <v>2631</v>
      </c>
      <c r="D184" s="83" t="s">
        <v>2770</v>
      </c>
      <c r="E184" s="83"/>
      <c r="F184" s="83" t="s">
        <v>1744</v>
      </c>
      <c r="G184" s="106">
        <v>42935</v>
      </c>
      <c r="H184" s="83"/>
      <c r="I184" s="93">
        <v>11.67</v>
      </c>
      <c r="J184" s="96" t="s">
        <v>180</v>
      </c>
      <c r="K184" s="97">
        <v>4.0800000000000003E-2</v>
      </c>
      <c r="L184" s="97">
        <v>3.4799999999999998E-2</v>
      </c>
      <c r="M184" s="93">
        <v>10597000.560000001</v>
      </c>
      <c r="N184" s="95">
        <v>105.13</v>
      </c>
      <c r="O184" s="93">
        <v>11140.626330000001</v>
      </c>
      <c r="P184" s="94">
        <f t="shared" si="4"/>
        <v>3.0673858294117105E-3</v>
      </c>
      <c r="Q184" s="94">
        <f>O184/'סכום נכסי הקרן'!$C$42</f>
        <v>2.1528380170922083E-4</v>
      </c>
    </row>
    <row r="185" spans="1:17" s="139" customFormat="1">
      <c r="B185" s="82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93"/>
      <c r="N185" s="95"/>
      <c r="O185" s="83"/>
      <c r="P185" s="94"/>
      <c r="Q185" s="83"/>
    </row>
    <row r="186" spans="1:17" s="139" customFormat="1">
      <c r="B186" s="101" t="s">
        <v>39</v>
      </c>
      <c r="C186" s="81"/>
      <c r="D186" s="81"/>
      <c r="E186" s="81"/>
      <c r="F186" s="81"/>
      <c r="G186" s="81"/>
      <c r="H186" s="81"/>
      <c r="I186" s="90">
        <v>0.84914839452940993</v>
      </c>
      <c r="J186" s="81"/>
      <c r="K186" s="81"/>
      <c r="L186" s="103">
        <v>1.6101543144241968E-2</v>
      </c>
      <c r="M186" s="90"/>
      <c r="N186" s="92"/>
      <c r="O186" s="90">
        <f>SUM(O187:O189)</f>
        <v>18808.401839999999</v>
      </c>
      <c r="P186" s="91">
        <f t="shared" ref="P186:P192" si="5">O186/$O$10</f>
        <v>5.1785800518719246E-3</v>
      </c>
      <c r="Q186" s="91">
        <f>O186/'סכום נכסי הקרן'!$C$42</f>
        <v>3.6345750519305885E-4</v>
      </c>
    </row>
    <row r="187" spans="1:17" s="139" customFormat="1">
      <c r="B187" s="148" t="s">
        <v>3086</v>
      </c>
      <c r="C187" s="96" t="s">
        <v>2625</v>
      </c>
      <c r="D187" s="83">
        <v>4351</v>
      </c>
      <c r="E187" s="83"/>
      <c r="F187" s="83" t="s">
        <v>2737</v>
      </c>
      <c r="G187" s="106">
        <v>42183</v>
      </c>
      <c r="H187" s="83" t="s">
        <v>2584</v>
      </c>
      <c r="I187" s="93">
        <v>1.01</v>
      </c>
      <c r="J187" s="96" t="s">
        <v>180</v>
      </c>
      <c r="K187" s="97">
        <v>3.61E-2</v>
      </c>
      <c r="L187" s="97">
        <v>1.5499999999999998E-2</v>
      </c>
      <c r="M187" s="93">
        <v>12226783.359999999</v>
      </c>
      <c r="N187" s="95">
        <v>102.12</v>
      </c>
      <c r="O187" s="93">
        <v>12485.99157</v>
      </c>
      <c r="P187" s="94">
        <f t="shared" si="5"/>
        <v>3.4378097311133916E-3</v>
      </c>
      <c r="Q187" s="94">
        <f>O187/'סכום נכסי הקרן'!$C$42</f>
        <v>2.4128192201011399E-4</v>
      </c>
    </row>
    <row r="188" spans="1:17" s="139" customFormat="1">
      <c r="B188" s="148" t="s">
        <v>3087</v>
      </c>
      <c r="C188" s="96" t="s">
        <v>2625</v>
      </c>
      <c r="D188" s="83">
        <v>10510</v>
      </c>
      <c r="E188" s="83"/>
      <c r="F188" s="83" t="s">
        <v>2737</v>
      </c>
      <c r="G188" s="106">
        <v>37713</v>
      </c>
      <c r="H188" s="83" t="s">
        <v>2584</v>
      </c>
      <c r="I188" s="93">
        <v>0.1</v>
      </c>
      <c r="J188" s="96" t="s">
        <v>180</v>
      </c>
      <c r="K188" s="97">
        <v>4.2500000000000003E-2</v>
      </c>
      <c r="L188" s="97">
        <v>1.4999999999999999E-2</v>
      </c>
      <c r="M188" s="93">
        <v>752140.48</v>
      </c>
      <c r="N188" s="95">
        <v>100.38</v>
      </c>
      <c r="O188" s="93">
        <v>754.99860999999999</v>
      </c>
      <c r="P188" s="94">
        <f t="shared" si="5"/>
        <v>2.0787628710813589E-4</v>
      </c>
      <c r="Q188" s="94">
        <f>O188/'סכום נכסי הקרן'!$C$42</f>
        <v>1.4589751620004055E-5</v>
      </c>
    </row>
    <row r="189" spans="1:17" s="139" customFormat="1">
      <c r="B189" s="148" t="s">
        <v>3087</v>
      </c>
      <c r="C189" s="96" t="s">
        <v>2625</v>
      </c>
      <c r="D189" s="83">
        <v>3880</v>
      </c>
      <c r="E189" s="83"/>
      <c r="F189" s="83" t="s">
        <v>883</v>
      </c>
      <c r="G189" s="106">
        <v>41959</v>
      </c>
      <c r="H189" s="83" t="s">
        <v>2584</v>
      </c>
      <c r="I189" s="93">
        <v>0.59</v>
      </c>
      <c r="J189" s="96" t="s">
        <v>180</v>
      </c>
      <c r="K189" s="97">
        <v>4.4999999999999998E-2</v>
      </c>
      <c r="L189" s="97">
        <v>1.7600000000000001E-2</v>
      </c>
      <c r="M189" s="93">
        <v>5469507.4699999997</v>
      </c>
      <c r="N189" s="95">
        <v>101.79</v>
      </c>
      <c r="O189" s="93">
        <v>5567.4116599999998</v>
      </c>
      <c r="P189" s="94">
        <f t="shared" si="5"/>
        <v>1.5328940336503977E-3</v>
      </c>
      <c r="Q189" s="94">
        <f>O189/'סכום נכסי הקרן'!$C$42</f>
        <v>1.0758583156294084E-4</v>
      </c>
    </row>
    <row r="190" spans="1:17" s="139" customFormat="1">
      <c r="B190" s="86"/>
      <c r="C190" s="96"/>
      <c r="D190" s="83"/>
      <c r="E190" s="83"/>
      <c r="F190" s="83"/>
      <c r="G190" s="106"/>
      <c r="H190" s="83"/>
      <c r="I190" s="93"/>
      <c r="J190" s="96"/>
      <c r="K190" s="97"/>
      <c r="L190" s="97"/>
      <c r="M190" s="93"/>
      <c r="N190" s="95"/>
      <c r="O190" s="93"/>
      <c r="P190" s="94"/>
      <c r="Q190" s="94"/>
    </row>
    <row r="191" spans="1:17" s="139" customFormat="1">
      <c r="A191" s="140"/>
      <c r="B191" s="132" t="s">
        <v>3025</v>
      </c>
      <c r="C191" s="150"/>
      <c r="D191" s="124"/>
      <c r="E191" s="124"/>
      <c r="F191" s="124"/>
      <c r="G191" s="151"/>
      <c r="H191" s="124"/>
      <c r="I191" s="125">
        <v>3.91</v>
      </c>
      <c r="J191" s="150"/>
      <c r="K191" s="131"/>
      <c r="L191" s="131">
        <v>2.53E-2</v>
      </c>
      <c r="M191" s="125"/>
      <c r="N191" s="127"/>
      <c r="O191" s="125">
        <f>O192</f>
        <v>155.56126</v>
      </c>
      <c r="P191" s="126">
        <f t="shared" si="5"/>
        <v>4.2831200903354483E-5</v>
      </c>
      <c r="Q191" s="126">
        <f>O191/'סכום נכסי הקרן'!$C$42</f>
        <v>3.0060984418168291E-6</v>
      </c>
    </row>
    <row r="192" spans="1:17" s="139" customFormat="1">
      <c r="B192" s="86" t="s">
        <v>2624</v>
      </c>
      <c r="C192" s="96" t="s">
        <v>2625</v>
      </c>
      <c r="D192" s="83" t="s">
        <v>2626</v>
      </c>
      <c r="E192" s="83"/>
      <c r="F192" s="83" t="s">
        <v>2627</v>
      </c>
      <c r="G192" s="106"/>
      <c r="H192" s="83" t="s">
        <v>2584</v>
      </c>
      <c r="I192" s="93">
        <v>3.9099999999999997</v>
      </c>
      <c r="J192" s="96" t="s">
        <v>180</v>
      </c>
      <c r="K192" s="83"/>
      <c r="L192" s="97">
        <v>2.53E-2</v>
      </c>
      <c r="M192" s="93">
        <v>145082.16</v>
      </c>
      <c r="N192" s="95">
        <v>107.22</v>
      </c>
      <c r="O192" s="93">
        <v>155.56126</v>
      </c>
      <c r="P192" s="94">
        <f t="shared" si="5"/>
        <v>4.2831200903354483E-5</v>
      </c>
      <c r="Q192" s="94">
        <f>O192/'סכום נכסי הקרן'!$C$42</f>
        <v>3.0060984418168291E-6</v>
      </c>
    </row>
    <row r="193" spans="2:17" s="139" customFormat="1">
      <c r="B193" s="82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93"/>
      <c r="N193" s="95"/>
      <c r="O193" s="83"/>
      <c r="P193" s="94"/>
      <c r="Q193" s="83"/>
    </row>
    <row r="194" spans="2:17" s="139" customFormat="1">
      <c r="B194" s="80" t="s">
        <v>42</v>
      </c>
      <c r="C194" s="81"/>
      <c r="D194" s="81"/>
      <c r="E194" s="81"/>
      <c r="F194" s="81"/>
      <c r="G194" s="81"/>
      <c r="H194" s="81"/>
      <c r="I194" s="90">
        <v>5.118623162140433</v>
      </c>
      <c r="J194" s="81"/>
      <c r="K194" s="81"/>
      <c r="L194" s="103">
        <v>4.9480876714161327E-2</v>
      </c>
      <c r="M194" s="90"/>
      <c r="N194" s="92"/>
      <c r="O194" s="90">
        <f>O195</f>
        <v>884038.96027999988</v>
      </c>
      <c r="P194" s="91">
        <f t="shared" ref="P194:P233" si="6">O194/$O$10</f>
        <v>0.24340539742443129</v>
      </c>
      <c r="Q194" s="91">
        <f>O194/'סכום נכסי הקרן'!$C$42</f>
        <v>1.7083354435436415E-2</v>
      </c>
    </row>
    <row r="195" spans="2:17" s="139" customFormat="1">
      <c r="B195" s="101" t="s">
        <v>40</v>
      </c>
      <c r="C195" s="81"/>
      <c r="D195" s="81"/>
      <c r="E195" s="81"/>
      <c r="F195" s="81"/>
      <c r="G195" s="81"/>
      <c r="H195" s="81"/>
      <c r="I195" s="90">
        <v>5.118623162140433</v>
      </c>
      <c r="J195" s="81"/>
      <c r="K195" s="81"/>
      <c r="L195" s="103">
        <v>4.9480876714161327E-2</v>
      </c>
      <c r="M195" s="90"/>
      <c r="N195" s="92"/>
      <c r="O195" s="90">
        <f>SUM(O196:O233)</f>
        <v>884038.96027999988</v>
      </c>
      <c r="P195" s="91">
        <f t="shared" si="6"/>
        <v>0.24340539742443129</v>
      </c>
      <c r="Q195" s="91">
        <f>O195/'סכום נכסי הקרן'!$C$42</f>
        <v>1.7083354435436415E-2</v>
      </c>
    </row>
    <row r="196" spans="2:17" s="139" customFormat="1">
      <c r="B196" s="86" t="s">
        <v>3073</v>
      </c>
      <c r="C196" s="96" t="s">
        <v>2625</v>
      </c>
      <c r="D196" s="83" t="s">
        <v>2735</v>
      </c>
      <c r="E196" s="83"/>
      <c r="F196" s="83" t="s">
        <v>612</v>
      </c>
      <c r="G196" s="106">
        <v>43186</v>
      </c>
      <c r="H196" s="83" t="s">
        <v>337</v>
      </c>
      <c r="I196" s="93">
        <v>6.93</v>
      </c>
      <c r="J196" s="96" t="s">
        <v>179</v>
      </c>
      <c r="K196" s="97">
        <v>4.8000000000000001E-2</v>
      </c>
      <c r="L196" s="97">
        <v>4.7800000000000002E-2</v>
      </c>
      <c r="M196" s="93">
        <v>26145069</v>
      </c>
      <c r="N196" s="95">
        <v>100.56</v>
      </c>
      <c r="O196" s="93">
        <v>92388.268730000011</v>
      </c>
      <c r="P196" s="94">
        <f>O196/$O$10</f>
        <v>2.5437570376376051E-2</v>
      </c>
      <c r="Q196" s="94">
        <f>O196/'סכום נכסי הקרן'!$C$42</f>
        <v>1.7853302979894063E-3</v>
      </c>
    </row>
    <row r="197" spans="2:17" s="139" customFormat="1">
      <c r="B197" s="148" t="s">
        <v>3088</v>
      </c>
      <c r="C197" s="96" t="s">
        <v>2631</v>
      </c>
      <c r="D197" s="83" t="s">
        <v>2771</v>
      </c>
      <c r="E197" s="83"/>
      <c r="F197" s="83" t="s">
        <v>912</v>
      </c>
      <c r="G197" s="106">
        <v>42916</v>
      </c>
      <c r="H197" s="83" t="s">
        <v>869</v>
      </c>
      <c r="I197" s="93">
        <v>10.65</v>
      </c>
      <c r="J197" s="96" t="s">
        <v>179</v>
      </c>
      <c r="K197" s="97">
        <v>4.4999999999999998E-2</v>
      </c>
      <c r="L197" s="97">
        <v>5.1299999999999998E-2</v>
      </c>
      <c r="M197" s="93">
        <v>1521320.21</v>
      </c>
      <c r="N197" s="95">
        <v>94.8</v>
      </c>
      <c r="O197" s="93">
        <v>5067.9314199999999</v>
      </c>
      <c r="P197" s="94">
        <f t="shared" si="6"/>
        <v>1.395370472149959E-3</v>
      </c>
      <c r="Q197" s="94">
        <f>O197/'סכום נכסי הקרן'!$C$42</f>
        <v>9.7933770560205987E-5</v>
      </c>
    </row>
    <row r="198" spans="2:17" s="139" customFormat="1">
      <c r="B198" s="148" t="s">
        <v>3088</v>
      </c>
      <c r="C198" s="96" t="s">
        <v>2631</v>
      </c>
      <c r="D198" s="83" t="s">
        <v>2772</v>
      </c>
      <c r="E198" s="83"/>
      <c r="F198" s="83" t="s">
        <v>912</v>
      </c>
      <c r="G198" s="106">
        <v>42978</v>
      </c>
      <c r="H198" s="83" t="s">
        <v>869</v>
      </c>
      <c r="I198" s="93">
        <v>11.280000000000001</v>
      </c>
      <c r="J198" s="96" t="s">
        <v>179</v>
      </c>
      <c r="K198" s="97">
        <v>4.4999999999999998E-2</v>
      </c>
      <c r="L198" s="97">
        <v>5.0799999999999998E-2</v>
      </c>
      <c r="M198" s="93">
        <v>1384380.75</v>
      </c>
      <c r="N198" s="95">
        <v>94.8</v>
      </c>
      <c r="O198" s="93">
        <v>4610.5326299999997</v>
      </c>
      <c r="P198" s="94">
        <f t="shared" si="6"/>
        <v>1.2694333367253602E-3</v>
      </c>
      <c r="Q198" s="94">
        <f>O198/'סכום נכסי הקרן'!$C$42</f>
        <v>8.9094900330510609E-5</v>
      </c>
    </row>
    <row r="199" spans="2:17" s="139" customFormat="1">
      <c r="B199" s="148" t="s">
        <v>3088</v>
      </c>
      <c r="C199" s="96" t="s">
        <v>2631</v>
      </c>
      <c r="D199" s="83" t="s">
        <v>2773</v>
      </c>
      <c r="E199" s="83"/>
      <c r="F199" s="83" t="s">
        <v>912</v>
      </c>
      <c r="G199" s="106">
        <v>43073</v>
      </c>
      <c r="H199" s="83" t="s">
        <v>869</v>
      </c>
      <c r="I199" s="93">
        <v>10.650000000000002</v>
      </c>
      <c r="J199" s="96" t="s">
        <v>179</v>
      </c>
      <c r="K199" s="97">
        <v>4.4999999999999998E-2</v>
      </c>
      <c r="L199" s="97">
        <v>5.1300000000000005E-2</v>
      </c>
      <c r="M199" s="93">
        <v>1595464.59</v>
      </c>
      <c r="N199" s="95">
        <v>94.8</v>
      </c>
      <c r="O199" s="93">
        <v>5314.9265099999993</v>
      </c>
      <c r="P199" s="94">
        <f t="shared" si="6"/>
        <v>1.4633764546287079E-3</v>
      </c>
      <c r="Q199" s="94">
        <f>O199/'סכום נכסי הקרן'!$C$42</f>
        <v>1.0270675552564922E-4</v>
      </c>
    </row>
    <row r="200" spans="2:17" s="139" customFormat="1">
      <c r="B200" s="148" t="s">
        <v>3088</v>
      </c>
      <c r="C200" s="96" t="s">
        <v>2631</v>
      </c>
      <c r="D200" s="83" t="s">
        <v>2774</v>
      </c>
      <c r="E200" s="83"/>
      <c r="F200" s="83" t="s">
        <v>912</v>
      </c>
      <c r="G200" s="106">
        <v>43159</v>
      </c>
      <c r="H200" s="83" t="s">
        <v>869</v>
      </c>
      <c r="I200" s="93">
        <v>10.649999999999999</v>
      </c>
      <c r="J200" s="96" t="s">
        <v>179</v>
      </c>
      <c r="K200" s="97">
        <v>4.4999999999999998E-2</v>
      </c>
      <c r="L200" s="97">
        <v>5.1099999999999993E-2</v>
      </c>
      <c r="M200" s="93">
        <v>1567861.82</v>
      </c>
      <c r="N200" s="95">
        <v>94.8</v>
      </c>
      <c r="O200" s="93">
        <v>5222.9742000000006</v>
      </c>
      <c r="P200" s="94">
        <f t="shared" si="6"/>
        <v>1.4380589182244807E-3</v>
      </c>
      <c r="Q200" s="94">
        <f>O200/'סכום נכסי הקרן'!$C$42</f>
        <v>1.0092984978566966E-4</v>
      </c>
    </row>
    <row r="201" spans="2:17" s="139" customFormat="1">
      <c r="B201" s="86" t="s">
        <v>3089</v>
      </c>
      <c r="C201" s="96" t="s">
        <v>2631</v>
      </c>
      <c r="D201" s="83" t="s">
        <v>2775</v>
      </c>
      <c r="E201" s="83"/>
      <c r="F201" s="83" t="s">
        <v>912</v>
      </c>
      <c r="G201" s="106">
        <v>43090</v>
      </c>
      <c r="H201" s="83" t="s">
        <v>869</v>
      </c>
      <c r="I201" s="93">
        <v>3.5100000000000002</v>
      </c>
      <c r="J201" s="96" t="s">
        <v>179</v>
      </c>
      <c r="K201" s="97">
        <v>4.1210000000000004E-2</v>
      </c>
      <c r="L201" s="97">
        <v>4.9599999999999998E-2</v>
      </c>
      <c r="M201" s="93">
        <v>10845515.41</v>
      </c>
      <c r="N201" s="95">
        <v>98.22</v>
      </c>
      <c r="O201" s="93">
        <v>37432.764539999996</v>
      </c>
      <c r="P201" s="94">
        <f t="shared" si="6"/>
        <v>1.0306487993094832E-2</v>
      </c>
      <c r="Q201" s="94">
        <f>O201/'סכום נכסי הקרן'!$C$42</f>
        <v>7.2335859941344163E-4</v>
      </c>
    </row>
    <row r="202" spans="2:17" s="139" customFormat="1">
      <c r="B202" s="148" t="s">
        <v>3090</v>
      </c>
      <c r="C202" s="96" t="s">
        <v>2631</v>
      </c>
      <c r="D202" s="83" t="s">
        <v>2776</v>
      </c>
      <c r="E202" s="83"/>
      <c r="F202" s="83" t="s">
        <v>862</v>
      </c>
      <c r="G202" s="106">
        <v>43005</v>
      </c>
      <c r="H202" s="83" t="s">
        <v>863</v>
      </c>
      <c r="I202" s="93">
        <v>7.84</v>
      </c>
      <c r="J202" s="96" t="s">
        <v>179</v>
      </c>
      <c r="K202" s="97">
        <v>5.3499999999999999E-2</v>
      </c>
      <c r="L202" s="97">
        <v>6.0100000000000008E-2</v>
      </c>
      <c r="M202" s="93">
        <v>14648526</v>
      </c>
      <c r="N202" s="95">
        <v>96.27</v>
      </c>
      <c r="O202" s="93">
        <v>49554.907549999996</v>
      </c>
      <c r="P202" s="94">
        <f t="shared" si="6"/>
        <v>1.3644118085834529E-2</v>
      </c>
      <c r="Q202" s="94">
        <f>O202/'סכום נכסי הקרן'!$C$42</f>
        <v>9.5760943547533635E-4</v>
      </c>
    </row>
    <row r="203" spans="2:17" s="139" customFormat="1">
      <c r="B203" s="148" t="s">
        <v>3091</v>
      </c>
      <c r="C203" s="96" t="s">
        <v>2631</v>
      </c>
      <c r="D203" s="83">
        <v>4623</v>
      </c>
      <c r="E203" s="83"/>
      <c r="F203" s="83" t="s">
        <v>862</v>
      </c>
      <c r="G203" s="106">
        <v>42354</v>
      </c>
      <c r="H203" s="83" t="s">
        <v>884</v>
      </c>
      <c r="I203" s="93">
        <v>6.0400000000000009</v>
      </c>
      <c r="J203" s="96" t="s">
        <v>179</v>
      </c>
      <c r="K203" s="97">
        <v>5.0199999999999995E-2</v>
      </c>
      <c r="L203" s="97">
        <v>5.0199999999999995E-2</v>
      </c>
      <c r="M203" s="93">
        <v>5272513</v>
      </c>
      <c r="N203" s="95">
        <v>101.55</v>
      </c>
      <c r="O203" s="93">
        <v>18814.788649999999</v>
      </c>
      <c r="P203" s="94">
        <f t="shared" si="6"/>
        <v>5.1803385535852797E-3</v>
      </c>
      <c r="Q203" s="94">
        <f>O203/'סכום נכסי הקרן'!$C$42</f>
        <v>3.6358092525014236E-4</v>
      </c>
    </row>
    <row r="204" spans="2:17" s="139" customFormat="1">
      <c r="B204" s="86" t="s">
        <v>3095</v>
      </c>
      <c r="C204" s="96" t="s">
        <v>2625</v>
      </c>
      <c r="D204" s="83" t="s">
        <v>2777</v>
      </c>
      <c r="E204" s="83"/>
      <c r="F204" s="83" t="s">
        <v>862</v>
      </c>
      <c r="G204" s="106">
        <v>43185</v>
      </c>
      <c r="H204" s="83" t="s">
        <v>869</v>
      </c>
      <c r="I204" s="93">
        <v>6.27</v>
      </c>
      <c r="J204" s="96" t="s">
        <v>188</v>
      </c>
      <c r="K204" s="97">
        <v>4.2199999999999994E-2</v>
      </c>
      <c r="L204" s="97">
        <v>4.58E-2</v>
      </c>
      <c r="M204" s="93">
        <v>9090315.9900000002</v>
      </c>
      <c r="N204" s="95">
        <v>100</v>
      </c>
      <c r="O204" s="93">
        <v>24760.203320000001</v>
      </c>
      <c r="P204" s="94">
        <f t="shared" si="6"/>
        <v>6.8173094175685168E-3</v>
      </c>
      <c r="Q204" s="94">
        <f>O204/'סכום נכסי הקרן'!$C$42</f>
        <v>4.7847136632423706E-4</v>
      </c>
    </row>
    <row r="205" spans="2:17" s="139" customFormat="1">
      <c r="B205" s="86" t="s">
        <v>3092</v>
      </c>
      <c r="C205" s="96" t="s">
        <v>2631</v>
      </c>
      <c r="D205" s="83" t="s">
        <v>2778</v>
      </c>
      <c r="E205" s="83"/>
      <c r="F205" s="83" t="s">
        <v>1744</v>
      </c>
      <c r="G205" s="106">
        <v>43098</v>
      </c>
      <c r="H205" s="83"/>
      <c r="I205" s="93">
        <v>1.46</v>
      </c>
      <c r="J205" s="96" t="s">
        <v>179</v>
      </c>
      <c r="K205" s="97">
        <v>4.2270000000000002E-2</v>
      </c>
      <c r="L205" s="97">
        <v>5.4499999999999993E-2</v>
      </c>
      <c r="M205" s="93">
        <v>10373105.73</v>
      </c>
      <c r="N205" s="95">
        <v>98.84</v>
      </c>
      <c r="O205" s="93">
        <v>36028.260240000003</v>
      </c>
      <c r="P205" s="94">
        <f t="shared" si="6"/>
        <v>9.9197811366260377E-3</v>
      </c>
      <c r="Q205" s="94">
        <f>O205/'סכום נכסי הקרן'!$C$42</f>
        <v>6.9621766350333773E-4</v>
      </c>
    </row>
    <row r="206" spans="2:17" s="139" customFormat="1">
      <c r="B206" s="86" t="s">
        <v>3093</v>
      </c>
      <c r="C206" s="96" t="s">
        <v>2631</v>
      </c>
      <c r="D206" s="83" t="s">
        <v>2779</v>
      </c>
      <c r="E206" s="83"/>
      <c r="F206" s="83" t="s">
        <v>1744</v>
      </c>
      <c r="G206" s="106">
        <v>43098</v>
      </c>
      <c r="H206" s="83"/>
      <c r="I206" s="93">
        <v>5.62</v>
      </c>
      <c r="J206" s="96" t="s">
        <v>179</v>
      </c>
      <c r="K206" s="97">
        <v>5.3879000000000003E-2</v>
      </c>
      <c r="L206" s="97">
        <v>5.9300000000000005E-2</v>
      </c>
      <c r="M206" s="93">
        <v>1965951.54</v>
      </c>
      <c r="N206" s="95">
        <v>100.11</v>
      </c>
      <c r="O206" s="93">
        <v>6915.9528</v>
      </c>
      <c r="P206" s="94">
        <f t="shared" si="6"/>
        <v>1.9041923664986833E-3</v>
      </c>
      <c r="Q206" s="94">
        <f>O206/'סכום נכסי הקרן'!$C$42</f>
        <v>1.3364532362208133E-4</v>
      </c>
    </row>
    <row r="207" spans="2:17" s="139" customFormat="1">
      <c r="B207" s="86" t="s">
        <v>3093</v>
      </c>
      <c r="C207" s="96" t="s">
        <v>2631</v>
      </c>
      <c r="D207" s="83" t="s">
        <v>2780</v>
      </c>
      <c r="E207" s="83"/>
      <c r="F207" s="83" t="s">
        <v>1744</v>
      </c>
      <c r="G207" s="106">
        <v>43131</v>
      </c>
      <c r="H207" s="83"/>
      <c r="I207" s="93">
        <v>5.62</v>
      </c>
      <c r="J207" s="96" t="s">
        <v>179</v>
      </c>
      <c r="K207" s="97">
        <v>5.3879000000000003E-2</v>
      </c>
      <c r="L207" s="97">
        <v>5.9299999999999992E-2</v>
      </c>
      <c r="M207" s="93">
        <v>318021.57</v>
      </c>
      <c r="N207" s="95">
        <v>100.11</v>
      </c>
      <c r="O207" s="93">
        <v>1118.7570600000001</v>
      </c>
      <c r="P207" s="94">
        <f t="shared" si="6"/>
        <v>3.0803111519478698E-4</v>
      </c>
      <c r="Q207" s="94">
        <f>O207/'סכום נכסי הקרן'!$C$42</f>
        <v>2.1619096263668583E-5</v>
      </c>
    </row>
    <row r="208" spans="2:17" s="139" customFormat="1">
      <c r="B208" s="86" t="s">
        <v>3093</v>
      </c>
      <c r="C208" s="96" t="s">
        <v>2631</v>
      </c>
      <c r="D208" s="83" t="s">
        <v>2781</v>
      </c>
      <c r="E208" s="83"/>
      <c r="F208" s="83" t="s">
        <v>1744</v>
      </c>
      <c r="G208" s="106">
        <v>43081</v>
      </c>
      <c r="H208" s="83"/>
      <c r="I208" s="93">
        <v>5.6199999999999992</v>
      </c>
      <c r="J208" s="96" t="s">
        <v>179</v>
      </c>
      <c r="K208" s="97">
        <v>5.3879000000000003E-2</v>
      </c>
      <c r="L208" s="97">
        <v>5.9300000000000005E-2</v>
      </c>
      <c r="M208" s="93">
        <v>10003224.029999999</v>
      </c>
      <c r="N208" s="95">
        <v>100.11</v>
      </c>
      <c r="O208" s="93">
        <v>35189.995259999996</v>
      </c>
      <c r="P208" s="94">
        <f t="shared" si="6"/>
        <v>9.6889788419632986E-3</v>
      </c>
      <c r="Q208" s="94">
        <f>O208/'סכום נכסי הקרן'!$C$42</f>
        <v>6.8001885507116351E-4</v>
      </c>
    </row>
    <row r="209" spans="2:17" s="139" customFormat="1">
      <c r="B209" s="86" t="s">
        <v>3093</v>
      </c>
      <c r="C209" s="96" t="s">
        <v>2631</v>
      </c>
      <c r="D209" s="83" t="s">
        <v>2782</v>
      </c>
      <c r="E209" s="83"/>
      <c r="F209" s="83" t="s">
        <v>1744</v>
      </c>
      <c r="G209" s="106">
        <v>42817</v>
      </c>
      <c r="H209" s="83"/>
      <c r="I209" s="93">
        <v>5.5200000000000005</v>
      </c>
      <c r="J209" s="96" t="s">
        <v>179</v>
      </c>
      <c r="K209" s="97">
        <v>5.7820000000000003E-2</v>
      </c>
      <c r="L209" s="97">
        <v>6.1200000000000004E-2</v>
      </c>
      <c r="M209" s="93">
        <v>2891105.21</v>
      </c>
      <c r="N209" s="95">
        <v>99.37</v>
      </c>
      <c r="O209" s="93">
        <v>10095.340169999999</v>
      </c>
      <c r="P209" s="94">
        <f t="shared" si="6"/>
        <v>2.7795837023239251E-3</v>
      </c>
      <c r="Q209" s="94">
        <f>O209/'סכום נכסי הקרן'!$C$42</f>
        <v>1.9508447253929314E-4</v>
      </c>
    </row>
    <row r="210" spans="2:17" s="139" customFormat="1">
      <c r="B210" s="86" t="s">
        <v>3094</v>
      </c>
      <c r="C210" s="96" t="s">
        <v>2631</v>
      </c>
      <c r="D210" s="83" t="s">
        <v>2783</v>
      </c>
      <c r="E210" s="83"/>
      <c r="F210" s="83" t="s">
        <v>1744</v>
      </c>
      <c r="G210" s="106">
        <v>43083</v>
      </c>
      <c r="H210" s="83"/>
      <c r="I210" s="93">
        <v>3.27</v>
      </c>
      <c r="J210" s="96" t="s">
        <v>188</v>
      </c>
      <c r="K210" s="97">
        <v>3.3588E-2</v>
      </c>
      <c r="L210" s="97">
        <v>3.1E-2</v>
      </c>
      <c r="M210" s="93">
        <v>2963744.57</v>
      </c>
      <c r="N210" s="95">
        <v>101.05</v>
      </c>
      <c r="O210" s="93">
        <v>8157.4099699999997</v>
      </c>
      <c r="P210" s="94">
        <f t="shared" si="6"/>
        <v>2.2460069124928457E-3</v>
      </c>
      <c r="Q210" s="94">
        <f>O210/'סכום נכסי הקרן'!$C$42</f>
        <v>1.5763550256714344E-4</v>
      </c>
    </row>
    <row r="211" spans="2:17" s="139" customFormat="1">
      <c r="B211" s="86" t="s">
        <v>3094</v>
      </c>
      <c r="C211" s="96" t="s">
        <v>2631</v>
      </c>
      <c r="D211" s="83" t="s">
        <v>2784</v>
      </c>
      <c r="E211" s="83"/>
      <c r="F211" s="83" t="s">
        <v>1744</v>
      </c>
      <c r="G211" s="106">
        <v>43083</v>
      </c>
      <c r="H211" s="83"/>
      <c r="I211" s="93">
        <v>9.75</v>
      </c>
      <c r="J211" s="96" t="s">
        <v>188</v>
      </c>
      <c r="K211" s="97">
        <v>3.5337E-2</v>
      </c>
      <c r="L211" s="97">
        <v>3.4299999999999997E-2</v>
      </c>
      <c r="M211" s="93">
        <v>1481872.29</v>
      </c>
      <c r="N211" s="95">
        <v>101.49</v>
      </c>
      <c r="O211" s="93">
        <v>4096.4651400000002</v>
      </c>
      <c r="P211" s="94">
        <f t="shared" si="6"/>
        <v>1.1278934189973015E-3</v>
      </c>
      <c r="Q211" s="94">
        <f>O211/'סכום נכסי הקרן'!$C$42</f>
        <v>7.9160952246793063E-5</v>
      </c>
    </row>
    <row r="212" spans="2:17" s="139" customFormat="1">
      <c r="B212" s="86" t="s">
        <v>3094</v>
      </c>
      <c r="C212" s="96" t="s">
        <v>2631</v>
      </c>
      <c r="D212" s="83" t="s">
        <v>2785</v>
      </c>
      <c r="E212" s="83"/>
      <c r="F212" s="83" t="s">
        <v>1744</v>
      </c>
      <c r="G212" s="106">
        <v>43083</v>
      </c>
      <c r="H212" s="83"/>
      <c r="I212" s="93">
        <v>9.17</v>
      </c>
      <c r="J212" s="96" t="s">
        <v>188</v>
      </c>
      <c r="K212" s="97">
        <v>4.4999999999999998E-2</v>
      </c>
      <c r="L212" s="97">
        <v>4.8799999999999996E-2</v>
      </c>
      <c r="M212" s="93">
        <v>5927489.1399999997</v>
      </c>
      <c r="N212" s="95">
        <v>97.39</v>
      </c>
      <c r="O212" s="93">
        <v>15723.90214</v>
      </c>
      <c r="P212" s="94">
        <f t="shared" si="6"/>
        <v>4.3293144549165097E-3</v>
      </c>
      <c r="Q212" s="94">
        <f>O212/'סכום נכסי הקרן'!$C$42</f>
        <v>3.0385198552862263E-4</v>
      </c>
    </row>
    <row r="213" spans="2:17" s="139" customFormat="1">
      <c r="B213" s="86" t="s">
        <v>3096</v>
      </c>
      <c r="C213" s="96" t="s">
        <v>2625</v>
      </c>
      <c r="D213" s="83" t="s">
        <v>2769</v>
      </c>
      <c r="E213" s="83"/>
      <c r="F213" s="83" t="s">
        <v>1744</v>
      </c>
      <c r="G213" s="106">
        <v>43185</v>
      </c>
      <c r="H213" s="83"/>
      <c r="I213" s="93">
        <v>16.11</v>
      </c>
      <c r="J213" s="96" t="s">
        <v>181</v>
      </c>
      <c r="K213" s="97">
        <v>0.03</v>
      </c>
      <c r="L213" s="97">
        <v>3.0100000000000002E-2</v>
      </c>
      <c r="M213" s="93">
        <v>14635404.74</v>
      </c>
      <c r="N213" s="95">
        <v>101.02</v>
      </c>
      <c r="O213" s="93">
        <v>63999.948189999996</v>
      </c>
      <c r="P213" s="94">
        <f>O213/$O$10</f>
        <v>1.7621319335740581E-2</v>
      </c>
      <c r="Q213" s="94">
        <f>O213/'סכום נכסי הקרן'!$C$42</f>
        <v>1.2367484329345031E-3</v>
      </c>
    </row>
    <row r="214" spans="2:17" s="139" customFormat="1">
      <c r="B214" s="86" t="s">
        <v>3097</v>
      </c>
      <c r="C214" s="96" t="s">
        <v>2631</v>
      </c>
      <c r="D214" s="83" t="s">
        <v>2786</v>
      </c>
      <c r="E214" s="83"/>
      <c r="F214" s="83" t="s">
        <v>1744</v>
      </c>
      <c r="G214" s="106">
        <v>43075</v>
      </c>
      <c r="H214" s="83"/>
      <c r="I214" s="93">
        <v>7.95</v>
      </c>
      <c r="J214" s="96" t="s">
        <v>182</v>
      </c>
      <c r="K214" s="97">
        <v>2.9966E-2</v>
      </c>
      <c r="L214" s="97">
        <v>3.3600000000000005E-2</v>
      </c>
      <c r="M214" s="93">
        <v>11105435.560000001</v>
      </c>
      <c r="N214" s="95">
        <v>99.94</v>
      </c>
      <c r="O214" s="93">
        <v>54874.549899999998</v>
      </c>
      <c r="P214" s="94">
        <f t="shared" si="6"/>
        <v>1.510879296842961E-2</v>
      </c>
      <c r="Q214" s="94">
        <f>O214/'סכום נכסי הקרן'!$C$42</f>
        <v>1.0604073208830389E-3</v>
      </c>
    </row>
    <row r="215" spans="2:17" s="139" customFormat="1">
      <c r="B215" s="86" t="s">
        <v>3097</v>
      </c>
      <c r="C215" s="96" t="s">
        <v>2631</v>
      </c>
      <c r="D215" s="83" t="s">
        <v>2787</v>
      </c>
      <c r="E215" s="83"/>
      <c r="F215" s="83" t="s">
        <v>1744</v>
      </c>
      <c r="G215" s="106">
        <v>43074</v>
      </c>
      <c r="H215" s="83"/>
      <c r="I215" s="93">
        <v>7.87</v>
      </c>
      <c r="J215" s="96" t="s">
        <v>182</v>
      </c>
      <c r="K215" s="97">
        <v>2.9966E-2</v>
      </c>
      <c r="L215" s="97">
        <v>3.4499999999999996E-2</v>
      </c>
      <c r="M215" s="93">
        <v>236353.72</v>
      </c>
      <c r="N215" s="95">
        <v>99.94</v>
      </c>
      <c r="O215" s="93">
        <v>1167.87887</v>
      </c>
      <c r="P215" s="94">
        <f t="shared" si="6"/>
        <v>3.2155598708671175E-4</v>
      </c>
      <c r="Q215" s="94">
        <f>O215/'סכום נכסי הקרן'!$C$42</f>
        <v>2.2568336431177013E-5</v>
      </c>
    </row>
    <row r="216" spans="2:17" s="139" customFormat="1">
      <c r="B216" s="86" t="s">
        <v>3097</v>
      </c>
      <c r="C216" s="96" t="s">
        <v>2631</v>
      </c>
      <c r="D216" s="83" t="s">
        <v>2788</v>
      </c>
      <c r="E216" s="83"/>
      <c r="F216" s="83" t="s">
        <v>1744</v>
      </c>
      <c r="G216" s="106">
        <v>43103</v>
      </c>
      <c r="H216" s="83"/>
      <c r="I216" s="93">
        <v>7.8699999999999992</v>
      </c>
      <c r="J216" s="96" t="s">
        <v>182</v>
      </c>
      <c r="K216" s="97">
        <v>2.9966E-2</v>
      </c>
      <c r="L216" s="97">
        <v>3.4499999999999996E-2</v>
      </c>
      <c r="M216" s="93">
        <v>251976.97</v>
      </c>
      <c r="N216" s="95">
        <v>99.94</v>
      </c>
      <c r="O216" s="93">
        <v>1245.0770299999999</v>
      </c>
      <c r="P216" s="94">
        <f t="shared" si="6"/>
        <v>3.4281121412928841E-4</v>
      </c>
      <c r="Q216" s="94">
        <f>O216/'סכום נכסי הקרן'!$C$42</f>
        <v>2.4060129879540221E-5</v>
      </c>
    </row>
    <row r="217" spans="2:17" s="139" customFormat="1">
      <c r="B217" s="86" t="s">
        <v>3097</v>
      </c>
      <c r="C217" s="96" t="s">
        <v>2631</v>
      </c>
      <c r="D217" s="83" t="s">
        <v>2789</v>
      </c>
      <c r="E217" s="83"/>
      <c r="F217" s="83" t="s">
        <v>1744</v>
      </c>
      <c r="G217" s="106">
        <v>43164</v>
      </c>
      <c r="H217" s="83"/>
      <c r="I217" s="93">
        <v>7.9200000000000008</v>
      </c>
      <c r="J217" s="96" t="s">
        <v>182</v>
      </c>
      <c r="K217" s="97">
        <v>3.3729000000000002E-2</v>
      </c>
      <c r="L217" s="97">
        <v>3.3700000000000001E-2</v>
      </c>
      <c r="M217" s="93">
        <v>44211.15</v>
      </c>
      <c r="N217" s="95">
        <v>99.94</v>
      </c>
      <c r="O217" s="93">
        <v>218.45765</v>
      </c>
      <c r="P217" s="94">
        <f t="shared" si="6"/>
        <v>6.0148673879503788E-5</v>
      </c>
      <c r="Q217" s="94">
        <f>O217/'סכום נכסי הקרן'!$C$42</f>
        <v>4.2215214846419101E-6</v>
      </c>
    </row>
    <row r="218" spans="2:17" s="139" customFormat="1">
      <c r="B218" s="86" t="s">
        <v>3097</v>
      </c>
      <c r="C218" s="96" t="s">
        <v>2631</v>
      </c>
      <c r="D218" s="83" t="s">
        <v>2790</v>
      </c>
      <c r="E218" s="83"/>
      <c r="F218" s="83" t="s">
        <v>1744</v>
      </c>
      <c r="G218" s="106">
        <v>43180</v>
      </c>
      <c r="H218" s="83"/>
      <c r="I218" s="93">
        <v>7.919999999999999</v>
      </c>
      <c r="J218" s="96" t="s">
        <v>182</v>
      </c>
      <c r="K218" s="97">
        <v>3.3729000000000002E-2</v>
      </c>
      <c r="L218" s="97">
        <v>3.3699999999999994E-2</v>
      </c>
      <c r="M218" s="93">
        <v>2226386.19</v>
      </c>
      <c r="N218" s="95">
        <v>99.94</v>
      </c>
      <c r="O218" s="93">
        <v>11001.094140000001</v>
      </c>
      <c r="P218" s="94">
        <f t="shared" si="6"/>
        <v>3.0289679658486676E-3</v>
      </c>
      <c r="Q218" s="94">
        <f>O218/'סכום נכסי הקרן'!$C$42</f>
        <v>2.1258745238071647E-4</v>
      </c>
    </row>
    <row r="219" spans="2:17" s="139" customFormat="1">
      <c r="B219" s="86" t="s">
        <v>3098</v>
      </c>
      <c r="C219" s="96" t="s">
        <v>2631</v>
      </c>
      <c r="D219" s="83" t="s">
        <v>2791</v>
      </c>
      <c r="E219" s="83"/>
      <c r="F219" s="83" t="s">
        <v>1744</v>
      </c>
      <c r="G219" s="106">
        <v>42870</v>
      </c>
      <c r="H219" s="83"/>
      <c r="I219" s="93">
        <v>2.77</v>
      </c>
      <c r="J219" s="96" t="s">
        <v>179</v>
      </c>
      <c r="K219" s="97">
        <v>4.795E-2</v>
      </c>
      <c r="L219" s="97">
        <v>4.9500000000000002E-2</v>
      </c>
      <c r="M219" s="93">
        <v>13014431.23</v>
      </c>
      <c r="N219" s="95">
        <v>100.17</v>
      </c>
      <c r="O219" s="93">
        <v>45810.456060000004</v>
      </c>
      <c r="P219" s="94">
        <f t="shared" si="6"/>
        <v>1.2613145759941472E-2</v>
      </c>
      <c r="Q219" s="94">
        <f>O219/'סכום נכסי הקרן'!$C$42</f>
        <v>8.8525086889167863E-4</v>
      </c>
    </row>
    <row r="220" spans="2:17" s="139" customFormat="1">
      <c r="B220" s="86" t="s">
        <v>3099</v>
      </c>
      <c r="C220" s="96" t="s">
        <v>2631</v>
      </c>
      <c r="D220" s="83" t="s">
        <v>2792</v>
      </c>
      <c r="E220" s="83"/>
      <c r="F220" s="83" t="s">
        <v>1744</v>
      </c>
      <c r="G220" s="106">
        <v>43174</v>
      </c>
      <c r="H220" s="83"/>
      <c r="I220" s="93">
        <v>2.5</v>
      </c>
      <c r="J220" s="96" t="s">
        <v>179</v>
      </c>
      <c r="K220" s="97">
        <v>4.3082000000000002E-2</v>
      </c>
      <c r="L220" s="97">
        <v>4.6399999999999997E-2</v>
      </c>
      <c r="M220" s="93">
        <v>18466804.739999998</v>
      </c>
      <c r="N220" s="95">
        <v>99.94</v>
      </c>
      <c r="O220" s="93">
        <v>64853.418239999999</v>
      </c>
      <c r="P220" s="94">
        <f t="shared" si="6"/>
        <v>1.7856308093073519E-2</v>
      </c>
      <c r="Q220" s="94">
        <f>O220/'סכום נכסי הקרן'!$C$42</f>
        <v>1.2532410673310253E-3</v>
      </c>
    </row>
    <row r="221" spans="2:17" s="139" customFormat="1">
      <c r="B221" s="86" t="s">
        <v>3099</v>
      </c>
      <c r="C221" s="96" t="s">
        <v>2631</v>
      </c>
      <c r="D221" s="83" t="s">
        <v>2793</v>
      </c>
      <c r="E221" s="83"/>
      <c r="F221" s="83" t="s">
        <v>1744</v>
      </c>
      <c r="G221" s="106">
        <v>43185</v>
      </c>
      <c r="H221" s="83"/>
      <c r="I221" s="93">
        <v>2.5099999999999998</v>
      </c>
      <c r="J221" s="96" t="s">
        <v>179</v>
      </c>
      <c r="K221" s="97">
        <v>4.3769000000000002E-2</v>
      </c>
      <c r="L221" s="97">
        <v>4.6000000000000006E-2</v>
      </c>
      <c r="M221" s="93">
        <v>356850.74</v>
      </c>
      <c r="N221" s="95">
        <v>99.91</v>
      </c>
      <c r="O221" s="93">
        <v>1252.8448999999998</v>
      </c>
      <c r="P221" s="94">
        <f t="shared" si="6"/>
        <v>3.4494996770174685E-4</v>
      </c>
      <c r="Q221" s="94">
        <f>O221/'סכום נכסי הקרן'!$C$42</f>
        <v>2.4210237829959469E-5</v>
      </c>
    </row>
    <row r="222" spans="2:17" s="139" customFormat="1">
      <c r="B222" s="86" t="s">
        <v>3100</v>
      </c>
      <c r="C222" s="96" t="s">
        <v>2631</v>
      </c>
      <c r="D222" s="83" t="s">
        <v>2794</v>
      </c>
      <c r="E222" s="83"/>
      <c r="F222" s="83" t="s">
        <v>1744</v>
      </c>
      <c r="G222" s="106">
        <v>42921</v>
      </c>
      <c r="H222" s="83"/>
      <c r="I222" s="93">
        <v>4.51</v>
      </c>
      <c r="J222" s="96" t="s">
        <v>179</v>
      </c>
      <c r="K222" s="97">
        <v>4.8979999999999996E-2</v>
      </c>
      <c r="L222" s="97">
        <v>6.0400000000000002E-2</v>
      </c>
      <c r="M222" s="93">
        <v>8067835.1600000001</v>
      </c>
      <c r="N222" s="95">
        <v>99.45</v>
      </c>
      <c r="O222" s="93">
        <v>28194.444760000002</v>
      </c>
      <c r="P222" s="94">
        <f t="shared" si="6"/>
        <v>7.7628705750653476E-3</v>
      </c>
      <c r="Q222" s="94">
        <f>O222/'סכום נכסי הקרן'!$C$42</f>
        <v>5.4483536878607614E-4</v>
      </c>
    </row>
    <row r="223" spans="2:17" s="139" customFormat="1">
      <c r="B223" s="86" t="s">
        <v>3101</v>
      </c>
      <c r="C223" s="96" t="s">
        <v>2631</v>
      </c>
      <c r="D223" s="83" t="s">
        <v>2795</v>
      </c>
      <c r="E223" s="83"/>
      <c r="F223" s="83" t="s">
        <v>1744</v>
      </c>
      <c r="G223" s="106">
        <v>43079</v>
      </c>
      <c r="H223" s="83"/>
      <c r="I223" s="93">
        <v>4.47</v>
      </c>
      <c r="J223" s="96" t="s">
        <v>179</v>
      </c>
      <c r="K223" s="97">
        <v>5.1269000000000002E-2</v>
      </c>
      <c r="L223" s="97">
        <v>4.87E-2</v>
      </c>
      <c r="M223" s="93">
        <v>13862956.460000001</v>
      </c>
      <c r="N223" s="95">
        <v>102.01</v>
      </c>
      <c r="O223" s="93">
        <v>49693.590969999997</v>
      </c>
      <c r="P223" s="94">
        <f t="shared" si="6"/>
        <v>1.3682302254720693E-2</v>
      </c>
      <c r="Q223" s="94">
        <f>O223/'סכום נכסי הקרן'!$C$42</f>
        <v>9.6028938299419692E-4</v>
      </c>
    </row>
    <row r="224" spans="2:17" s="139" customFormat="1">
      <c r="B224" s="86" t="s">
        <v>3102</v>
      </c>
      <c r="C224" s="96" t="s">
        <v>2631</v>
      </c>
      <c r="D224" s="83" t="s">
        <v>2796</v>
      </c>
      <c r="E224" s="83"/>
      <c r="F224" s="83" t="s">
        <v>1744</v>
      </c>
      <c r="G224" s="106">
        <v>43051</v>
      </c>
      <c r="H224" s="83"/>
      <c r="I224" s="93">
        <v>3.87</v>
      </c>
      <c r="J224" s="96" t="s">
        <v>179</v>
      </c>
      <c r="K224" s="97">
        <v>4.3830999999999995E-2</v>
      </c>
      <c r="L224" s="97">
        <v>4.8000000000000001E-2</v>
      </c>
      <c r="M224" s="93">
        <v>12463615.5</v>
      </c>
      <c r="N224" s="95">
        <v>99.04</v>
      </c>
      <c r="O224" s="93">
        <v>43376.690549999999</v>
      </c>
      <c r="P224" s="94">
        <f t="shared" si="6"/>
        <v>1.1943048979351849E-2</v>
      </c>
      <c r="Q224" s="94">
        <f>O224/'סכום נכסי הקרן'!$C$42</f>
        <v>8.3822027330921454E-4</v>
      </c>
    </row>
    <row r="225" spans="2:17" s="139" customFormat="1">
      <c r="B225" s="86" t="s">
        <v>3103</v>
      </c>
      <c r="C225" s="96" t="s">
        <v>2631</v>
      </c>
      <c r="D225" s="83" t="s">
        <v>2797</v>
      </c>
      <c r="E225" s="83"/>
      <c r="F225" s="83" t="s">
        <v>1744</v>
      </c>
      <c r="G225" s="106">
        <v>43053</v>
      </c>
      <c r="H225" s="83"/>
      <c r="I225" s="93">
        <v>3.4099999999999997</v>
      </c>
      <c r="J225" s="96" t="s">
        <v>179</v>
      </c>
      <c r="K225" s="97">
        <v>5.398E-2</v>
      </c>
      <c r="L225" s="97">
        <v>5.8400000000000007E-2</v>
      </c>
      <c r="M225" s="93">
        <v>6590652.6200000001</v>
      </c>
      <c r="N225" s="95">
        <v>100.07</v>
      </c>
      <c r="O225" s="93">
        <v>23175.765789999998</v>
      </c>
      <c r="P225" s="94">
        <f t="shared" si="6"/>
        <v>6.3810609443545252E-3</v>
      </c>
      <c r="Q225" s="94">
        <f>O225/'סכום נכסי הקרן'!$C$42</f>
        <v>4.4785336290816089E-4</v>
      </c>
    </row>
    <row r="226" spans="2:17" s="139" customFormat="1">
      <c r="B226" s="86" t="s">
        <v>3103</v>
      </c>
      <c r="C226" s="96" t="s">
        <v>2631</v>
      </c>
      <c r="D226" s="83" t="s">
        <v>2798</v>
      </c>
      <c r="E226" s="83"/>
      <c r="F226" s="83" t="s">
        <v>1744</v>
      </c>
      <c r="G226" s="106">
        <v>43051</v>
      </c>
      <c r="H226" s="83"/>
      <c r="I226" s="93">
        <v>3.7899999999999996</v>
      </c>
      <c r="J226" s="96" t="s">
        <v>179</v>
      </c>
      <c r="K226" s="97">
        <v>7.6479999999999992E-2</v>
      </c>
      <c r="L226" s="97">
        <v>7.8299999999999995E-2</v>
      </c>
      <c r="M226" s="93">
        <v>2196884.21</v>
      </c>
      <c r="N226" s="95">
        <v>101.66</v>
      </c>
      <c r="O226" s="93">
        <v>7848.0009</v>
      </c>
      <c r="P226" s="94">
        <f t="shared" si="6"/>
        <v>2.1608162805932967E-3</v>
      </c>
      <c r="Q226" s="94">
        <f>O226/'סכום נכסי הקרן'!$C$42</f>
        <v>1.5165641675097689E-4</v>
      </c>
    </row>
    <row r="227" spans="2:17" s="139" customFormat="1">
      <c r="B227" s="86" t="s">
        <v>3104</v>
      </c>
      <c r="C227" s="96" t="s">
        <v>2631</v>
      </c>
      <c r="D227" s="83" t="s">
        <v>2799</v>
      </c>
      <c r="E227" s="83"/>
      <c r="F227" s="83" t="s">
        <v>1744</v>
      </c>
      <c r="G227" s="106">
        <v>42891</v>
      </c>
      <c r="H227" s="83"/>
      <c r="I227" s="93">
        <v>8.3099999999999987</v>
      </c>
      <c r="J227" s="96" t="s">
        <v>182</v>
      </c>
      <c r="K227" s="97">
        <v>2.6675000000000001E-2</v>
      </c>
      <c r="L227" s="97">
        <v>3.0300000000000004E-2</v>
      </c>
      <c r="M227" s="93">
        <v>8409526.7100000009</v>
      </c>
      <c r="N227" s="95">
        <v>99.5</v>
      </c>
      <c r="O227" s="93">
        <v>41370.491999999998</v>
      </c>
      <c r="P227" s="94">
        <f t="shared" si="6"/>
        <v>1.139067563686884E-2</v>
      </c>
      <c r="Q227" s="94">
        <f>O227/'סכום נכסי הקרן'!$C$42</f>
        <v>7.9945207141158148E-4</v>
      </c>
    </row>
    <row r="228" spans="2:17" s="139" customFormat="1">
      <c r="B228" s="86" t="s">
        <v>3105</v>
      </c>
      <c r="C228" s="96" t="s">
        <v>2631</v>
      </c>
      <c r="D228" s="83" t="s">
        <v>2800</v>
      </c>
      <c r="E228" s="83"/>
      <c r="F228" s="83" t="s">
        <v>1744</v>
      </c>
      <c r="G228" s="106">
        <v>42887</v>
      </c>
      <c r="H228" s="83"/>
      <c r="I228" s="93">
        <v>3.3600000000000003</v>
      </c>
      <c r="J228" s="96" t="s">
        <v>179</v>
      </c>
      <c r="K228" s="97">
        <v>5.2400000000000002E-2</v>
      </c>
      <c r="L228" s="97">
        <v>6.0499999999999998E-2</v>
      </c>
      <c r="M228" s="93">
        <v>7333883.2599999998</v>
      </c>
      <c r="N228" s="95">
        <v>99.47</v>
      </c>
      <c r="O228" s="93">
        <v>25634.677500000002</v>
      </c>
      <c r="P228" s="94">
        <f t="shared" si="6"/>
        <v>7.0580813121158886E-3</v>
      </c>
      <c r="Q228" s="94">
        <f>O228/'סכום נכסי הקרן'!$C$42</f>
        <v>4.9536988893781741E-4</v>
      </c>
    </row>
    <row r="229" spans="2:17" s="139" customFormat="1">
      <c r="B229" s="86" t="s">
        <v>3105</v>
      </c>
      <c r="C229" s="96" t="s">
        <v>2631</v>
      </c>
      <c r="D229" s="83" t="s">
        <v>2801</v>
      </c>
      <c r="E229" s="83"/>
      <c r="F229" s="83" t="s">
        <v>1744</v>
      </c>
      <c r="G229" s="106">
        <v>42887</v>
      </c>
      <c r="H229" s="83"/>
      <c r="I229" s="93">
        <v>3.42</v>
      </c>
      <c r="J229" s="96" t="s">
        <v>179</v>
      </c>
      <c r="K229" s="97">
        <v>4.9141999999999998E-2</v>
      </c>
      <c r="L229" s="97">
        <v>5.5E-2</v>
      </c>
      <c r="M229" s="93">
        <v>3114896.67</v>
      </c>
      <c r="N229" s="95">
        <v>99.47</v>
      </c>
      <c r="O229" s="93">
        <v>10887.734630000001</v>
      </c>
      <c r="P229" s="94">
        <f t="shared" si="6"/>
        <v>2.9977563136216554E-3</v>
      </c>
      <c r="Q229" s="94">
        <f>O229/'סכום נכסי הקרן'!$C$42</f>
        <v>2.1039686941439105E-4</v>
      </c>
    </row>
    <row r="230" spans="2:17" s="139" customFormat="1">
      <c r="B230" s="86" t="s">
        <v>3106</v>
      </c>
      <c r="C230" s="96" t="s">
        <v>2631</v>
      </c>
      <c r="D230" s="83">
        <v>5069</v>
      </c>
      <c r="E230" s="83"/>
      <c r="F230" s="83" t="s">
        <v>1744</v>
      </c>
      <c r="G230" s="106">
        <v>37819</v>
      </c>
      <c r="H230" s="83"/>
      <c r="I230" s="93">
        <v>2.42</v>
      </c>
      <c r="J230" s="96" t="s">
        <v>179</v>
      </c>
      <c r="K230" s="97">
        <v>4.9160000000000002E-2</v>
      </c>
      <c r="L230" s="97">
        <v>5.4599999999999989E-2</v>
      </c>
      <c r="M230" s="93">
        <v>7998858.1600000001</v>
      </c>
      <c r="N230" s="95">
        <v>99.66</v>
      </c>
      <c r="O230" s="93">
        <v>28012.421670000003</v>
      </c>
      <c r="P230" s="94">
        <f t="shared" si="6"/>
        <v>7.7127535501914212E-3</v>
      </c>
      <c r="Q230" s="94">
        <f>O230/'סכום נכסי הקרן'!$C$42</f>
        <v>5.4131791638678539E-4</v>
      </c>
    </row>
    <row r="231" spans="2:17" s="139" customFormat="1">
      <c r="B231" s="86" t="s">
        <v>3107</v>
      </c>
      <c r="C231" s="96" t="s">
        <v>2631</v>
      </c>
      <c r="D231" s="83" t="s">
        <v>2802</v>
      </c>
      <c r="E231" s="83"/>
      <c r="F231" s="83" t="s">
        <v>1744</v>
      </c>
      <c r="G231" s="106">
        <v>43157</v>
      </c>
      <c r="H231" s="83"/>
      <c r="I231" s="93">
        <v>4.09</v>
      </c>
      <c r="J231" s="96" t="s">
        <v>179</v>
      </c>
      <c r="K231" s="97">
        <v>4.2858E-2</v>
      </c>
      <c r="L231" s="97">
        <v>4.7599999999999996E-2</v>
      </c>
      <c r="M231" s="93">
        <v>541805.43000000005</v>
      </c>
      <c r="N231" s="95">
        <v>100.23</v>
      </c>
      <c r="O231" s="93">
        <v>1908.2831799999999</v>
      </c>
      <c r="P231" s="94">
        <f t="shared" si="6"/>
        <v>5.2541397686719788E-4</v>
      </c>
      <c r="Q231" s="94">
        <f>O231/'סכום נכסי הקרן'!$C$42</f>
        <v>3.6876064734518504E-5</v>
      </c>
    </row>
    <row r="232" spans="2:17" s="139" customFormat="1">
      <c r="B232" s="86" t="s">
        <v>3107</v>
      </c>
      <c r="C232" s="96" t="s">
        <v>2631</v>
      </c>
      <c r="D232" s="83" t="s">
        <v>2803</v>
      </c>
      <c r="E232" s="83"/>
      <c r="F232" s="83" t="s">
        <v>1744</v>
      </c>
      <c r="G232" s="106">
        <v>43188</v>
      </c>
      <c r="H232" s="83"/>
      <c r="I232" s="93">
        <v>4.1000000000000005</v>
      </c>
      <c r="J232" s="96" t="s">
        <v>179</v>
      </c>
      <c r="K232" s="97">
        <v>4.2858E-2</v>
      </c>
      <c r="L232" s="97">
        <v>4.7199999999999999E-2</v>
      </c>
      <c r="M232" s="93">
        <v>1058842.6000000001</v>
      </c>
      <c r="N232" s="95">
        <v>100</v>
      </c>
      <c r="O232" s="93">
        <v>3720.7730699999997</v>
      </c>
      <c r="P232" s="94">
        <f t="shared" si="6"/>
        <v>1.0244528674874516E-3</v>
      </c>
      <c r="Q232" s="94">
        <f>O232/'סכום נכסי הקרן'!$C$42</f>
        <v>7.1900999825284386E-5</v>
      </c>
    </row>
    <row r="233" spans="2:17" s="139" customFormat="1">
      <c r="B233" s="86" t="s">
        <v>3107</v>
      </c>
      <c r="C233" s="96" t="s">
        <v>2631</v>
      </c>
      <c r="D233" s="83">
        <v>6197</v>
      </c>
      <c r="E233" s="83"/>
      <c r="F233" s="83" t="s">
        <v>1744</v>
      </c>
      <c r="G233" s="106">
        <v>43190</v>
      </c>
      <c r="H233" s="83"/>
      <c r="I233" s="93">
        <v>4.07</v>
      </c>
      <c r="J233" s="96" t="s">
        <v>179</v>
      </c>
      <c r="K233" s="97">
        <v>4.2858E-2</v>
      </c>
      <c r="L233" s="97">
        <v>4.8400000000000006E-2</v>
      </c>
      <c r="M233" s="93">
        <v>4343731.5199999996</v>
      </c>
      <c r="N233" s="95">
        <v>100.23</v>
      </c>
      <c r="O233" s="93">
        <v>15298.979949999999</v>
      </c>
      <c r="P233" s="94">
        <f t="shared" si="6"/>
        <v>4.2123192101609494E-3</v>
      </c>
      <c r="Q233" s="94">
        <f>O233/'סכום נכסי הקרן'!$C$42</f>
        <v>2.9564069993443041E-4</v>
      </c>
    </row>
    <row r="234" spans="2:17" s="139" customFormat="1">
      <c r="B234" s="141"/>
      <c r="C234" s="141"/>
      <c r="D234" s="141"/>
      <c r="E234" s="141"/>
    </row>
    <row r="235" spans="2:17" s="139" customFormat="1">
      <c r="B235" s="141"/>
      <c r="C235" s="141"/>
      <c r="D235" s="141"/>
      <c r="E235" s="141"/>
    </row>
    <row r="236" spans="2:17" s="139" customFormat="1">
      <c r="B236" s="141"/>
      <c r="C236" s="141"/>
      <c r="D236" s="141"/>
      <c r="E236" s="141"/>
    </row>
    <row r="237" spans="2:17" s="139" customFormat="1">
      <c r="B237" s="142" t="s">
        <v>276</v>
      </c>
      <c r="C237" s="141"/>
      <c r="D237" s="141"/>
      <c r="E237" s="141"/>
    </row>
    <row r="238" spans="2:17" s="139" customFormat="1">
      <c r="B238" s="142" t="s">
        <v>128</v>
      </c>
      <c r="C238" s="141"/>
      <c r="D238" s="141"/>
      <c r="E238" s="141"/>
    </row>
    <row r="239" spans="2:17">
      <c r="B239" s="98" t="s">
        <v>258</v>
      </c>
    </row>
    <row r="240" spans="2:17">
      <c r="B240" s="98" t="s">
        <v>266</v>
      </c>
    </row>
  </sheetData>
  <sheetProtection sheet="1" objects="1" scenarios="1"/>
  <mergeCells count="1">
    <mergeCell ref="B6:Q6"/>
  </mergeCells>
  <phoneticPr fontId="7" type="noConversion"/>
  <conditionalFormatting sqref="B193:B195 B185:B186 B190">
    <cfRule type="cellIs" dxfId="267" priority="272" operator="equal">
      <formula>2958465</formula>
    </cfRule>
    <cfRule type="cellIs" dxfId="266" priority="273" operator="equal">
      <formula>"NR3"</formula>
    </cfRule>
    <cfRule type="cellIs" dxfId="265" priority="274" operator="equal">
      <formula>"דירוג פנימי"</formula>
    </cfRule>
  </conditionalFormatting>
  <conditionalFormatting sqref="B193:B195 B185:B186 B190">
    <cfRule type="cellIs" dxfId="264" priority="271" operator="equal">
      <formula>2958465</formula>
    </cfRule>
  </conditionalFormatting>
  <conditionalFormatting sqref="B11:B15 B29:B30">
    <cfRule type="cellIs" dxfId="263" priority="270" operator="equal">
      <formula>"NR3"</formula>
    </cfRule>
  </conditionalFormatting>
  <conditionalFormatting sqref="B192">
    <cfRule type="cellIs" dxfId="262" priority="269" operator="equal">
      <formula>"NR3"</formula>
    </cfRule>
  </conditionalFormatting>
  <conditionalFormatting sqref="B191">
    <cfRule type="cellIs" dxfId="261" priority="266" operator="equal">
      <formula>2958465</formula>
    </cfRule>
    <cfRule type="cellIs" dxfId="260" priority="267" operator="equal">
      <formula>"NR3"</formula>
    </cfRule>
    <cfRule type="cellIs" dxfId="259" priority="268" operator="equal">
      <formula>"דירוג פנימי"</formula>
    </cfRule>
  </conditionalFormatting>
  <conditionalFormatting sqref="B191">
    <cfRule type="cellIs" dxfId="258" priority="265" operator="equal">
      <formula>2958465</formula>
    </cfRule>
  </conditionalFormatting>
  <conditionalFormatting sqref="B16:B28">
    <cfRule type="cellIs" dxfId="257" priority="248" operator="equal">
      <formula>"NR3"</formula>
    </cfRule>
  </conditionalFormatting>
  <conditionalFormatting sqref="B32">
    <cfRule type="cellIs" dxfId="256" priority="247" operator="equal">
      <formula>"NR3"</formula>
    </cfRule>
  </conditionalFormatting>
  <conditionalFormatting sqref="B33">
    <cfRule type="cellIs" dxfId="255" priority="246" operator="equal">
      <formula>"NR3"</formula>
    </cfRule>
  </conditionalFormatting>
  <conditionalFormatting sqref="B34">
    <cfRule type="cellIs" dxfId="254" priority="245" operator="equal">
      <formula>"NR3"</formula>
    </cfRule>
  </conditionalFormatting>
  <conditionalFormatting sqref="B35">
    <cfRule type="cellIs" dxfId="253" priority="244" operator="equal">
      <formula>"NR3"</formula>
    </cfRule>
  </conditionalFormatting>
  <conditionalFormatting sqref="B36">
    <cfRule type="cellIs" dxfId="252" priority="243" operator="equal">
      <formula>"NR3"</formula>
    </cfRule>
  </conditionalFormatting>
  <conditionalFormatting sqref="B31">
    <cfRule type="cellIs" dxfId="251" priority="242" operator="equal">
      <formula>"NR3"</formula>
    </cfRule>
  </conditionalFormatting>
  <conditionalFormatting sqref="B37:B38">
    <cfRule type="cellIs" dxfId="250" priority="241" operator="equal">
      <formula>"NR3"</formula>
    </cfRule>
  </conditionalFormatting>
  <conditionalFormatting sqref="B39:B43">
    <cfRule type="cellIs" dxfId="249" priority="240" operator="equal">
      <formula>"NR3"</formula>
    </cfRule>
  </conditionalFormatting>
  <conditionalFormatting sqref="B44:B46">
    <cfRule type="cellIs" dxfId="248" priority="239" operator="equal">
      <formula>"NR3"</formula>
    </cfRule>
  </conditionalFormatting>
  <conditionalFormatting sqref="B47:B48">
    <cfRule type="cellIs" dxfId="247" priority="238" operator="equal">
      <formula>"NR3"</formula>
    </cfRule>
  </conditionalFormatting>
  <conditionalFormatting sqref="B49">
    <cfRule type="cellIs" dxfId="246" priority="237" operator="equal">
      <formula>"NR3"</formula>
    </cfRule>
  </conditionalFormatting>
  <conditionalFormatting sqref="B67:B99">
    <cfRule type="cellIs" dxfId="245" priority="234" operator="equal">
      <formula>2958465</formula>
    </cfRule>
    <cfRule type="cellIs" dxfId="244" priority="235" operator="equal">
      <formula>"NR3"</formula>
    </cfRule>
    <cfRule type="cellIs" dxfId="243" priority="236" operator="equal">
      <formula>"דירוג פנימי"</formula>
    </cfRule>
  </conditionalFormatting>
  <conditionalFormatting sqref="B67:B99">
    <cfRule type="cellIs" dxfId="242" priority="233" operator="equal">
      <formula>2958465</formula>
    </cfRule>
  </conditionalFormatting>
  <conditionalFormatting sqref="B100:B109">
    <cfRule type="cellIs" dxfId="241" priority="230" operator="equal">
      <formula>2958465</formula>
    </cfRule>
    <cfRule type="cellIs" dxfId="240" priority="231" operator="equal">
      <formula>"NR3"</formula>
    </cfRule>
    <cfRule type="cellIs" dxfId="239" priority="232" operator="equal">
      <formula>"דירוג פנימי"</formula>
    </cfRule>
  </conditionalFormatting>
  <conditionalFormatting sqref="B100:B109">
    <cfRule type="cellIs" dxfId="238" priority="229" operator="equal">
      <formula>2958465</formula>
    </cfRule>
  </conditionalFormatting>
  <conditionalFormatting sqref="B110">
    <cfRule type="cellIs" dxfId="237" priority="226" operator="equal">
      <formula>2958465</formula>
    </cfRule>
    <cfRule type="cellIs" dxfId="236" priority="227" operator="equal">
      <formula>"NR3"</formula>
    </cfRule>
    <cfRule type="cellIs" dxfId="235" priority="228" operator="equal">
      <formula>"דירוג פנימי"</formula>
    </cfRule>
  </conditionalFormatting>
  <conditionalFormatting sqref="B110">
    <cfRule type="cellIs" dxfId="234" priority="225" operator="equal">
      <formula>2958465</formula>
    </cfRule>
  </conditionalFormatting>
  <conditionalFormatting sqref="B111">
    <cfRule type="cellIs" dxfId="233" priority="222" operator="equal">
      <formula>2958465</formula>
    </cfRule>
    <cfRule type="cellIs" dxfId="232" priority="223" operator="equal">
      <formula>"NR3"</formula>
    </cfRule>
    <cfRule type="cellIs" dxfId="231" priority="224" operator="equal">
      <formula>"דירוג פנימי"</formula>
    </cfRule>
  </conditionalFormatting>
  <conditionalFormatting sqref="B111">
    <cfRule type="cellIs" dxfId="230" priority="221" operator="equal">
      <formula>2958465</formula>
    </cfRule>
  </conditionalFormatting>
  <conditionalFormatting sqref="B112">
    <cfRule type="cellIs" dxfId="229" priority="218" operator="equal">
      <formula>2958465</formula>
    </cfRule>
    <cfRule type="cellIs" dxfId="228" priority="219" operator="equal">
      <formula>"NR3"</formula>
    </cfRule>
    <cfRule type="cellIs" dxfId="227" priority="220" operator="equal">
      <formula>"דירוג פנימי"</formula>
    </cfRule>
  </conditionalFormatting>
  <conditionalFormatting sqref="B112">
    <cfRule type="cellIs" dxfId="226" priority="217" operator="equal">
      <formula>2958465</formula>
    </cfRule>
  </conditionalFormatting>
  <conditionalFormatting sqref="B113">
    <cfRule type="cellIs" dxfId="225" priority="214" operator="equal">
      <formula>2958465</formula>
    </cfRule>
    <cfRule type="cellIs" dxfId="224" priority="215" operator="equal">
      <formula>"NR3"</formula>
    </cfRule>
    <cfRule type="cellIs" dxfId="223" priority="216" operator="equal">
      <formula>"דירוג פנימי"</formula>
    </cfRule>
  </conditionalFormatting>
  <conditionalFormatting sqref="B113">
    <cfRule type="cellIs" dxfId="222" priority="213" operator="equal">
      <formula>2958465</formula>
    </cfRule>
  </conditionalFormatting>
  <conditionalFormatting sqref="B114">
    <cfRule type="cellIs" dxfId="221" priority="210" operator="equal">
      <formula>2958465</formula>
    </cfRule>
    <cfRule type="cellIs" dxfId="220" priority="211" operator="equal">
      <formula>"NR3"</formula>
    </cfRule>
    <cfRule type="cellIs" dxfId="219" priority="212" operator="equal">
      <formula>"דירוג פנימי"</formula>
    </cfRule>
  </conditionalFormatting>
  <conditionalFormatting sqref="B114">
    <cfRule type="cellIs" dxfId="218" priority="209" operator="equal">
      <formula>2958465</formula>
    </cfRule>
  </conditionalFormatting>
  <conditionalFormatting sqref="B115">
    <cfRule type="cellIs" dxfId="217" priority="206" operator="equal">
      <formula>2958465</formula>
    </cfRule>
    <cfRule type="cellIs" dxfId="216" priority="207" operator="equal">
      <formula>"NR3"</formula>
    </cfRule>
    <cfRule type="cellIs" dxfId="215" priority="208" operator="equal">
      <formula>"דירוג פנימי"</formula>
    </cfRule>
  </conditionalFormatting>
  <conditionalFormatting sqref="B115">
    <cfRule type="cellIs" dxfId="214" priority="205" operator="equal">
      <formula>2958465</formula>
    </cfRule>
  </conditionalFormatting>
  <conditionalFormatting sqref="B116:B118">
    <cfRule type="cellIs" dxfId="213" priority="202" operator="equal">
      <formula>2958465</formula>
    </cfRule>
    <cfRule type="cellIs" dxfId="212" priority="203" operator="equal">
      <formula>"NR3"</formula>
    </cfRule>
    <cfRule type="cellIs" dxfId="211" priority="204" operator="equal">
      <formula>"דירוג פנימי"</formula>
    </cfRule>
  </conditionalFormatting>
  <conditionalFormatting sqref="B116:B118">
    <cfRule type="cellIs" dxfId="210" priority="201" operator="equal">
      <formula>2958465</formula>
    </cfRule>
  </conditionalFormatting>
  <conditionalFormatting sqref="B119:B134">
    <cfRule type="cellIs" dxfId="209" priority="198" operator="equal">
      <formula>2958465</formula>
    </cfRule>
    <cfRule type="cellIs" dxfId="208" priority="199" operator="equal">
      <formula>"NR3"</formula>
    </cfRule>
    <cfRule type="cellIs" dxfId="207" priority="200" operator="equal">
      <formula>"דירוג פנימי"</formula>
    </cfRule>
  </conditionalFormatting>
  <conditionalFormatting sqref="B119:B134">
    <cfRule type="cellIs" dxfId="206" priority="197" operator="equal">
      <formula>2958465</formula>
    </cfRule>
  </conditionalFormatting>
  <conditionalFormatting sqref="B135:B140">
    <cfRule type="cellIs" dxfId="205" priority="194" operator="equal">
      <formula>2958465</formula>
    </cfRule>
    <cfRule type="cellIs" dxfId="204" priority="195" operator="equal">
      <formula>"NR3"</formula>
    </cfRule>
    <cfRule type="cellIs" dxfId="203" priority="196" operator="equal">
      <formula>"דירוג פנימי"</formula>
    </cfRule>
  </conditionalFormatting>
  <conditionalFormatting sqref="B135:B140">
    <cfRule type="cellIs" dxfId="202" priority="193" operator="equal">
      <formula>2958465</formula>
    </cfRule>
  </conditionalFormatting>
  <conditionalFormatting sqref="B141:B144">
    <cfRule type="cellIs" dxfId="201" priority="190" operator="equal">
      <formula>2958465</formula>
    </cfRule>
    <cfRule type="cellIs" dxfId="200" priority="191" operator="equal">
      <formula>"NR3"</formula>
    </cfRule>
    <cfRule type="cellIs" dxfId="199" priority="192" operator="equal">
      <formula>"דירוג פנימי"</formula>
    </cfRule>
  </conditionalFormatting>
  <conditionalFormatting sqref="B141:B144">
    <cfRule type="cellIs" dxfId="198" priority="189" operator="equal">
      <formula>2958465</formula>
    </cfRule>
  </conditionalFormatting>
  <conditionalFormatting sqref="B145">
    <cfRule type="cellIs" dxfId="197" priority="186" operator="equal">
      <formula>2958465</formula>
    </cfRule>
    <cfRule type="cellIs" dxfId="196" priority="187" operator="equal">
      <formula>"NR3"</formula>
    </cfRule>
    <cfRule type="cellIs" dxfId="195" priority="188" operator="equal">
      <formula>"דירוג פנימי"</formula>
    </cfRule>
  </conditionalFormatting>
  <conditionalFormatting sqref="B145">
    <cfRule type="cellIs" dxfId="194" priority="185" operator="equal">
      <formula>2958465</formula>
    </cfRule>
  </conditionalFormatting>
  <conditionalFormatting sqref="B146:B149">
    <cfRule type="cellIs" dxfId="193" priority="182" operator="equal">
      <formula>2958465</formula>
    </cfRule>
    <cfRule type="cellIs" dxfId="192" priority="183" operator="equal">
      <formula>"NR3"</formula>
    </cfRule>
    <cfRule type="cellIs" dxfId="191" priority="184" operator="equal">
      <formula>"דירוג פנימי"</formula>
    </cfRule>
  </conditionalFormatting>
  <conditionalFormatting sqref="B146:B149">
    <cfRule type="cellIs" dxfId="190" priority="181" operator="equal">
      <formula>2958465</formula>
    </cfRule>
  </conditionalFormatting>
  <conditionalFormatting sqref="B196">
    <cfRule type="cellIs" dxfId="189" priority="178" operator="equal">
      <formula>2958465</formula>
    </cfRule>
    <cfRule type="cellIs" dxfId="188" priority="179" operator="equal">
      <formula>"NR3"</formula>
    </cfRule>
    <cfRule type="cellIs" dxfId="187" priority="180" operator="equal">
      <formula>"דירוג פנימי"</formula>
    </cfRule>
  </conditionalFormatting>
  <conditionalFormatting sqref="B196">
    <cfRule type="cellIs" dxfId="186" priority="177" operator="equal">
      <formula>2958465</formula>
    </cfRule>
  </conditionalFormatting>
  <conditionalFormatting sqref="B150">
    <cfRule type="cellIs" dxfId="185" priority="174" operator="equal">
      <formula>2958465</formula>
    </cfRule>
    <cfRule type="cellIs" dxfId="184" priority="175" operator="equal">
      <formula>"NR3"</formula>
    </cfRule>
    <cfRule type="cellIs" dxfId="183" priority="176" operator="equal">
      <formula>"דירוג פנימי"</formula>
    </cfRule>
  </conditionalFormatting>
  <conditionalFormatting sqref="B150">
    <cfRule type="cellIs" dxfId="182" priority="173" operator="equal">
      <formula>2958465</formula>
    </cfRule>
  </conditionalFormatting>
  <conditionalFormatting sqref="B151:B154">
    <cfRule type="cellIs" dxfId="181" priority="170" operator="equal">
      <formula>2958465</formula>
    </cfRule>
    <cfRule type="cellIs" dxfId="180" priority="171" operator="equal">
      <formula>"NR3"</formula>
    </cfRule>
    <cfRule type="cellIs" dxfId="179" priority="172" operator="equal">
      <formula>"דירוג פנימי"</formula>
    </cfRule>
  </conditionalFormatting>
  <conditionalFormatting sqref="B151:B154">
    <cfRule type="cellIs" dxfId="178" priority="169" operator="equal">
      <formula>2958465</formula>
    </cfRule>
  </conditionalFormatting>
  <conditionalFormatting sqref="B155">
    <cfRule type="cellIs" dxfId="177" priority="166" operator="equal">
      <formula>2958465</formula>
    </cfRule>
    <cfRule type="cellIs" dxfId="176" priority="167" operator="equal">
      <formula>"NR3"</formula>
    </cfRule>
    <cfRule type="cellIs" dxfId="175" priority="168" operator="equal">
      <formula>"דירוג פנימי"</formula>
    </cfRule>
  </conditionalFormatting>
  <conditionalFormatting sqref="B155">
    <cfRule type="cellIs" dxfId="174" priority="165" operator="equal">
      <formula>2958465</formula>
    </cfRule>
  </conditionalFormatting>
  <conditionalFormatting sqref="B156">
    <cfRule type="cellIs" dxfId="173" priority="162" operator="equal">
      <formula>2958465</formula>
    </cfRule>
    <cfRule type="cellIs" dxfId="172" priority="163" operator="equal">
      <formula>"NR3"</formula>
    </cfRule>
    <cfRule type="cellIs" dxfId="171" priority="164" operator="equal">
      <formula>"דירוג פנימי"</formula>
    </cfRule>
  </conditionalFormatting>
  <conditionalFormatting sqref="B156">
    <cfRule type="cellIs" dxfId="170" priority="161" operator="equal">
      <formula>2958465</formula>
    </cfRule>
  </conditionalFormatting>
  <conditionalFormatting sqref="B157">
    <cfRule type="cellIs" dxfId="169" priority="158" operator="equal">
      <formula>2958465</formula>
    </cfRule>
    <cfRule type="cellIs" dxfId="168" priority="159" operator="equal">
      <formula>"NR3"</formula>
    </cfRule>
    <cfRule type="cellIs" dxfId="167" priority="160" operator="equal">
      <formula>"דירוג פנימי"</formula>
    </cfRule>
  </conditionalFormatting>
  <conditionalFormatting sqref="B157">
    <cfRule type="cellIs" dxfId="166" priority="157" operator="equal">
      <formula>2958465</formula>
    </cfRule>
  </conditionalFormatting>
  <conditionalFormatting sqref="B158">
    <cfRule type="cellIs" dxfId="165" priority="154" operator="equal">
      <formula>2958465</formula>
    </cfRule>
    <cfRule type="cellIs" dxfId="164" priority="155" operator="equal">
      <formula>"NR3"</formula>
    </cfRule>
    <cfRule type="cellIs" dxfId="163" priority="156" operator="equal">
      <formula>"דירוג פנימי"</formula>
    </cfRule>
  </conditionalFormatting>
  <conditionalFormatting sqref="B158">
    <cfRule type="cellIs" dxfId="162" priority="153" operator="equal">
      <formula>2958465</formula>
    </cfRule>
  </conditionalFormatting>
  <conditionalFormatting sqref="B159">
    <cfRule type="cellIs" dxfId="161" priority="150" operator="equal">
      <formula>2958465</formula>
    </cfRule>
    <cfRule type="cellIs" dxfId="160" priority="151" operator="equal">
      <formula>"NR3"</formula>
    </cfRule>
    <cfRule type="cellIs" dxfId="159" priority="152" operator="equal">
      <formula>"דירוג פנימי"</formula>
    </cfRule>
  </conditionalFormatting>
  <conditionalFormatting sqref="B159">
    <cfRule type="cellIs" dxfId="158" priority="149" operator="equal">
      <formula>2958465</formula>
    </cfRule>
  </conditionalFormatting>
  <conditionalFormatting sqref="B161">
    <cfRule type="cellIs" dxfId="157" priority="141" operator="equal">
      <formula>2958465</formula>
    </cfRule>
  </conditionalFormatting>
  <conditionalFormatting sqref="B160">
    <cfRule type="cellIs" dxfId="156" priority="146" operator="equal">
      <formula>2958465</formula>
    </cfRule>
    <cfRule type="cellIs" dxfId="155" priority="147" operator="equal">
      <formula>"NR3"</formula>
    </cfRule>
    <cfRule type="cellIs" dxfId="154" priority="148" operator="equal">
      <formula>"דירוג פנימי"</formula>
    </cfRule>
  </conditionalFormatting>
  <conditionalFormatting sqref="B160">
    <cfRule type="cellIs" dxfId="153" priority="145" operator="equal">
      <formula>2958465</formula>
    </cfRule>
  </conditionalFormatting>
  <conditionalFormatting sqref="B161">
    <cfRule type="cellIs" dxfId="152" priority="142" operator="equal">
      <formula>2958465</formula>
    </cfRule>
    <cfRule type="cellIs" dxfId="151" priority="143" operator="equal">
      <formula>"NR3"</formula>
    </cfRule>
    <cfRule type="cellIs" dxfId="150" priority="144" operator="equal">
      <formula>"דירוג פנימי"</formula>
    </cfRule>
  </conditionalFormatting>
  <conditionalFormatting sqref="B162:B173">
    <cfRule type="cellIs" dxfId="149" priority="138" operator="equal">
      <formula>2958465</formula>
    </cfRule>
    <cfRule type="cellIs" dxfId="148" priority="139" operator="equal">
      <formula>"NR3"</formula>
    </cfRule>
    <cfRule type="cellIs" dxfId="147" priority="140" operator="equal">
      <formula>"דירוג פנימי"</formula>
    </cfRule>
  </conditionalFormatting>
  <conditionalFormatting sqref="B162:B173">
    <cfRule type="cellIs" dxfId="146" priority="137" operator="equal">
      <formula>2958465</formula>
    </cfRule>
  </conditionalFormatting>
  <conditionalFormatting sqref="B174">
    <cfRule type="cellIs" dxfId="145" priority="134" operator="equal">
      <formula>2958465</formula>
    </cfRule>
    <cfRule type="cellIs" dxfId="144" priority="135" operator="equal">
      <formula>"NR3"</formula>
    </cfRule>
    <cfRule type="cellIs" dxfId="143" priority="136" operator="equal">
      <formula>"דירוג פנימי"</formula>
    </cfRule>
  </conditionalFormatting>
  <conditionalFormatting sqref="B174">
    <cfRule type="cellIs" dxfId="142" priority="133" operator="equal">
      <formula>2958465</formula>
    </cfRule>
  </conditionalFormatting>
  <conditionalFormatting sqref="B175">
    <cfRule type="cellIs" dxfId="141" priority="130" operator="equal">
      <formula>2958465</formula>
    </cfRule>
    <cfRule type="cellIs" dxfId="140" priority="131" operator="equal">
      <formula>"NR3"</formula>
    </cfRule>
    <cfRule type="cellIs" dxfId="139" priority="132" operator="equal">
      <formula>"דירוג פנימי"</formula>
    </cfRule>
  </conditionalFormatting>
  <conditionalFormatting sqref="B175">
    <cfRule type="cellIs" dxfId="138" priority="129" operator="equal">
      <formula>2958465</formula>
    </cfRule>
  </conditionalFormatting>
  <conditionalFormatting sqref="B176">
    <cfRule type="cellIs" dxfId="137" priority="126" operator="equal">
      <formula>2958465</formula>
    </cfRule>
    <cfRule type="cellIs" dxfId="136" priority="127" operator="equal">
      <formula>"NR3"</formula>
    </cfRule>
    <cfRule type="cellIs" dxfId="135" priority="128" operator="equal">
      <formula>"דירוג פנימי"</formula>
    </cfRule>
  </conditionalFormatting>
  <conditionalFormatting sqref="B176">
    <cfRule type="cellIs" dxfId="134" priority="125" operator="equal">
      <formula>2958465</formula>
    </cfRule>
  </conditionalFormatting>
  <conditionalFormatting sqref="B177">
    <cfRule type="cellIs" dxfId="133" priority="122" operator="equal">
      <formula>2958465</formula>
    </cfRule>
    <cfRule type="cellIs" dxfId="132" priority="123" operator="equal">
      <formula>"NR3"</formula>
    </cfRule>
    <cfRule type="cellIs" dxfId="131" priority="124" operator="equal">
      <formula>"דירוג פנימי"</formula>
    </cfRule>
  </conditionalFormatting>
  <conditionalFormatting sqref="B177">
    <cfRule type="cellIs" dxfId="130" priority="121" operator="equal">
      <formula>2958465</formula>
    </cfRule>
  </conditionalFormatting>
  <conditionalFormatting sqref="B181">
    <cfRule type="cellIs" dxfId="129" priority="118" operator="equal">
      <formula>2958465</formula>
    </cfRule>
    <cfRule type="cellIs" dxfId="128" priority="119" operator="equal">
      <formula>"NR3"</formula>
    </cfRule>
    <cfRule type="cellIs" dxfId="127" priority="120" operator="equal">
      <formula>"דירוג פנימי"</formula>
    </cfRule>
  </conditionalFormatting>
  <conditionalFormatting sqref="B181">
    <cfRule type="cellIs" dxfId="126" priority="117" operator="equal">
      <formula>2958465</formula>
    </cfRule>
  </conditionalFormatting>
  <conditionalFormatting sqref="B182">
    <cfRule type="cellIs" dxfId="125" priority="114" operator="equal">
      <formula>2958465</formula>
    </cfRule>
    <cfRule type="cellIs" dxfId="124" priority="115" operator="equal">
      <formula>"NR3"</formula>
    </cfRule>
    <cfRule type="cellIs" dxfId="123" priority="116" operator="equal">
      <formula>"דירוג פנימי"</formula>
    </cfRule>
  </conditionalFormatting>
  <conditionalFormatting sqref="B182">
    <cfRule type="cellIs" dxfId="122" priority="113" operator="equal">
      <formula>2958465</formula>
    </cfRule>
  </conditionalFormatting>
  <conditionalFormatting sqref="B183">
    <cfRule type="cellIs" dxfId="121" priority="110" operator="equal">
      <formula>2958465</formula>
    </cfRule>
    <cfRule type="cellIs" dxfId="120" priority="111" operator="equal">
      <formula>"NR3"</formula>
    </cfRule>
    <cfRule type="cellIs" dxfId="119" priority="112" operator="equal">
      <formula>"דירוג פנימי"</formula>
    </cfRule>
  </conditionalFormatting>
  <conditionalFormatting sqref="B183">
    <cfRule type="cellIs" dxfId="118" priority="109" operator="equal">
      <formula>2958465</formula>
    </cfRule>
  </conditionalFormatting>
  <conditionalFormatting sqref="B184">
    <cfRule type="cellIs" dxfId="117" priority="106" operator="equal">
      <formula>2958465</formula>
    </cfRule>
    <cfRule type="cellIs" dxfId="116" priority="107" operator="equal">
      <formula>"NR3"</formula>
    </cfRule>
    <cfRule type="cellIs" dxfId="115" priority="108" operator="equal">
      <formula>"דירוג פנימי"</formula>
    </cfRule>
  </conditionalFormatting>
  <conditionalFormatting sqref="B184">
    <cfRule type="cellIs" dxfId="114" priority="105" operator="equal">
      <formula>2958465</formula>
    </cfRule>
  </conditionalFormatting>
  <conditionalFormatting sqref="B178">
    <cfRule type="cellIs" dxfId="113" priority="102" operator="equal">
      <formula>2958465</formula>
    </cfRule>
    <cfRule type="cellIs" dxfId="112" priority="103" operator="equal">
      <formula>"NR3"</formula>
    </cfRule>
    <cfRule type="cellIs" dxfId="111" priority="104" operator="equal">
      <formula>"דירוג פנימי"</formula>
    </cfRule>
  </conditionalFormatting>
  <conditionalFormatting sqref="B178">
    <cfRule type="cellIs" dxfId="110" priority="101" operator="equal">
      <formula>2958465</formula>
    </cfRule>
  </conditionalFormatting>
  <conditionalFormatting sqref="B179">
    <cfRule type="cellIs" dxfId="109" priority="98" operator="equal">
      <formula>2958465</formula>
    </cfRule>
    <cfRule type="cellIs" dxfId="108" priority="99" operator="equal">
      <formula>"NR3"</formula>
    </cfRule>
    <cfRule type="cellIs" dxfId="107" priority="100" operator="equal">
      <formula>"דירוג פנימי"</formula>
    </cfRule>
  </conditionalFormatting>
  <conditionalFormatting sqref="B179">
    <cfRule type="cellIs" dxfId="106" priority="97" operator="equal">
      <formula>2958465</formula>
    </cfRule>
  </conditionalFormatting>
  <conditionalFormatting sqref="B180">
    <cfRule type="cellIs" dxfId="105" priority="94" operator="equal">
      <formula>2958465</formula>
    </cfRule>
    <cfRule type="cellIs" dxfId="104" priority="95" operator="equal">
      <formula>"NR3"</formula>
    </cfRule>
    <cfRule type="cellIs" dxfId="103" priority="96" operator="equal">
      <formula>"דירוג פנימי"</formula>
    </cfRule>
  </conditionalFormatting>
  <conditionalFormatting sqref="B180">
    <cfRule type="cellIs" dxfId="102" priority="93" operator="equal">
      <formula>2958465</formula>
    </cfRule>
  </conditionalFormatting>
  <conditionalFormatting sqref="B187:B189">
    <cfRule type="cellIs" dxfId="101" priority="90" operator="equal">
      <formula>2958465</formula>
    </cfRule>
    <cfRule type="cellIs" dxfId="100" priority="91" operator="equal">
      <formula>"NR3"</formula>
    </cfRule>
    <cfRule type="cellIs" dxfId="99" priority="92" operator="equal">
      <formula>"דירוג פנימי"</formula>
    </cfRule>
  </conditionalFormatting>
  <conditionalFormatting sqref="B187:B189">
    <cfRule type="cellIs" dxfId="98" priority="89" operator="equal">
      <formula>2958465</formula>
    </cfRule>
  </conditionalFormatting>
  <conditionalFormatting sqref="B197:B200">
    <cfRule type="cellIs" dxfId="97" priority="86" operator="equal">
      <formula>2958465</formula>
    </cfRule>
    <cfRule type="cellIs" dxfId="96" priority="87" operator="equal">
      <formula>"NR3"</formula>
    </cfRule>
    <cfRule type="cellIs" dxfId="95" priority="88" operator="equal">
      <formula>"דירוג פנימי"</formula>
    </cfRule>
  </conditionalFormatting>
  <conditionalFormatting sqref="B197:B200">
    <cfRule type="cellIs" dxfId="94" priority="85" operator="equal">
      <formula>2958465</formula>
    </cfRule>
  </conditionalFormatting>
  <conditionalFormatting sqref="B201">
    <cfRule type="cellIs" dxfId="93" priority="82" operator="equal">
      <formula>2958465</formula>
    </cfRule>
    <cfRule type="cellIs" dxfId="92" priority="83" operator="equal">
      <formula>"NR3"</formula>
    </cfRule>
    <cfRule type="cellIs" dxfId="91" priority="84" operator="equal">
      <formula>"דירוג פנימי"</formula>
    </cfRule>
  </conditionalFormatting>
  <conditionalFormatting sqref="B201">
    <cfRule type="cellIs" dxfId="90" priority="81" operator="equal">
      <formula>2958465</formula>
    </cfRule>
  </conditionalFormatting>
  <conditionalFormatting sqref="B202">
    <cfRule type="cellIs" dxfId="89" priority="78" operator="equal">
      <formula>2958465</formula>
    </cfRule>
    <cfRule type="cellIs" dxfId="88" priority="79" operator="equal">
      <formula>"NR3"</formula>
    </cfRule>
    <cfRule type="cellIs" dxfId="87" priority="80" operator="equal">
      <formula>"דירוג פנימי"</formula>
    </cfRule>
  </conditionalFormatting>
  <conditionalFormatting sqref="B202">
    <cfRule type="cellIs" dxfId="86" priority="77" operator="equal">
      <formula>2958465</formula>
    </cfRule>
  </conditionalFormatting>
  <conditionalFormatting sqref="B203">
    <cfRule type="cellIs" dxfId="85" priority="74" operator="equal">
      <formula>2958465</formula>
    </cfRule>
    <cfRule type="cellIs" dxfId="84" priority="75" operator="equal">
      <formula>"NR3"</formula>
    </cfRule>
    <cfRule type="cellIs" dxfId="83" priority="76" operator="equal">
      <formula>"דירוג פנימי"</formula>
    </cfRule>
  </conditionalFormatting>
  <conditionalFormatting sqref="B203">
    <cfRule type="cellIs" dxfId="82" priority="73" operator="equal">
      <formula>2958465</formula>
    </cfRule>
  </conditionalFormatting>
  <conditionalFormatting sqref="B205">
    <cfRule type="cellIs" dxfId="81" priority="70" operator="equal">
      <formula>2958465</formula>
    </cfRule>
    <cfRule type="cellIs" dxfId="80" priority="71" operator="equal">
      <formula>"NR3"</formula>
    </cfRule>
    <cfRule type="cellIs" dxfId="79" priority="72" operator="equal">
      <formula>"דירוג פנימי"</formula>
    </cfRule>
  </conditionalFormatting>
  <conditionalFormatting sqref="B205">
    <cfRule type="cellIs" dxfId="78" priority="69" operator="equal">
      <formula>2958465</formula>
    </cfRule>
  </conditionalFormatting>
  <conditionalFormatting sqref="B206:B208">
    <cfRule type="cellIs" dxfId="77" priority="66" operator="equal">
      <formula>2958465</formula>
    </cfRule>
    <cfRule type="cellIs" dxfId="76" priority="67" operator="equal">
      <formula>"NR3"</formula>
    </cfRule>
    <cfRule type="cellIs" dxfId="75" priority="68" operator="equal">
      <formula>"דירוג פנימי"</formula>
    </cfRule>
  </conditionalFormatting>
  <conditionalFormatting sqref="B206:B208">
    <cfRule type="cellIs" dxfId="74" priority="65" operator="equal">
      <formula>2958465</formula>
    </cfRule>
  </conditionalFormatting>
  <conditionalFormatting sqref="B209">
    <cfRule type="cellIs" dxfId="73" priority="62" operator="equal">
      <formula>2958465</formula>
    </cfRule>
    <cfRule type="cellIs" dxfId="72" priority="63" operator="equal">
      <formula>"NR3"</formula>
    </cfRule>
    <cfRule type="cellIs" dxfId="71" priority="64" operator="equal">
      <formula>"דירוג פנימי"</formula>
    </cfRule>
  </conditionalFormatting>
  <conditionalFormatting sqref="B209">
    <cfRule type="cellIs" dxfId="70" priority="61" operator="equal">
      <formula>2958465</formula>
    </cfRule>
  </conditionalFormatting>
  <conditionalFormatting sqref="B210:B212">
    <cfRule type="cellIs" dxfId="69" priority="58" operator="equal">
      <formula>2958465</formula>
    </cfRule>
    <cfRule type="cellIs" dxfId="68" priority="59" operator="equal">
      <formula>"NR3"</formula>
    </cfRule>
    <cfRule type="cellIs" dxfId="67" priority="60" operator="equal">
      <formula>"דירוג פנימי"</formula>
    </cfRule>
  </conditionalFormatting>
  <conditionalFormatting sqref="B210:B212">
    <cfRule type="cellIs" dxfId="66" priority="57" operator="equal">
      <formula>2958465</formula>
    </cfRule>
  </conditionalFormatting>
  <conditionalFormatting sqref="B204">
    <cfRule type="cellIs" dxfId="65" priority="54" operator="equal">
      <formula>2958465</formula>
    </cfRule>
    <cfRule type="cellIs" dxfId="64" priority="55" operator="equal">
      <formula>"NR3"</formula>
    </cfRule>
    <cfRule type="cellIs" dxfId="63" priority="56" operator="equal">
      <formula>"דירוג פנימי"</formula>
    </cfRule>
  </conditionalFormatting>
  <conditionalFormatting sqref="B204">
    <cfRule type="cellIs" dxfId="62" priority="53" operator="equal">
      <formula>2958465</formula>
    </cfRule>
  </conditionalFormatting>
  <conditionalFormatting sqref="B213">
    <cfRule type="cellIs" dxfId="61" priority="50" operator="equal">
      <formula>2958465</formula>
    </cfRule>
    <cfRule type="cellIs" dxfId="60" priority="51" operator="equal">
      <formula>"NR3"</formula>
    </cfRule>
    <cfRule type="cellIs" dxfId="59" priority="52" operator="equal">
      <formula>"דירוג פנימי"</formula>
    </cfRule>
  </conditionalFormatting>
  <conditionalFormatting sqref="B213">
    <cfRule type="cellIs" dxfId="58" priority="49" operator="equal">
      <formula>2958465</formula>
    </cfRule>
  </conditionalFormatting>
  <conditionalFormatting sqref="B214:B218">
    <cfRule type="cellIs" dxfId="57" priority="46" operator="equal">
      <formula>2958465</formula>
    </cfRule>
    <cfRule type="cellIs" dxfId="56" priority="47" operator="equal">
      <formula>"NR3"</formula>
    </cfRule>
    <cfRule type="cellIs" dxfId="55" priority="48" operator="equal">
      <formula>"דירוג פנימי"</formula>
    </cfRule>
  </conditionalFormatting>
  <conditionalFormatting sqref="B214:B218">
    <cfRule type="cellIs" dxfId="54" priority="45" operator="equal">
      <formula>2958465</formula>
    </cfRule>
  </conditionalFormatting>
  <conditionalFormatting sqref="B219">
    <cfRule type="cellIs" dxfId="53" priority="42" operator="equal">
      <formula>2958465</formula>
    </cfRule>
    <cfRule type="cellIs" dxfId="52" priority="43" operator="equal">
      <formula>"NR3"</formula>
    </cfRule>
    <cfRule type="cellIs" dxfId="51" priority="44" operator="equal">
      <formula>"דירוג פנימי"</formula>
    </cfRule>
  </conditionalFormatting>
  <conditionalFormatting sqref="B219">
    <cfRule type="cellIs" dxfId="50" priority="41" operator="equal">
      <formula>2958465</formula>
    </cfRule>
  </conditionalFormatting>
  <conditionalFormatting sqref="B220">
    <cfRule type="cellIs" dxfId="49" priority="38" operator="equal">
      <formula>2958465</formula>
    </cfRule>
    <cfRule type="cellIs" dxfId="48" priority="39" operator="equal">
      <formula>"NR3"</formula>
    </cfRule>
    <cfRule type="cellIs" dxfId="47" priority="40" operator="equal">
      <formula>"דירוג פנימי"</formula>
    </cfRule>
  </conditionalFormatting>
  <conditionalFormatting sqref="B220">
    <cfRule type="cellIs" dxfId="46" priority="37" operator="equal">
      <formula>2958465</formula>
    </cfRule>
  </conditionalFormatting>
  <conditionalFormatting sqref="B221">
    <cfRule type="cellIs" dxfId="45" priority="34" operator="equal">
      <formula>2958465</formula>
    </cfRule>
    <cfRule type="cellIs" dxfId="44" priority="35" operator="equal">
      <formula>"NR3"</formula>
    </cfRule>
    <cfRule type="cellIs" dxfId="43" priority="36" operator="equal">
      <formula>"דירוג פנימי"</formula>
    </cfRule>
  </conditionalFormatting>
  <conditionalFormatting sqref="B221">
    <cfRule type="cellIs" dxfId="42" priority="33" operator="equal">
      <formula>2958465</formula>
    </cfRule>
  </conditionalFormatting>
  <conditionalFormatting sqref="B222">
    <cfRule type="cellIs" dxfId="41" priority="30" operator="equal">
      <formula>2958465</formula>
    </cfRule>
    <cfRule type="cellIs" dxfId="40" priority="31" operator="equal">
      <formula>"NR3"</formula>
    </cfRule>
    <cfRule type="cellIs" dxfId="39" priority="32" operator="equal">
      <formula>"דירוג פנימי"</formula>
    </cfRule>
  </conditionalFormatting>
  <conditionalFormatting sqref="B222">
    <cfRule type="cellIs" dxfId="38" priority="29" operator="equal">
      <formula>2958465</formula>
    </cfRule>
  </conditionalFormatting>
  <conditionalFormatting sqref="B223">
    <cfRule type="cellIs" dxfId="37" priority="26" operator="equal">
      <formula>2958465</formula>
    </cfRule>
    <cfRule type="cellIs" dxfId="36" priority="27" operator="equal">
      <formula>"NR3"</formula>
    </cfRule>
    <cfRule type="cellIs" dxfId="35" priority="28" operator="equal">
      <formula>"דירוג פנימי"</formula>
    </cfRule>
  </conditionalFormatting>
  <conditionalFormatting sqref="B223">
    <cfRule type="cellIs" dxfId="34" priority="25" operator="equal">
      <formula>2958465</formula>
    </cfRule>
  </conditionalFormatting>
  <conditionalFormatting sqref="B224">
    <cfRule type="cellIs" dxfId="33" priority="22" operator="equal">
      <formula>2958465</formula>
    </cfRule>
    <cfRule type="cellIs" dxfId="32" priority="23" operator="equal">
      <formula>"NR3"</formula>
    </cfRule>
    <cfRule type="cellIs" dxfId="31" priority="24" operator="equal">
      <formula>"דירוג פנימי"</formula>
    </cfRule>
  </conditionalFormatting>
  <conditionalFormatting sqref="B224">
    <cfRule type="cellIs" dxfId="30" priority="21" operator="equal">
      <formula>2958465</formula>
    </cfRule>
  </conditionalFormatting>
  <conditionalFormatting sqref="B225:B226">
    <cfRule type="cellIs" dxfId="29" priority="18" operator="equal">
      <formula>2958465</formula>
    </cfRule>
    <cfRule type="cellIs" dxfId="28" priority="19" operator="equal">
      <formula>"NR3"</formula>
    </cfRule>
    <cfRule type="cellIs" dxfId="27" priority="20" operator="equal">
      <formula>"דירוג פנימי"</formula>
    </cfRule>
  </conditionalFormatting>
  <conditionalFormatting sqref="B225:B226">
    <cfRule type="cellIs" dxfId="26" priority="17" operator="equal">
      <formula>2958465</formula>
    </cfRule>
  </conditionalFormatting>
  <conditionalFormatting sqref="B227">
    <cfRule type="cellIs" dxfId="25" priority="14" operator="equal">
      <formula>2958465</formula>
    </cfRule>
    <cfRule type="cellIs" dxfId="24" priority="15" operator="equal">
      <formula>"NR3"</formula>
    </cfRule>
    <cfRule type="cellIs" dxfId="23" priority="16" operator="equal">
      <formula>"דירוג פנימי"</formula>
    </cfRule>
  </conditionalFormatting>
  <conditionalFormatting sqref="B227">
    <cfRule type="cellIs" dxfId="22" priority="13" operator="equal">
      <formula>2958465</formula>
    </cfRule>
  </conditionalFormatting>
  <conditionalFormatting sqref="B228:B229">
    <cfRule type="cellIs" dxfId="21" priority="10" operator="equal">
      <formula>2958465</formula>
    </cfRule>
    <cfRule type="cellIs" dxfId="20" priority="11" operator="equal">
      <formula>"NR3"</formula>
    </cfRule>
    <cfRule type="cellIs" dxfId="19" priority="12" operator="equal">
      <formula>"דירוג פנימי"</formula>
    </cfRule>
  </conditionalFormatting>
  <conditionalFormatting sqref="B228:B229">
    <cfRule type="cellIs" dxfId="18" priority="9" operator="equal">
      <formula>2958465</formula>
    </cfRule>
  </conditionalFormatting>
  <conditionalFormatting sqref="B230">
    <cfRule type="cellIs" dxfId="17" priority="6" operator="equal">
      <formula>2958465</formula>
    </cfRule>
    <cfRule type="cellIs" dxfId="16" priority="7" operator="equal">
      <formula>"NR3"</formula>
    </cfRule>
    <cfRule type="cellIs" dxfId="15" priority="8" operator="equal">
      <formula>"דירוג פנימי"</formula>
    </cfRule>
  </conditionalFormatting>
  <conditionalFormatting sqref="B230">
    <cfRule type="cellIs" dxfId="14" priority="5" operator="equal">
      <formula>2958465</formula>
    </cfRule>
  </conditionalFormatting>
  <conditionalFormatting sqref="B231:B233">
    <cfRule type="cellIs" dxfId="13" priority="2" operator="equal">
      <formula>2958465</formula>
    </cfRule>
    <cfRule type="cellIs" dxfId="12" priority="3" operator="equal">
      <formula>"NR3"</formula>
    </cfRule>
    <cfRule type="cellIs" dxfId="11" priority="4" operator="equal">
      <formula>"דירוג פנימי"</formula>
    </cfRule>
  </conditionalFormatting>
  <conditionalFormatting sqref="B231:B233">
    <cfRule type="cellIs" dxfId="10" priority="1" operator="equal">
      <formula>2958465</formula>
    </cfRule>
  </conditionalFormatting>
  <dataValidations count="1">
    <dataValidation allowBlank="1" showInputMessage="1" showErrorMessage="1" sqref="D1:Q9 C5:C9 B1:B9 B234:Q1048576 A1:A1048576 R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63"/>
  <sheetViews>
    <sheetView rightToLeft="1" workbookViewId="0">
      <pane ySplit="9" topLeftCell="A10" activePane="bottomLeft" state="frozen"/>
      <selection pane="bottomLeft" activeCell="A10" sqref="A10:XFD10"/>
    </sheetView>
  </sheetViews>
  <sheetFormatPr defaultColWidth="9.140625" defaultRowHeight="18"/>
  <cols>
    <col min="1" max="1" width="6.28515625" style="1" customWidth="1"/>
    <col min="2" max="2" width="32.42578125" style="2" bestFit="1" customWidth="1"/>
    <col min="3" max="3" width="41.71093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5.42578125" style="1" bestFit="1" customWidth="1"/>
    <col min="12" max="12" width="7.28515625" style="1" bestFit="1" customWidth="1"/>
    <col min="13" max="13" width="13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195</v>
      </c>
      <c r="C1" s="77" t="s" vm="1">
        <v>277</v>
      </c>
    </row>
    <row r="2" spans="2:64">
      <c r="B2" s="56" t="s">
        <v>194</v>
      </c>
      <c r="C2" s="77" t="s">
        <v>278</v>
      </c>
    </row>
    <row r="3" spans="2:64">
      <c r="B3" s="56" t="s">
        <v>196</v>
      </c>
      <c r="C3" s="77" t="s">
        <v>279</v>
      </c>
    </row>
    <row r="4" spans="2:64">
      <c r="B4" s="56" t="s">
        <v>197</v>
      </c>
      <c r="C4" s="77">
        <v>2102</v>
      </c>
    </row>
    <row r="6" spans="2:64" ht="26.25" customHeight="1">
      <c r="B6" s="233" t="s">
        <v>228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5"/>
    </row>
    <row r="7" spans="2:64" s="3" customFormat="1" ht="63">
      <c r="B7" s="59" t="s">
        <v>132</v>
      </c>
      <c r="C7" s="60" t="s">
        <v>50</v>
      </c>
      <c r="D7" s="60" t="s">
        <v>133</v>
      </c>
      <c r="E7" s="60" t="s">
        <v>15</v>
      </c>
      <c r="F7" s="60" t="s">
        <v>75</v>
      </c>
      <c r="G7" s="60" t="s">
        <v>18</v>
      </c>
      <c r="H7" s="60" t="s">
        <v>117</v>
      </c>
      <c r="I7" s="60" t="s">
        <v>59</v>
      </c>
      <c r="J7" s="60" t="s">
        <v>19</v>
      </c>
      <c r="K7" s="60" t="s">
        <v>260</v>
      </c>
      <c r="L7" s="60" t="s">
        <v>259</v>
      </c>
      <c r="M7" s="60" t="s">
        <v>126</v>
      </c>
      <c r="N7" s="60" t="s">
        <v>198</v>
      </c>
      <c r="O7" s="62" t="s">
        <v>200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267</v>
      </c>
      <c r="L8" s="32"/>
      <c r="M8" s="32" t="s">
        <v>263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8" t="s">
        <v>44</v>
      </c>
      <c r="C10" s="79"/>
      <c r="D10" s="79"/>
      <c r="E10" s="79"/>
      <c r="F10" s="79"/>
      <c r="G10" s="87">
        <v>0.81636151253457045</v>
      </c>
      <c r="H10" s="79"/>
      <c r="I10" s="79"/>
      <c r="J10" s="88">
        <v>4.4324094332570708E-3</v>
      </c>
      <c r="K10" s="87"/>
      <c r="L10" s="89"/>
      <c r="M10" s="87">
        <v>2776013.0268599992</v>
      </c>
      <c r="N10" s="88">
        <v>1</v>
      </c>
      <c r="O10" s="88">
        <f>M10/'סכום נכסי הקרן'!$C$42</f>
        <v>5.3644258438810939E-2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80" t="s">
        <v>253</v>
      </c>
      <c r="C11" s="81"/>
      <c r="D11" s="81"/>
      <c r="E11" s="81"/>
      <c r="F11" s="81"/>
      <c r="G11" s="90">
        <v>0.81636151253457045</v>
      </c>
      <c r="H11" s="81"/>
      <c r="I11" s="81"/>
      <c r="J11" s="91">
        <v>4.4324094332570708E-3</v>
      </c>
      <c r="K11" s="90"/>
      <c r="L11" s="92"/>
      <c r="M11" s="90">
        <v>2776013.0268599992</v>
      </c>
      <c r="N11" s="91">
        <v>1</v>
      </c>
      <c r="O11" s="91">
        <f>M11/'סכום נכסי הקרן'!$C$42</f>
        <v>5.3644258438810939E-2</v>
      </c>
    </row>
    <row r="12" spans="2:64">
      <c r="B12" s="101" t="s">
        <v>249</v>
      </c>
      <c r="C12" s="81"/>
      <c r="D12" s="81"/>
      <c r="E12" s="81"/>
      <c r="F12" s="81"/>
      <c r="G12" s="90">
        <v>3.1704023466644062</v>
      </c>
      <c r="H12" s="81"/>
      <c r="I12" s="81"/>
      <c r="J12" s="91">
        <v>1.9273163700309188E-3</v>
      </c>
      <c r="K12" s="90"/>
      <c r="L12" s="92"/>
      <c r="M12" s="90">
        <v>314043.44406999991</v>
      </c>
      <c r="N12" s="91">
        <v>0.11312751094155361</v>
      </c>
      <c r="O12" s="91">
        <f>M12/'סכום נכסי הקרן'!$C$42</f>
        <v>6.0686414334881148E-3</v>
      </c>
    </row>
    <row r="13" spans="2:64">
      <c r="B13" s="86" t="s">
        <v>2804</v>
      </c>
      <c r="C13" s="83" t="s">
        <v>2805</v>
      </c>
      <c r="D13" s="83" t="s">
        <v>344</v>
      </c>
      <c r="E13" s="83" t="s">
        <v>336</v>
      </c>
      <c r="F13" s="83" t="s">
        <v>337</v>
      </c>
      <c r="G13" s="93">
        <v>2.56</v>
      </c>
      <c r="H13" s="96" t="s">
        <v>180</v>
      </c>
      <c r="I13" s="97">
        <v>6.2E-2</v>
      </c>
      <c r="J13" s="94">
        <v>-6.2000000000000006E-3</v>
      </c>
      <c r="K13" s="93">
        <v>1723891.96</v>
      </c>
      <c r="L13" s="95">
        <v>146.84</v>
      </c>
      <c r="M13" s="93">
        <v>2531.3630099999996</v>
      </c>
      <c r="N13" s="94">
        <v>9.118700040335445E-4</v>
      </c>
      <c r="O13" s="94">
        <f>M13/'סכום נכסי הקרן'!$C$42</f>
        <v>4.8916590158975038E-5</v>
      </c>
    </row>
    <row r="14" spans="2:64">
      <c r="B14" s="86" t="s">
        <v>2806</v>
      </c>
      <c r="C14" s="83" t="s">
        <v>2807</v>
      </c>
      <c r="D14" s="83" t="s">
        <v>344</v>
      </c>
      <c r="E14" s="83" t="s">
        <v>336</v>
      </c>
      <c r="F14" s="83" t="s">
        <v>337</v>
      </c>
      <c r="G14" s="93">
        <v>5.0999999999999988</v>
      </c>
      <c r="H14" s="96" t="s">
        <v>180</v>
      </c>
      <c r="I14" s="97">
        <v>5.6500000000000002E-2</v>
      </c>
      <c r="J14" s="94">
        <v>6.1999999999999989E-3</v>
      </c>
      <c r="K14" s="93">
        <v>2019967.6</v>
      </c>
      <c r="L14" s="95">
        <v>160</v>
      </c>
      <c r="M14" s="93">
        <v>3231.9482699999999</v>
      </c>
      <c r="N14" s="94">
        <v>1.1642410315544224E-3</v>
      </c>
      <c r="O14" s="94">
        <f>M14/'סכום נכסי הקרן'!$C$42</f>
        <v>6.2454846781773276E-5</v>
      </c>
    </row>
    <row r="15" spans="2:64">
      <c r="B15" s="86" t="s">
        <v>2808</v>
      </c>
      <c r="C15" s="83" t="s">
        <v>2809</v>
      </c>
      <c r="D15" s="83" t="s">
        <v>340</v>
      </c>
      <c r="E15" s="83" t="s">
        <v>336</v>
      </c>
      <c r="F15" s="83" t="s">
        <v>337</v>
      </c>
      <c r="G15" s="93">
        <v>0.29000000000000004</v>
      </c>
      <c r="H15" s="96" t="s">
        <v>180</v>
      </c>
      <c r="I15" s="97">
        <v>5.2000000000000005E-2</v>
      </c>
      <c r="J15" s="94">
        <v>1E-3</v>
      </c>
      <c r="K15" s="93">
        <v>3000000</v>
      </c>
      <c r="L15" s="95">
        <v>127.39</v>
      </c>
      <c r="M15" s="93">
        <v>3821.7000400000002</v>
      </c>
      <c r="N15" s="94">
        <v>1.3766866376426184E-3</v>
      </c>
      <c r="O15" s="94">
        <f>M15/'סכום נכסי הקרן'!$C$42</f>
        <v>7.3851333778958298E-5</v>
      </c>
    </row>
    <row r="16" spans="2:64">
      <c r="B16" s="86" t="s">
        <v>2810</v>
      </c>
      <c r="C16" s="83" t="s">
        <v>2811</v>
      </c>
      <c r="D16" s="83" t="s">
        <v>340</v>
      </c>
      <c r="E16" s="83" t="s">
        <v>336</v>
      </c>
      <c r="F16" s="83" t="s">
        <v>337</v>
      </c>
      <c r="G16" s="93">
        <v>0.18000000000000002</v>
      </c>
      <c r="H16" s="96" t="s">
        <v>180</v>
      </c>
      <c r="I16" s="97">
        <v>5.7500000000000002E-2</v>
      </c>
      <c r="J16" s="94">
        <v>2.3E-3</v>
      </c>
      <c r="K16" s="93">
        <v>5000000</v>
      </c>
      <c r="L16" s="95">
        <v>127.43</v>
      </c>
      <c r="M16" s="93">
        <v>6371.5002699999995</v>
      </c>
      <c r="N16" s="94">
        <v>2.2951982603651266E-3</v>
      </c>
      <c r="O16" s="94">
        <f>M16/'סכום נכסי הקרן'!$C$42</f>
        <v>1.2312420864733613E-4</v>
      </c>
    </row>
    <row r="17" spans="2:15">
      <c r="B17" s="86" t="s">
        <v>2812</v>
      </c>
      <c r="C17" s="83" t="s">
        <v>2813</v>
      </c>
      <c r="D17" s="83" t="s">
        <v>359</v>
      </c>
      <c r="E17" s="83" t="s">
        <v>336</v>
      </c>
      <c r="F17" s="83" t="s">
        <v>337</v>
      </c>
      <c r="G17" s="93">
        <v>2.5500000000000003</v>
      </c>
      <c r="H17" s="96" t="s">
        <v>180</v>
      </c>
      <c r="I17" s="97">
        <v>0.06</v>
      </c>
      <c r="J17" s="94">
        <v>-1.2000000000000001E-3</v>
      </c>
      <c r="K17" s="93">
        <v>8674332.3499999996</v>
      </c>
      <c r="L17" s="95">
        <v>143.68</v>
      </c>
      <c r="M17" s="93">
        <v>12463.280779999999</v>
      </c>
      <c r="N17" s="94">
        <v>4.4896333912731855E-3</v>
      </c>
      <c r="O17" s="94">
        <f>M17/'סכום נכסי הקרן'!$C$42</f>
        <v>2.4084305393697397E-4</v>
      </c>
    </row>
    <row r="18" spans="2:15">
      <c r="B18" s="86" t="s">
        <v>2814</v>
      </c>
      <c r="C18" s="83" t="s">
        <v>2815</v>
      </c>
      <c r="D18" s="83" t="s">
        <v>359</v>
      </c>
      <c r="E18" s="83" t="s">
        <v>336</v>
      </c>
      <c r="F18" s="83" t="s">
        <v>337</v>
      </c>
      <c r="G18" s="93">
        <v>3.67</v>
      </c>
      <c r="H18" s="96" t="s">
        <v>180</v>
      </c>
      <c r="I18" s="97">
        <v>5.0499999999999996E-2</v>
      </c>
      <c r="J18" s="94">
        <v>2.3E-3</v>
      </c>
      <c r="K18" s="93">
        <v>12994370.65</v>
      </c>
      <c r="L18" s="95">
        <v>150.03</v>
      </c>
      <c r="M18" s="93">
        <v>19495.454409999998</v>
      </c>
      <c r="N18" s="94">
        <v>7.0228252610369324E-3</v>
      </c>
      <c r="O18" s="94">
        <f>M18/'סכום נכסי הקרן'!$C$42</f>
        <v>3.7673425327367513E-4</v>
      </c>
    </row>
    <row r="19" spans="2:15">
      <c r="B19" s="86" t="s">
        <v>2816</v>
      </c>
      <c r="C19" s="83" t="s">
        <v>2817</v>
      </c>
      <c r="D19" s="83" t="s">
        <v>359</v>
      </c>
      <c r="E19" s="83" t="s">
        <v>336</v>
      </c>
      <c r="F19" s="83" t="s">
        <v>337</v>
      </c>
      <c r="G19" s="93">
        <v>1.22</v>
      </c>
      <c r="H19" s="96" t="s">
        <v>180</v>
      </c>
      <c r="I19" s="97">
        <v>4.8000000000000001E-2</v>
      </c>
      <c r="J19" s="94">
        <v>-1.5E-3</v>
      </c>
      <c r="K19" s="93">
        <v>25000000</v>
      </c>
      <c r="L19" s="95">
        <v>130.72999999999999</v>
      </c>
      <c r="M19" s="93">
        <v>32682.50085</v>
      </c>
      <c r="N19" s="94">
        <v>1.1773179928830448E-2</v>
      </c>
      <c r="O19" s="94">
        <f>M19/'סכום נכסי הקרן'!$C$42</f>
        <v>6.3156350674880234E-4</v>
      </c>
    </row>
    <row r="20" spans="2:15" s="139" customFormat="1">
      <c r="B20" s="86" t="s">
        <v>2818</v>
      </c>
      <c r="C20" s="83">
        <v>3534</v>
      </c>
      <c r="D20" s="83" t="s">
        <v>344</v>
      </c>
      <c r="E20" s="83" t="s">
        <v>336</v>
      </c>
      <c r="F20" s="83" t="s">
        <v>337</v>
      </c>
      <c r="G20" s="93">
        <v>4.4599999999999991</v>
      </c>
      <c r="H20" s="96" t="s">
        <v>180</v>
      </c>
      <c r="I20" s="97">
        <v>5.5099999999999996E-2</v>
      </c>
      <c r="J20" s="94">
        <v>2.2999999999999995E-3</v>
      </c>
      <c r="K20" s="93">
        <v>50000000</v>
      </c>
      <c r="L20" s="95">
        <v>161.74</v>
      </c>
      <c r="M20" s="93">
        <v>80869.999260000011</v>
      </c>
      <c r="N20" s="94">
        <v>2.913170740825867E-2</v>
      </c>
      <c r="O20" s="94">
        <f>M20/'סכום נכסי הקרן'!$C$42</f>
        <v>1.5627488409724515E-3</v>
      </c>
    </row>
    <row r="21" spans="2:15" s="139" customFormat="1">
      <c r="B21" s="86" t="s">
        <v>2819</v>
      </c>
      <c r="C21" s="83" t="s">
        <v>2820</v>
      </c>
      <c r="D21" s="83" t="s">
        <v>344</v>
      </c>
      <c r="E21" s="83" t="s">
        <v>336</v>
      </c>
      <c r="F21" s="83" t="s">
        <v>337</v>
      </c>
      <c r="G21" s="93">
        <v>5.7599999999999989</v>
      </c>
      <c r="H21" s="96" t="s">
        <v>180</v>
      </c>
      <c r="I21" s="97">
        <v>5.7500000000000002E-2</v>
      </c>
      <c r="J21" s="94">
        <v>6.0000000000000001E-3</v>
      </c>
      <c r="K21" s="93">
        <v>894388.23</v>
      </c>
      <c r="L21" s="95">
        <v>175.69</v>
      </c>
      <c r="M21" s="93">
        <v>1571.35059</v>
      </c>
      <c r="N21" s="94">
        <v>5.6604582716147565E-4</v>
      </c>
      <c r="O21" s="94">
        <f>M21/'סכום נכסי הקרן'!$C$42</f>
        <v>3.0365108640460711E-5</v>
      </c>
    </row>
    <row r="22" spans="2:15" s="139" customFormat="1">
      <c r="B22" s="86" t="s">
        <v>2821</v>
      </c>
      <c r="C22" s="83" t="s">
        <v>2822</v>
      </c>
      <c r="D22" s="83" t="s">
        <v>359</v>
      </c>
      <c r="E22" s="83" t="s">
        <v>336</v>
      </c>
      <c r="F22" s="83" t="s">
        <v>337</v>
      </c>
      <c r="G22" s="93">
        <v>1.7800000000000002</v>
      </c>
      <c r="H22" s="96" t="s">
        <v>180</v>
      </c>
      <c r="I22" s="97">
        <v>5.2499999999999998E-2</v>
      </c>
      <c r="J22" s="94">
        <v>-2.3E-3</v>
      </c>
      <c r="K22" s="93">
        <v>866775.26</v>
      </c>
      <c r="L22" s="95">
        <v>147.97</v>
      </c>
      <c r="M22" s="93">
        <v>1282.5673899999999</v>
      </c>
      <c r="N22" s="94">
        <v>4.620177850716847E-4</v>
      </c>
      <c r="O22" s="94">
        <f>M22/'סכום נכסי הקרן'!$C$42</f>
        <v>2.4784601465712463E-5</v>
      </c>
    </row>
    <row r="23" spans="2:15" s="139" customFormat="1">
      <c r="B23" s="86" t="s">
        <v>2823</v>
      </c>
      <c r="C23" s="83" t="s">
        <v>2824</v>
      </c>
      <c r="D23" s="83" t="s">
        <v>359</v>
      </c>
      <c r="E23" s="83" t="s">
        <v>336</v>
      </c>
      <c r="F23" s="83" t="s">
        <v>337</v>
      </c>
      <c r="G23" s="93">
        <v>5.1100000000000003</v>
      </c>
      <c r="H23" s="96" t="s">
        <v>180</v>
      </c>
      <c r="I23" s="97">
        <v>5.5999999999999994E-2</v>
      </c>
      <c r="J23" s="94">
        <v>5.4000000000000003E-3</v>
      </c>
      <c r="K23" s="93">
        <v>8074034.7000000002</v>
      </c>
      <c r="L23" s="95">
        <v>160.24</v>
      </c>
      <c r="M23" s="93">
        <v>12937.833000000001</v>
      </c>
      <c r="N23" s="94">
        <v>4.6605807951248081E-3</v>
      </c>
      <c r="O23" s="94">
        <f>M23/'סכום נכסי הקרן'!$C$42</f>
        <v>2.5001340064863422E-4</v>
      </c>
    </row>
    <row r="24" spans="2:15" s="139" customFormat="1">
      <c r="B24" s="86" t="s">
        <v>2825</v>
      </c>
      <c r="C24" s="83" t="s">
        <v>2826</v>
      </c>
      <c r="D24" s="83" t="s">
        <v>359</v>
      </c>
      <c r="E24" s="83" t="s">
        <v>336</v>
      </c>
      <c r="F24" s="83" t="s">
        <v>337</v>
      </c>
      <c r="G24" s="93">
        <v>3.1799999999999997</v>
      </c>
      <c r="H24" s="96" t="s">
        <v>180</v>
      </c>
      <c r="I24" s="97">
        <v>5.0999999999999997E-2</v>
      </c>
      <c r="J24" s="94">
        <v>1.1999999999999999E-3</v>
      </c>
      <c r="K24" s="93">
        <v>11664158.810000001</v>
      </c>
      <c r="L24" s="95">
        <v>147.99</v>
      </c>
      <c r="M24" s="93">
        <v>17261.78846</v>
      </c>
      <c r="N24" s="94">
        <v>6.2181943286934551E-3</v>
      </c>
      <c r="O24" s="94">
        <f>M24/'סכום נכסי הקרן'!$C$42</f>
        <v>3.3357042359118025E-4</v>
      </c>
    </row>
    <row r="25" spans="2:15" s="139" customFormat="1">
      <c r="B25" s="86" t="s">
        <v>2827</v>
      </c>
      <c r="C25" s="83" t="s">
        <v>2828</v>
      </c>
      <c r="D25" s="83" t="s">
        <v>359</v>
      </c>
      <c r="E25" s="83" t="s">
        <v>336</v>
      </c>
      <c r="F25" s="83" t="s">
        <v>337</v>
      </c>
      <c r="G25" s="93">
        <v>4.54</v>
      </c>
      <c r="H25" s="96" t="s">
        <v>180</v>
      </c>
      <c r="I25" s="97">
        <v>5.5E-2</v>
      </c>
      <c r="J25" s="94">
        <v>2.3E-3</v>
      </c>
      <c r="K25" s="93">
        <v>10000000</v>
      </c>
      <c r="L25" s="95">
        <v>158.65</v>
      </c>
      <c r="M25" s="93">
        <v>15865.00101</v>
      </c>
      <c r="N25" s="94">
        <v>5.7150311819484517E-3</v>
      </c>
      <c r="O25" s="94">
        <f>M25/'סכום נכסי הקרן'!$C$42</f>
        <v>3.065786097103059E-4</v>
      </c>
    </row>
    <row r="26" spans="2:15" s="139" customFormat="1">
      <c r="B26" s="86" t="s">
        <v>2829</v>
      </c>
      <c r="C26" s="83" t="s">
        <v>2830</v>
      </c>
      <c r="D26" s="83" t="s">
        <v>359</v>
      </c>
      <c r="E26" s="83" t="s">
        <v>336</v>
      </c>
      <c r="F26" s="83" t="s">
        <v>337</v>
      </c>
      <c r="G26" s="93">
        <v>0.16</v>
      </c>
      <c r="H26" s="96" t="s">
        <v>180</v>
      </c>
      <c r="I26" s="97">
        <v>5.5999999999999994E-2</v>
      </c>
      <c r="J26" s="94">
        <v>2.1999999999999997E-3</v>
      </c>
      <c r="K26" s="93">
        <v>10000000</v>
      </c>
      <c r="L26" s="95">
        <v>127.25</v>
      </c>
      <c r="M26" s="93">
        <v>12725.000109999999</v>
      </c>
      <c r="N26" s="94">
        <v>4.5839122464037887E-3</v>
      </c>
      <c r="O26" s="94">
        <f>M26/'סכום נכסי הקרן'!$C$42</f>
        <v>2.4590057320691527E-4</v>
      </c>
    </row>
    <row r="27" spans="2:15" s="139" customFormat="1">
      <c r="B27" s="86" t="s">
        <v>2831</v>
      </c>
      <c r="C27" s="83" t="s">
        <v>2832</v>
      </c>
      <c r="D27" s="83" t="s">
        <v>359</v>
      </c>
      <c r="E27" s="83" t="s">
        <v>336</v>
      </c>
      <c r="F27" s="83" t="s">
        <v>337</v>
      </c>
      <c r="G27" s="93">
        <v>4.1599999999999993</v>
      </c>
      <c r="H27" s="96" t="s">
        <v>180</v>
      </c>
      <c r="I27" s="97">
        <v>5.0499999999999996E-2</v>
      </c>
      <c r="J27" s="94">
        <v>3.2000000000000002E-3</v>
      </c>
      <c r="K27" s="93">
        <v>14287433.470000001</v>
      </c>
      <c r="L27" s="95">
        <v>147.18</v>
      </c>
      <c r="M27" s="93">
        <v>21028.244760000001</v>
      </c>
      <c r="N27" s="94">
        <v>7.5749805770131589E-3</v>
      </c>
      <c r="O27" s="94">
        <f>M27/'סכום נכסי הקרן'!$C$42</f>
        <v>4.0635421574226709E-4</v>
      </c>
    </row>
    <row r="28" spans="2:15" s="139" customFormat="1">
      <c r="B28" s="86" t="s">
        <v>2833</v>
      </c>
      <c r="C28" s="83" t="s">
        <v>2834</v>
      </c>
      <c r="D28" s="83" t="s">
        <v>359</v>
      </c>
      <c r="E28" s="83" t="s">
        <v>336</v>
      </c>
      <c r="F28" s="83" t="s">
        <v>337</v>
      </c>
      <c r="G28" s="93">
        <v>4.67</v>
      </c>
      <c r="H28" s="96" t="s">
        <v>180</v>
      </c>
      <c r="I28" s="97">
        <v>5.0499999999999996E-2</v>
      </c>
      <c r="J28" s="94">
        <v>4.0999999999999995E-3</v>
      </c>
      <c r="K28" s="93">
        <v>15518343.710000001</v>
      </c>
      <c r="L28" s="95">
        <v>151.59</v>
      </c>
      <c r="M28" s="93">
        <v>23524.25621</v>
      </c>
      <c r="N28" s="94">
        <v>8.4741159289906977E-3</v>
      </c>
      <c r="O28" s="94">
        <f>M28/'סכום נכסי הקרן'!$C$42</f>
        <v>4.5458766493522147E-4</v>
      </c>
    </row>
    <row r="29" spans="2:15" s="139" customFormat="1">
      <c r="B29" s="86" t="s">
        <v>2835</v>
      </c>
      <c r="C29" s="83" t="s">
        <v>2836</v>
      </c>
      <c r="D29" s="83" t="s">
        <v>359</v>
      </c>
      <c r="E29" s="83" t="s">
        <v>336</v>
      </c>
      <c r="F29" s="83" t="s">
        <v>337</v>
      </c>
      <c r="G29" s="93">
        <v>0.25999999999999995</v>
      </c>
      <c r="H29" s="96" t="s">
        <v>180</v>
      </c>
      <c r="I29" s="97">
        <v>4.8000000000000001E-2</v>
      </c>
      <c r="J29" s="94">
        <v>2E-3</v>
      </c>
      <c r="K29" s="93">
        <v>25000000</v>
      </c>
      <c r="L29" s="95">
        <v>123.13</v>
      </c>
      <c r="M29" s="93">
        <v>30782.497729999999</v>
      </c>
      <c r="N29" s="94">
        <v>1.1088743976399371E-2</v>
      </c>
      <c r="O29" s="94">
        <f>M29/'סכום נכסי הקרן'!$C$42</f>
        <v>5.9484744763177596E-4</v>
      </c>
    </row>
    <row r="30" spans="2:15" s="139" customFormat="1">
      <c r="B30" s="86" t="s">
        <v>2837</v>
      </c>
      <c r="C30" s="83" t="s">
        <v>2838</v>
      </c>
      <c r="D30" s="83" t="s">
        <v>430</v>
      </c>
      <c r="E30" s="83" t="s">
        <v>393</v>
      </c>
      <c r="F30" s="83" t="s">
        <v>337</v>
      </c>
      <c r="G30" s="93">
        <v>2.5300000000000002</v>
      </c>
      <c r="H30" s="96" t="s">
        <v>180</v>
      </c>
      <c r="I30" s="97">
        <v>6.5000000000000002E-2</v>
      </c>
      <c r="J30" s="94">
        <v>5.0000000000000001E-4</v>
      </c>
      <c r="K30" s="93">
        <v>2640081.35</v>
      </c>
      <c r="L30" s="95">
        <v>145.58000000000001</v>
      </c>
      <c r="M30" s="93">
        <v>3843.43039</v>
      </c>
      <c r="N30" s="94">
        <v>1.3845145367878107E-3</v>
      </c>
      <c r="O30" s="94">
        <f>M30/'סכום נכסי הקרן'!$C$42</f>
        <v>7.4271255623735931E-5</v>
      </c>
    </row>
    <row r="31" spans="2:15" s="139" customFormat="1">
      <c r="B31" s="86" t="s">
        <v>2839</v>
      </c>
      <c r="C31" s="83" t="s">
        <v>2840</v>
      </c>
      <c r="D31" s="83" t="s">
        <v>430</v>
      </c>
      <c r="E31" s="83" t="s">
        <v>393</v>
      </c>
      <c r="F31" s="83" t="s">
        <v>337</v>
      </c>
      <c r="G31" s="93">
        <v>4.46</v>
      </c>
      <c r="H31" s="96" t="s">
        <v>180</v>
      </c>
      <c r="I31" s="97">
        <v>6.2E-2</v>
      </c>
      <c r="J31" s="94">
        <v>3.2000000000000002E-3</v>
      </c>
      <c r="K31" s="93">
        <v>5000000</v>
      </c>
      <c r="L31" s="95">
        <v>163.08000000000001</v>
      </c>
      <c r="M31" s="93">
        <v>8154.0002800000002</v>
      </c>
      <c r="N31" s="94">
        <v>2.9373062017735356E-3</v>
      </c>
      <c r="O31" s="94">
        <f>M31/'סכום נכסי הקרן'!$C$42</f>
        <v>1.5756961300186171E-4</v>
      </c>
    </row>
    <row r="32" spans="2:15" s="139" customFormat="1">
      <c r="B32" s="86" t="s">
        <v>2841</v>
      </c>
      <c r="C32" s="83" t="s">
        <v>2842</v>
      </c>
      <c r="D32" s="83" t="s">
        <v>577</v>
      </c>
      <c r="E32" s="83" t="s">
        <v>555</v>
      </c>
      <c r="F32" s="83" t="s">
        <v>337</v>
      </c>
      <c r="G32" s="93">
        <v>2.42</v>
      </c>
      <c r="H32" s="96" t="s">
        <v>180</v>
      </c>
      <c r="I32" s="97">
        <v>6.3E-2</v>
      </c>
      <c r="J32" s="94">
        <v>2.0000000000000001E-4</v>
      </c>
      <c r="K32" s="93">
        <v>2500000</v>
      </c>
      <c r="L32" s="95">
        <v>144.01</v>
      </c>
      <c r="M32" s="93">
        <v>3599.7272499999999</v>
      </c>
      <c r="N32" s="94">
        <v>1.2967256331904607E-3</v>
      </c>
      <c r="O32" s="94">
        <f>M32/'סכום נכסי הקרן'!$C$42</f>
        <v>6.9561884991099833E-5</v>
      </c>
    </row>
    <row r="33" spans="2:15" s="139" customFormat="1">
      <c r="B33" s="82"/>
      <c r="C33" s="83"/>
      <c r="D33" s="83"/>
      <c r="E33" s="83"/>
      <c r="F33" s="83"/>
      <c r="G33" s="83"/>
      <c r="H33" s="83"/>
      <c r="I33" s="83"/>
      <c r="J33" s="94"/>
      <c r="K33" s="93"/>
      <c r="L33" s="95"/>
      <c r="M33" s="83"/>
      <c r="N33" s="94"/>
      <c r="O33" s="83"/>
    </row>
    <row r="34" spans="2:15" s="139" customFormat="1">
      <c r="B34" s="101" t="s">
        <v>68</v>
      </c>
      <c r="C34" s="81"/>
      <c r="D34" s="81"/>
      <c r="E34" s="81"/>
      <c r="F34" s="81"/>
      <c r="G34" s="90">
        <v>0.51608522309569804</v>
      </c>
      <c r="H34" s="81"/>
      <c r="I34" s="81"/>
      <c r="J34" s="91">
        <v>4.7676882865146167E-3</v>
      </c>
      <c r="K34" s="90"/>
      <c r="L34" s="92"/>
      <c r="M34" s="90">
        <v>2461969.5827900004</v>
      </c>
      <c r="N34" s="91">
        <v>0.88687248905844673</v>
      </c>
      <c r="O34" s="91">
        <f>M34/'סכום נכסי הקרן'!$C$42</f>
        <v>4.7575617005322847E-2</v>
      </c>
    </row>
    <row r="35" spans="2:15" s="139" customFormat="1">
      <c r="B35" s="86" t="s">
        <v>2843</v>
      </c>
      <c r="C35" s="83" t="s">
        <v>2844</v>
      </c>
      <c r="D35" s="83" t="s">
        <v>344</v>
      </c>
      <c r="E35" s="83" t="s">
        <v>336</v>
      </c>
      <c r="F35" s="83" t="s">
        <v>337</v>
      </c>
      <c r="G35" s="93">
        <v>0.02</v>
      </c>
      <c r="H35" s="96" t="s">
        <v>180</v>
      </c>
      <c r="I35" s="97">
        <v>5.6999999999999993E-3</v>
      </c>
      <c r="J35" s="94">
        <v>4.5000000000000005E-3</v>
      </c>
      <c r="K35" s="93">
        <v>115000000</v>
      </c>
      <c r="L35" s="95">
        <v>100.61</v>
      </c>
      <c r="M35" s="93">
        <v>115701.50126</v>
      </c>
      <c r="N35" s="94">
        <v>4.1679019565290784E-2</v>
      </c>
      <c r="O35" s="94">
        <f>M35/'סכום נכסי הקרן'!$C$42</f>
        <v>2.2358400970367166E-3</v>
      </c>
    </row>
    <row r="36" spans="2:15" s="139" customFormat="1">
      <c r="B36" s="86" t="s">
        <v>2845</v>
      </c>
      <c r="C36" s="83" t="s">
        <v>2846</v>
      </c>
      <c r="D36" s="83" t="s">
        <v>344</v>
      </c>
      <c r="E36" s="83" t="s">
        <v>336</v>
      </c>
      <c r="F36" s="83" t="s">
        <v>337</v>
      </c>
      <c r="G36" s="93">
        <v>0.18000000000000002</v>
      </c>
      <c r="H36" s="96" t="s">
        <v>180</v>
      </c>
      <c r="I36" s="97">
        <v>4.8999999999999998E-3</v>
      </c>
      <c r="J36" s="94">
        <v>3.4000000000000002E-3</v>
      </c>
      <c r="K36" s="93">
        <v>36000000</v>
      </c>
      <c r="L36" s="95">
        <v>100.47</v>
      </c>
      <c r="M36" s="93">
        <v>36169.198619999996</v>
      </c>
      <c r="N36" s="94">
        <v>1.302918908162029E-2</v>
      </c>
      <c r="O36" s="94">
        <f>M36/'סכום נכסי הקרן'!$C$42</f>
        <v>6.9894118634257268E-4</v>
      </c>
    </row>
    <row r="37" spans="2:15" s="139" customFormat="1">
      <c r="B37" s="86" t="s">
        <v>2847</v>
      </c>
      <c r="C37" s="83" t="s">
        <v>2848</v>
      </c>
      <c r="D37" s="83" t="s">
        <v>344</v>
      </c>
      <c r="E37" s="83" t="s">
        <v>336</v>
      </c>
      <c r="F37" s="83" t="s">
        <v>337</v>
      </c>
      <c r="G37" s="93">
        <v>0.26999999999999996</v>
      </c>
      <c r="H37" s="96" t="s">
        <v>180</v>
      </c>
      <c r="I37" s="97">
        <v>4.7999999999999996E-3</v>
      </c>
      <c r="J37" s="94">
        <v>4.3E-3</v>
      </c>
      <c r="K37" s="93">
        <v>95000000</v>
      </c>
      <c r="L37" s="95">
        <v>100.4</v>
      </c>
      <c r="M37" s="93">
        <v>95380.000260000001</v>
      </c>
      <c r="N37" s="94">
        <v>3.4358628485215044E-2</v>
      </c>
      <c r="O37" s="94">
        <f>M37/'סכום נכסי הקרן'!$C$42</f>
        <v>1.8431431460639671E-3</v>
      </c>
    </row>
    <row r="38" spans="2:15" s="139" customFormat="1">
      <c r="B38" s="86" t="s">
        <v>2849</v>
      </c>
      <c r="C38" s="83" t="s">
        <v>2850</v>
      </c>
      <c r="D38" s="83" t="s">
        <v>344</v>
      </c>
      <c r="E38" s="83" t="s">
        <v>336</v>
      </c>
      <c r="F38" s="83" t="s">
        <v>337</v>
      </c>
      <c r="G38" s="93">
        <v>0.35000000000000003</v>
      </c>
      <c r="H38" s="96" t="s">
        <v>180</v>
      </c>
      <c r="I38" s="97">
        <v>4.7999999999999996E-3</v>
      </c>
      <c r="J38" s="94">
        <v>4.3E-3</v>
      </c>
      <c r="K38" s="93">
        <v>120000000</v>
      </c>
      <c r="L38" s="95">
        <v>100.37</v>
      </c>
      <c r="M38" s="93">
        <v>120444.00410999999</v>
      </c>
      <c r="N38" s="94">
        <v>4.3387405946807275E-2</v>
      </c>
      <c r="O38" s="94">
        <f>M38/'סכום נכסי הקרן'!$C$42</f>
        <v>2.3274852176001322E-3</v>
      </c>
    </row>
    <row r="39" spans="2:15" s="139" customFormat="1">
      <c r="B39" s="86" t="s">
        <v>2851</v>
      </c>
      <c r="C39" s="83" t="s">
        <v>2852</v>
      </c>
      <c r="D39" s="83" t="s">
        <v>344</v>
      </c>
      <c r="E39" s="83" t="s">
        <v>336</v>
      </c>
      <c r="F39" s="83" t="s">
        <v>337</v>
      </c>
      <c r="G39" s="93">
        <v>0.43999999999999995</v>
      </c>
      <c r="H39" s="96" t="s">
        <v>180</v>
      </c>
      <c r="I39" s="97">
        <v>4.7999999999999996E-3</v>
      </c>
      <c r="J39" s="94">
        <v>5.1999999999999998E-3</v>
      </c>
      <c r="K39" s="93">
        <v>65000000</v>
      </c>
      <c r="L39" s="95">
        <v>100.29</v>
      </c>
      <c r="M39" s="93">
        <v>65188.50071</v>
      </c>
      <c r="N39" s="94">
        <v>2.3482779107753666E-2</v>
      </c>
      <c r="O39" s="94">
        <f>M39/'סכום נכסי הקרן'!$C$42</f>
        <v>1.2597162713178479E-3</v>
      </c>
    </row>
    <row r="40" spans="2:15" s="139" customFormat="1">
      <c r="B40" s="86" t="s">
        <v>2853</v>
      </c>
      <c r="C40" s="83" t="s">
        <v>2854</v>
      </c>
      <c r="D40" s="83" t="s">
        <v>344</v>
      </c>
      <c r="E40" s="83" t="s">
        <v>336</v>
      </c>
      <c r="F40" s="83" t="s">
        <v>337</v>
      </c>
      <c r="G40" s="93">
        <v>0.51999999999999991</v>
      </c>
      <c r="H40" s="96" t="s">
        <v>180</v>
      </c>
      <c r="I40" s="97">
        <v>4.6999999999999993E-3</v>
      </c>
      <c r="J40" s="94">
        <v>5.7999999999999996E-3</v>
      </c>
      <c r="K40" s="93">
        <v>104000000</v>
      </c>
      <c r="L40" s="95">
        <v>100.21</v>
      </c>
      <c r="M40" s="93">
        <v>104218.39786</v>
      </c>
      <c r="N40" s="94">
        <v>3.754247435138422E-2</v>
      </c>
      <c r="O40" s="94">
        <f>M40/'סכום נכסי הקרן'!$C$42</f>
        <v>2.0139381965380864E-3</v>
      </c>
    </row>
    <row r="41" spans="2:15" s="139" customFormat="1">
      <c r="B41" s="86" t="s">
        <v>2855</v>
      </c>
      <c r="C41" s="83" t="s">
        <v>2856</v>
      </c>
      <c r="D41" s="83" t="s">
        <v>344</v>
      </c>
      <c r="E41" s="83" t="s">
        <v>336</v>
      </c>
      <c r="F41" s="83" t="s">
        <v>337</v>
      </c>
      <c r="G41" s="93">
        <v>0.86999999999999988</v>
      </c>
      <c r="H41" s="96" t="s">
        <v>180</v>
      </c>
      <c r="I41" s="97">
        <v>5.0000000000000001E-3</v>
      </c>
      <c r="J41" s="94">
        <v>4.5000000000000005E-3</v>
      </c>
      <c r="K41" s="93">
        <v>150000000</v>
      </c>
      <c r="L41" s="95">
        <v>100.11</v>
      </c>
      <c r="M41" s="93">
        <v>150165.00493</v>
      </c>
      <c r="N41" s="94">
        <v>5.4093768104487058E-2</v>
      </c>
      <c r="O41" s="94">
        <f>M41/'סכום נכסי הקרן'!$C$42</f>
        <v>2.9018200761262119E-3</v>
      </c>
    </row>
    <row r="42" spans="2:15" s="139" customFormat="1">
      <c r="B42" s="86" t="s">
        <v>2857</v>
      </c>
      <c r="C42" s="83" t="s">
        <v>2858</v>
      </c>
      <c r="D42" s="83" t="s">
        <v>344</v>
      </c>
      <c r="E42" s="83" t="s">
        <v>336</v>
      </c>
      <c r="F42" s="83" t="s">
        <v>337</v>
      </c>
      <c r="G42" s="93">
        <v>0.76</v>
      </c>
      <c r="H42" s="96" t="s">
        <v>180</v>
      </c>
      <c r="I42" s="97">
        <v>5.0000000000000001E-3</v>
      </c>
      <c r="J42" s="94">
        <v>5.0000000000000001E-3</v>
      </c>
      <c r="K42" s="93">
        <v>200000000</v>
      </c>
      <c r="L42" s="95">
        <v>100.12</v>
      </c>
      <c r="M42" s="93">
        <v>200239.99588999999</v>
      </c>
      <c r="N42" s="94">
        <v>7.2132224868013406E-2</v>
      </c>
      <c r="O42" s="94">
        <f>M42/'סכום נכסי הקרן'!$C$42</f>
        <v>3.8694797125861367E-3</v>
      </c>
    </row>
    <row r="43" spans="2:15" s="139" customFormat="1">
      <c r="B43" s="86" t="s">
        <v>2859</v>
      </c>
      <c r="C43" s="83" t="s">
        <v>2860</v>
      </c>
      <c r="D43" s="83" t="s">
        <v>359</v>
      </c>
      <c r="E43" s="83" t="s">
        <v>336</v>
      </c>
      <c r="F43" s="83" t="s">
        <v>337</v>
      </c>
      <c r="G43" s="93">
        <v>0.01</v>
      </c>
      <c r="H43" s="96" t="s">
        <v>180</v>
      </c>
      <c r="I43" s="97">
        <v>4.6999999999999993E-3</v>
      </c>
      <c r="J43" s="94">
        <v>0</v>
      </c>
      <c r="K43" s="93">
        <v>115000000</v>
      </c>
      <c r="L43" s="95">
        <v>100.47</v>
      </c>
      <c r="M43" s="93">
        <v>115540.49653</v>
      </c>
      <c r="N43" s="94">
        <v>4.1621021015412901E-2</v>
      </c>
      <c r="O43" s="94">
        <f>M43/'סכום נכסי הקרן'!$C$42</f>
        <v>2.2327288078379912E-3</v>
      </c>
    </row>
    <row r="44" spans="2:15" s="139" customFormat="1">
      <c r="B44" s="86" t="s">
        <v>2861</v>
      </c>
      <c r="C44" s="83" t="s">
        <v>2862</v>
      </c>
      <c r="D44" s="83" t="s">
        <v>359</v>
      </c>
      <c r="E44" s="83" t="s">
        <v>336</v>
      </c>
      <c r="F44" s="83" t="s">
        <v>337</v>
      </c>
      <c r="G44" s="93">
        <v>9.0000000000000011E-2</v>
      </c>
      <c r="H44" s="96" t="s">
        <v>180</v>
      </c>
      <c r="I44" s="97">
        <v>4.5000000000000005E-3</v>
      </c>
      <c r="J44" s="94">
        <v>3.2000000000000002E-3</v>
      </c>
      <c r="K44" s="93">
        <v>97000000</v>
      </c>
      <c r="L44" s="95">
        <v>100.42</v>
      </c>
      <c r="M44" s="93">
        <v>97407.395220000006</v>
      </c>
      <c r="N44" s="94">
        <v>3.5088954654575004E-2</v>
      </c>
      <c r="O44" s="94">
        <f>M44/'סכום נכסי הקרן'!$C$42</f>
        <v>1.8823209518377395E-3</v>
      </c>
    </row>
    <row r="45" spans="2:15" s="139" customFormat="1">
      <c r="B45" s="86" t="s">
        <v>2863</v>
      </c>
      <c r="C45" s="83" t="s">
        <v>2864</v>
      </c>
      <c r="D45" s="83" t="s">
        <v>359</v>
      </c>
      <c r="E45" s="83" t="s">
        <v>336</v>
      </c>
      <c r="F45" s="83" t="s">
        <v>337</v>
      </c>
      <c r="G45" s="93">
        <v>0.19</v>
      </c>
      <c r="H45" s="96" t="s">
        <v>180</v>
      </c>
      <c r="I45" s="97">
        <v>4.5000000000000005E-3</v>
      </c>
      <c r="J45" s="94">
        <v>4.1999999999999997E-3</v>
      </c>
      <c r="K45" s="93">
        <v>40000000</v>
      </c>
      <c r="L45" s="95">
        <v>100.37</v>
      </c>
      <c r="M45" s="93">
        <v>40148.000599999999</v>
      </c>
      <c r="N45" s="94">
        <v>1.4462468371559539E-2</v>
      </c>
      <c r="O45" s="94">
        <f>M45/'סכום נכסי הקרן'!$C$42</f>
        <v>7.7582839098706911E-4</v>
      </c>
    </row>
    <row r="46" spans="2:15" s="139" customFormat="1">
      <c r="B46" s="86" t="s">
        <v>2865</v>
      </c>
      <c r="C46" s="83" t="s">
        <v>2866</v>
      </c>
      <c r="D46" s="83" t="s">
        <v>359</v>
      </c>
      <c r="E46" s="83" t="s">
        <v>336</v>
      </c>
      <c r="F46" s="83" t="s">
        <v>337</v>
      </c>
      <c r="G46" s="93">
        <v>0.27</v>
      </c>
      <c r="H46" s="96" t="s">
        <v>180</v>
      </c>
      <c r="I46" s="97">
        <v>4.5000000000000005E-3</v>
      </c>
      <c r="J46" s="94">
        <v>4.0999999999999995E-3</v>
      </c>
      <c r="K46" s="93">
        <v>50000000</v>
      </c>
      <c r="L46" s="95">
        <v>100.34</v>
      </c>
      <c r="M46" s="93">
        <v>50170.001920000002</v>
      </c>
      <c r="N46" s="94">
        <v>1.8072682453060474E-2</v>
      </c>
      <c r="O46" s="94">
        <f>M46/'סכום נכסי הקרן'!$C$42</f>
        <v>9.6949564819453983E-4</v>
      </c>
    </row>
    <row r="47" spans="2:15" s="139" customFormat="1">
      <c r="B47" s="86" t="s">
        <v>2867</v>
      </c>
      <c r="C47" s="83" t="s">
        <v>2868</v>
      </c>
      <c r="D47" s="83" t="s">
        <v>359</v>
      </c>
      <c r="E47" s="83" t="s">
        <v>336</v>
      </c>
      <c r="F47" s="83" t="s">
        <v>337</v>
      </c>
      <c r="G47" s="93">
        <v>0.87000000000000011</v>
      </c>
      <c r="H47" s="96" t="s">
        <v>180</v>
      </c>
      <c r="I47" s="97">
        <v>4.7999999999999996E-3</v>
      </c>
      <c r="J47" s="94">
        <v>4.3E-3</v>
      </c>
      <c r="K47" s="93">
        <v>150000000</v>
      </c>
      <c r="L47" s="95">
        <v>100.11</v>
      </c>
      <c r="M47" s="93">
        <v>150164.99752999999</v>
      </c>
      <c r="N47" s="94">
        <v>5.409376543879351E-2</v>
      </c>
      <c r="O47" s="94">
        <f>M47/'סכום נכסי הקרן'!$C$42</f>
        <v>2.9018199331270586E-3</v>
      </c>
    </row>
    <row r="48" spans="2:15" s="139" customFormat="1">
      <c r="B48" s="86" t="s">
        <v>2869</v>
      </c>
      <c r="C48" s="83" t="s">
        <v>2870</v>
      </c>
      <c r="D48" s="83" t="s">
        <v>359</v>
      </c>
      <c r="E48" s="83" t="s">
        <v>336</v>
      </c>
      <c r="F48" s="83" t="s">
        <v>337</v>
      </c>
      <c r="G48" s="93">
        <v>0.59000000000000008</v>
      </c>
      <c r="H48" s="96" t="s">
        <v>180</v>
      </c>
      <c r="I48" s="97">
        <v>5.5000000000000005E-3</v>
      </c>
      <c r="J48" s="94">
        <v>5.9000000000000007E-3</v>
      </c>
      <c r="K48" s="93">
        <v>180000000</v>
      </c>
      <c r="L48" s="95">
        <v>100.2</v>
      </c>
      <c r="M48" s="93">
        <v>180359.99531999999</v>
      </c>
      <c r="N48" s="94">
        <v>6.4970874983252005E-2</v>
      </c>
      <c r="O48" s="94">
        <f>M48/'סכום נכסי הקרן'!$C$42</f>
        <v>3.485314408597247E-3</v>
      </c>
    </row>
    <row r="49" spans="2:15" s="139" customFormat="1">
      <c r="B49" s="86" t="s">
        <v>2871</v>
      </c>
      <c r="C49" s="83" t="s">
        <v>2872</v>
      </c>
      <c r="D49" s="83" t="s">
        <v>359</v>
      </c>
      <c r="E49" s="83" t="s">
        <v>336</v>
      </c>
      <c r="F49" s="83" t="s">
        <v>337</v>
      </c>
      <c r="G49" s="93">
        <v>0.6</v>
      </c>
      <c r="H49" s="96" t="s">
        <v>180</v>
      </c>
      <c r="I49" s="97">
        <v>5.5000000000000005E-3</v>
      </c>
      <c r="J49" s="94">
        <v>5.6999999999999993E-3</v>
      </c>
      <c r="K49" s="93">
        <v>135000000</v>
      </c>
      <c r="L49" s="95">
        <v>100.21</v>
      </c>
      <c r="M49" s="93">
        <v>135283.49575</v>
      </c>
      <c r="N49" s="94">
        <v>4.8733019060440697E-2</v>
      </c>
      <c r="O49" s="94">
        <f>M49/'סכום נכסי הקרן'!$C$42</f>
        <v>2.6142466689817803E-3</v>
      </c>
    </row>
    <row r="50" spans="2:15" s="139" customFormat="1">
      <c r="B50" s="86" t="s">
        <v>2873</v>
      </c>
      <c r="C50" s="83" t="s">
        <v>2874</v>
      </c>
      <c r="D50" s="83" t="s">
        <v>368</v>
      </c>
      <c r="E50" s="83" t="s">
        <v>369</v>
      </c>
      <c r="F50" s="83" t="s">
        <v>337</v>
      </c>
      <c r="G50" s="93">
        <v>0.44000000000000006</v>
      </c>
      <c r="H50" s="96" t="s">
        <v>180</v>
      </c>
      <c r="I50" s="97">
        <v>4.1999999999999997E-3</v>
      </c>
      <c r="J50" s="94">
        <v>4.1000000000000003E-3</v>
      </c>
      <c r="K50" s="93">
        <v>104000000</v>
      </c>
      <c r="L50" s="95">
        <v>100.24</v>
      </c>
      <c r="M50" s="93">
        <v>104249.60184999999</v>
      </c>
      <c r="N50" s="94">
        <v>3.7553714929039327E-2</v>
      </c>
      <c r="O50" s="94">
        <f>M50/'סכום נכסי הקרן'!$C$42</f>
        <v>2.0145411889908181E-3</v>
      </c>
    </row>
    <row r="51" spans="2:15" s="139" customFormat="1">
      <c r="B51" s="86" t="s">
        <v>2875</v>
      </c>
      <c r="C51" s="83" t="s">
        <v>2876</v>
      </c>
      <c r="D51" s="83" t="s">
        <v>425</v>
      </c>
      <c r="E51" s="83" t="s">
        <v>369</v>
      </c>
      <c r="F51" s="83" t="s">
        <v>337</v>
      </c>
      <c r="G51" s="93">
        <v>0.69</v>
      </c>
      <c r="H51" s="96" t="s">
        <v>180</v>
      </c>
      <c r="I51" s="97">
        <v>5.1000000000000004E-3</v>
      </c>
      <c r="J51" s="94">
        <v>5.6999999999999985E-3</v>
      </c>
      <c r="K51" s="93">
        <v>100000000</v>
      </c>
      <c r="L51" s="95">
        <v>100.12</v>
      </c>
      <c r="M51" s="93">
        <v>100120.00493000001</v>
      </c>
      <c r="N51" s="94">
        <v>3.6066114950205272E-2</v>
      </c>
      <c r="O51" s="94">
        <f>M51/'סכום נכסי הקרן'!$C$42</f>
        <v>1.9347399912726748E-3</v>
      </c>
    </row>
    <row r="52" spans="2:15" s="139" customFormat="1">
      <c r="B52" s="86" t="s">
        <v>2877</v>
      </c>
      <c r="C52" s="83" t="s">
        <v>2878</v>
      </c>
      <c r="D52" s="83" t="s">
        <v>425</v>
      </c>
      <c r="E52" s="83" t="s">
        <v>369</v>
      </c>
      <c r="F52" s="83" t="s">
        <v>337</v>
      </c>
      <c r="G52" s="93">
        <v>0.59</v>
      </c>
      <c r="H52" s="96" t="s">
        <v>180</v>
      </c>
      <c r="I52" s="97">
        <v>5.0000000000000001E-3</v>
      </c>
      <c r="J52" s="94">
        <v>5.1999999999999998E-3</v>
      </c>
      <c r="K52" s="93">
        <v>40000000</v>
      </c>
      <c r="L52" s="95">
        <v>100.19</v>
      </c>
      <c r="M52" s="93">
        <v>40075.999779999998</v>
      </c>
      <c r="N52" s="94">
        <v>1.4436531598459651E-2</v>
      </c>
      <c r="O52" s="94">
        <f>M52/'סכום נכסי הקרן'!$C$42</f>
        <v>7.7443703202782993E-4</v>
      </c>
    </row>
    <row r="53" spans="2:15" s="139" customFormat="1">
      <c r="B53" s="86" t="s">
        <v>2879</v>
      </c>
      <c r="C53" s="83" t="s">
        <v>2880</v>
      </c>
      <c r="D53" s="83" t="s">
        <v>368</v>
      </c>
      <c r="E53" s="83" t="s">
        <v>369</v>
      </c>
      <c r="F53" s="83" t="s">
        <v>337</v>
      </c>
      <c r="G53" s="93">
        <v>0.69</v>
      </c>
      <c r="H53" s="96" t="s">
        <v>180</v>
      </c>
      <c r="I53" s="97">
        <v>4.1999999999999997E-3</v>
      </c>
      <c r="J53" s="94">
        <v>4.6999999999999993E-3</v>
      </c>
      <c r="K53" s="93">
        <v>170000000</v>
      </c>
      <c r="L53" s="95">
        <v>100.1</v>
      </c>
      <c r="M53" s="93">
        <v>170169.99790000002</v>
      </c>
      <c r="N53" s="94">
        <v>6.1300143858648432E-2</v>
      </c>
      <c r="O53" s="94">
        <f>M53/'סכום נכסי הקרן'!$C$42</f>
        <v>3.2884007594896256E-3</v>
      </c>
    </row>
    <row r="54" spans="2:15" s="139" customFormat="1">
      <c r="B54" s="86" t="s">
        <v>2881</v>
      </c>
      <c r="C54" s="83" t="s">
        <v>2882</v>
      </c>
      <c r="D54" s="83" t="s">
        <v>368</v>
      </c>
      <c r="E54" s="83" t="s">
        <v>369</v>
      </c>
      <c r="F54" s="83" t="s">
        <v>337</v>
      </c>
      <c r="G54" s="93">
        <v>0.87000000000000011</v>
      </c>
      <c r="H54" s="96" t="s">
        <v>180</v>
      </c>
      <c r="I54" s="97">
        <v>3.3E-3</v>
      </c>
      <c r="J54" s="94">
        <v>3.0999999999999999E-3</v>
      </c>
      <c r="K54" s="93">
        <v>40000000</v>
      </c>
      <c r="L54" s="95">
        <v>100.06</v>
      </c>
      <c r="M54" s="93">
        <v>40024.000549999997</v>
      </c>
      <c r="N54" s="94">
        <v>1.4417799975265931E-2</v>
      </c>
      <c r="O54" s="94">
        <f>M54/'סכום נכסי הקרן'!$C$42</f>
        <v>7.7343218799224764E-4</v>
      </c>
    </row>
    <row r="55" spans="2:15" s="139" customFormat="1">
      <c r="B55" s="86" t="s">
        <v>2883</v>
      </c>
      <c r="C55" s="83" t="s">
        <v>2884</v>
      </c>
      <c r="D55" s="83" t="s">
        <v>368</v>
      </c>
      <c r="E55" s="83" t="s">
        <v>369</v>
      </c>
      <c r="F55" s="83" t="s">
        <v>337</v>
      </c>
      <c r="G55" s="93">
        <v>0.6</v>
      </c>
      <c r="H55" s="96" t="s">
        <v>180</v>
      </c>
      <c r="I55" s="97">
        <v>4.4000000000000003E-3</v>
      </c>
      <c r="J55" s="94">
        <v>4.8000000000000004E-3</v>
      </c>
      <c r="K55" s="93">
        <v>210000000</v>
      </c>
      <c r="L55" s="95">
        <v>100.19</v>
      </c>
      <c r="M55" s="93">
        <v>210398.99223</v>
      </c>
      <c r="N55" s="94">
        <v>7.5791788508999286E-2</v>
      </c>
      <c r="O55" s="94">
        <f>M55/'סכום נכסי הקרן'!$C$42</f>
        <v>4.0657942903164594E-3</v>
      </c>
    </row>
    <row r="56" spans="2:15" s="139" customFormat="1">
      <c r="B56" s="86" t="s">
        <v>2885</v>
      </c>
      <c r="C56" s="83" t="s">
        <v>2886</v>
      </c>
      <c r="D56" s="83" t="s">
        <v>368</v>
      </c>
      <c r="E56" s="83" t="s">
        <v>369</v>
      </c>
      <c r="F56" s="83" t="s">
        <v>337</v>
      </c>
      <c r="G56" s="93">
        <v>0.44000000000000006</v>
      </c>
      <c r="H56" s="96" t="s">
        <v>180</v>
      </c>
      <c r="I56" s="97">
        <v>4.3E-3</v>
      </c>
      <c r="J56" s="94">
        <v>4.8999999999999998E-3</v>
      </c>
      <c r="K56" s="93">
        <v>140000000</v>
      </c>
      <c r="L56" s="95">
        <v>100.25</v>
      </c>
      <c r="M56" s="93">
        <v>140349.99904</v>
      </c>
      <c r="N56" s="94">
        <v>5.0558119750162889E-2</v>
      </c>
      <c r="O56" s="94">
        <f>M56/'סכום נכסי הקרן'!$C$42</f>
        <v>2.7121528420580897E-3</v>
      </c>
    </row>
    <row r="57" spans="2:15" s="139" customFormat="1">
      <c r="B57" s="141"/>
      <c r="C57" s="141"/>
      <c r="D57" s="141"/>
    </row>
    <row r="58" spans="2:15" s="139" customFormat="1">
      <c r="B58" s="141"/>
      <c r="C58" s="141"/>
      <c r="D58" s="141"/>
    </row>
    <row r="59" spans="2:15" s="139" customFormat="1">
      <c r="B59" s="141"/>
      <c r="C59" s="141"/>
      <c r="D59" s="141"/>
    </row>
    <row r="60" spans="2:15" s="139" customFormat="1">
      <c r="B60" s="142" t="s">
        <v>276</v>
      </c>
      <c r="C60" s="141"/>
      <c r="D60" s="141"/>
    </row>
    <row r="61" spans="2:15" s="139" customFormat="1">
      <c r="B61" s="142" t="s">
        <v>128</v>
      </c>
      <c r="C61" s="141"/>
      <c r="D61" s="141"/>
    </row>
    <row r="62" spans="2:15">
      <c r="B62" s="98" t="s">
        <v>258</v>
      </c>
    </row>
    <row r="63" spans="2:15">
      <c r="B63" s="98" t="s">
        <v>266</v>
      </c>
    </row>
  </sheetData>
  <sheetProtection sheet="1" objects="1" scenarios="1"/>
  <mergeCells count="1">
    <mergeCell ref="B6:O6"/>
  </mergeCells>
  <phoneticPr fontId="7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AE862"/>
  <sheetViews>
    <sheetView rightToLeft="1" zoomScale="90" zoomScaleNormal="90" workbookViewId="0">
      <pane ySplit="9" topLeftCell="A10" activePane="bottomLeft" state="frozen"/>
      <selection pane="bottomLeft" activeCell="A10" sqref="A10:XFD10"/>
    </sheetView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41.7109375" style="2" bestFit="1" customWidth="1"/>
    <col min="4" max="4" width="7.140625" style="1" bestFit="1" customWidth="1"/>
    <col min="5" max="5" width="7.5703125" style="1" bestFit="1" customWidth="1"/>
    <col min="6" max="6" width="9.7109375" style="1" bestFit="1" customWidth="1"/>
    <col min="7" max="7" width="13.140625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6" width="5.7109375" style="3" customWidth="1"/>
    <col min="17" max="31" width="9.140625" style="3"/>
    <col min="32" max="16384" width="9.140625" style="1"/>
  </cols>
  <sheetData>
    <row r="1" spans="2:31">
      <c r="B1" s="56" t="s">
        <v>195</v>
      </c>
      <c r="C1" s="77" t="s" vm="1">
        <v>277</v>
      </c>
    </row>
    <row r="2" spans="2:31">
      <c r="B2" s="56" t="s">
        <v>194</v>
      </c>
      <c r="C2" s="77" t="s">
        <v>278</v>
      </c>
    </row>
    <row r="3" spans="2:31">
      <c r="B3" s="56" t="s">
        <v>196</v>
      </c>
      <c r="C3" s="77" t="s">
        <v>279</v>
      </c>
    </row>
    <row r="4" spans="2:31">
      <c r="B4" s="56" t="s">
        <v>197</v>
      </c>
      <c r="C4" s="77">
        <v>2102</v>
      </c>
    </row>
    <row r="6" spans="2:31" ht="26.25" customHeight="1">
      <c r="B6" s="233" t="s">
        <v>229</v>
      </c>
      <c r="C6" s="234"/>
      <c r="D6" s="234"/>
      <c r="E6" s="234"/>
      <c r="F6" s="234"/>
      <c r="G6" s="234"/>
      <c r="H6" s="234"/>
      <c r="I6" s="234"/>
      <c r="J6" s="235"/>
    </row>
    <row r="7" spans="2:31" s="3" customFormat="1" ht="78.75">
      <c r="B7" s="59" t="s">
        <v>132</v>
      </c>
      <c r="C7" s="61" t="s">
        <v>61</v>
      </c>
      <c r="D7" s="61" t="s">
        <v>99</v>
      </c>
      <c r="E7" s="61" t="s">
        <v>62</v>
      </c>
      <c r="F7" s="61" t="s">
        <v>117</v>
      </c>
      <c r="G7" s="61" t="s">
        <v>242</v>
      </c>
      <c r="H7" s="61" t="s">
        <v>198</v>
      </c>
      <c r="I7" s="63" t="s">
        <v>199</v>
      </c>
      <c r="J7" s="76" t="s">
        <v>270</v>
      </c>
    </row>
    <row r="8" spans="2:31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264</v>
      </c>
      <c r="H8" s="32" t="s">
        <v>20</v>
      </c>
      <c r="I8" s="17" t="s">
        <v>20</v>
      </c>
      <c r="J8" s="17"/>
    </row>
    <row r="9" spans="2:31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2:31" s="138" customFormat="1" ht="18" customHeight="1">
      <c r="B10" s="118" t="s">
        <v>45</v>
      </c>
      <c r="C10" s="118"/>
      <c r="D10" s="118"/>
      <c r="E10" s="152">
        <v>6.4719520296946803E-2</v>
      </c>
      <c r="F10" s="119"/>
      <c r="G10" s="120">
        <v>1217128.4018699999</v>
      </c>
      <c r="H10" s="121">
        <v>1</v>
      </c>
      <c r="I10" s="121">
        <f>G10/'סכום נכסי הקרן'!$C$42</f>
        <v>2.3520044722911183E-2</v>
      </c>
      <c r="J10" s="119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</row>
    <row r="11" spans="2:31" s="139" customFormat="1" ht="22.5" customHeight="1">
      <c r="B11" s="80" t="s">
        <v>257</v>
      </c>
      <c r="C11" s="105"/>
      <c r="D11" s="105"/>
      <c r="E11" s="152">
        <v>6.4719520296946803E-2</v>
      </c>
      <c r="F11" s="122" t="s">
        <v>180</v>
      </c>
      <c r="G11" s="90">
        <v>1217128.4018699999</v>
      </c>
      <c r="H11" s="91">
        <v>1</v>
      </c>
      <c r="I11" s="91">
        <f>G11/'סכום נכסי הקרן'!$C$42</f>
        <v>2.3520044722911183E-2</v>
      </c>
      <c r="J11" s="81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</row>
    <row r="12" spans="2:31" s="139" customFormat="1">
      <c r="B12" s="101" t="s">
        <v>100</v>
      </c>
      <c r="C12" s="105"/>
      <c r="D12" s="105"/>
      <c r="E12" s="152">
        <v>6.6333535519644382E-2</v>
      </c>
      <c r="F12" s="122" t="s">
        <v>180</v>
      </c>
      <c r="G12" s="90">
        <v>1187513.4604499999</v>
      </c>
      <c r="H12" s="91">
        <v>0.97566818638485509</v>
      </c>
      <c r="I12" s="91">
        <f>G12/'סכום נכסי הקרן'!$C$42</f>
        <v>2.2947759378493433E-2</v>
      </c>
      <c r="J12" s="81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</row>
    <row r="13" spans="2:31" s="139" customFormat="1">
      <c r="B13" s="86" t="s">
        <v>2887</v>
      </c>
      <c r="C13" s="153">
        <v>43100</v>
      </c>
      <c r="D13" s="100" t="s">
        <v>2888</v>
      </c>
      <c r="E13" s="145">
        <v>6.2961672938090865E-2</v>
      </c>
      <c r="F13" s="96" t="s">
        <v>180</v>
      </c>
      <c r="G13" s="93">
        <v>13172.695</v>
      </c>
      <c r="H13" s="94">
        <v>1.082276527255582E-2</v>
      </c>
      <c r="I13" s="94">
        <f>G13/'סכום נכסי הקרן'!$C$42</f>
        <v>2.545519232360829E-4</v>
      </c>
      <c r="J13" s="83" t="s">
        <v>2889</v>
      </c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</row>
    <row r="14" spans="2:31" s="139" customFormat="1">
      <c r="B14" s="86" t="s">
        <v>2890</v>
      </c>
      <c r="C14" s="153">
        <v>43100</v>
      </c>
      <c r="D14" s="100" t="s">
        <v>2888</v>
      </c>
      <c r="E14" s="145">
        <v>6.2435027525284854E-2</v>
      </c>
      <c r="F14" s="96" t="s">
        <v>180</v>
      </c>
      <c r="G14" s="93">
        <v>36628.346250000002</v>
      </c>
      <c r="H14" s="94">
        <v>3.0094069116885364E-2</v>
      </c>
      <c r="I14" s="94">
        <f>G14/'סכום נכסי הקרן'!$C$42</f>
        <v>7.0781385152352396E-4</v>
      </c>
      <c r="J14" s="83" t="s">
        <v>2891</v>
      </c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</row>
    <row r="15" spans="2:31" s="139" customFormat="1">
      <c r="B15" s="86" t="s">
        <v>2892</v>
      </c>
      <c r="C15" s="153">
        <v>43100</v>
      </c>
      <c r="D15" s="100" t="s">
        <v>2888</v>
      </c>
      <c r="E15" s="145">
        <v>6.6563891094017974E-2</v>
      </c>
      <c r="F15" s="96" t="s">
        <v>180</v>
      </c>
      <c r="G15" s="93">
        <v>73835.655440000002</v>
      </c>
      <c r="H15" s="94">
        <v>6.0663817660124165E-2</v>
      </c>
      <c r="I15" s="94">
        <f>G15/'סכום נכסי הקרן'!$C$42</f>
        <v>1.4268157044286494E-3</v>
      </c>
      <c r="J15" s="83" t="s">
        <v>2893</v>
      </c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</row>
    <row r="16" spans="2:31" s="139" customFormat="1">
      <c r="B16" s="86" t="s">
        <v>2894</v>
      </c>
      <c r="C16" s="153">
        <v>43100</v>
      </c>
      <c r="D16" s="100" t="s">
        <v>2888</v>
      </c>
      <c r="E16" s="145">
        <v>6.7015425888665325E-2</v>
      </c>
      <c r="F16" s="96" t="s">
        <v>180</v>
      </c>
      <c r="G16" s="93">
        <v>29819.999800000001</v>
      </c>
      <c r="H16" s="94">
        <v>2.4500290810882779E-2</v>
      </c>
      <c r="I16" s="94">
        <f>G16/'סכום נכסי הקרן'!$C$42</f>
        <v>5.7624793559629282E-4</v>
      </c>
      <c r="J16" s="83" t="s">
        <v>2895</v>
      </c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</row>
    <row r="17" spans="2:31" s="139" customFormat="1">
      <c r="B17" s="86" t="s">
        <v>2896</v>
      </c>
      <c r="C17" s="153">
        <v>43100</v>
      </c>
      <c r="D17" s="100" t="s">
        <v>2897</v>
      </c>
      <c r="E17" s="145">
        <v>7.0248989985780205E-2</v>
      </c>
      <c r="F17" s="96" t="s">
        <v>180</v>
      </c>
      <c r="G17" s="93">
        <v>65633.833880000006</v>
      </c>
      <c r="H17" s="94">
        <v>5.3925151840315266E-2</v>
      </c>
      <c r="I17" s="94">
        <f>G17/'סכום נכסי הקרן'!$C$42</f>
        <v>1.2683219829739913E-3</v>
      </c>
      <c r="J17" s="83" t="s">
        <v>2898</v>
      </c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</row>
    <row r="18" spans="2:31" s="139" customFormat="1">
      <c r="B18" s="86" t="s">
        <v>2899</v>
      </c>
      <c r="C18" s="153">
        <v>43100</v>
      </c>
      <c r="D18" s="100" t="s">
        <v>2888</v>
      </c>
      <c r="E18" s="145">
        <v>7.0957575757575761E-2</v>
      </c>
      <c r="F18" s="96" t="s">
        <v>180</v>
      </c>
      <c r="G18" s="93">
        <v>82500.00026999999</v>
      </c>
      <c r="H18" s="94">
        <v>6.7782495374560908E-2</v>
      </c>
      <c r="I18" s="94">
        <f>G18/'סכום נכסי הקרן'!$C$42</f>
        <v>1.594247322640193E-3</v>
      </c>
      <c r="J18" s="83" t="s">
        <v>2900</v>
      </c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</row>
    <row r="19" spans="2:31" s="139" customFormat="1">
      <c r="B19" s="86" t="s">
        <v>2901</v>
      </c>
      <c r="C19" s="153">
        <v>43100</v>
      </c>
      <c r="D19" s="100" t="s">
        <v>2888</v>
      </c>
      <c r="E19" s="145">
        <v>3.9144144144144147E-2</v>
      </c>
      <c r="F19" s="96" t="s">
        <v>180</v>
      </c>
      <c r="G19" s="93">
        <v>35520.14</v>
      </c>
      <c r="H19" s="94">
        <v>2.9183560210596305E-2</v>
      </c>
      <c r="I19" s="94">
        <f>G19/'סכום נכסי הקרן'!$C$42</f>
        <v>6.8639864132699635E-4</v>
      </c>
      <c r="J19" s="83" t="s">
        <v>2902</v>
      </c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</row>
    <row r="20" spans="2:31" s="139" customFormat="1">
      <c r="B20" s="86" t="s">
        <v>2903</v>
      </c>
      <c r="C20" s="153">
        <v>43100</v>
      </c>
      <c r="D20" s="100" t="s">
        <v>2888</v>
      </c>
      <c r="E20" s="145">
        <v>4.2342942633358895E-2</v>
      </c>
      <c r="F20" s="96" t="s">
        <v>180</v>
      </c>
      <c r="G20" s="93">
        <v>63805.65</v>
      </c>
      <c r="H20" s="94">
        <v>5.2423104992019576E-2</v>
      </c>
      <c r="I20" s="94">
        <f>G20/'סכום נכסי הקרן'!$C$42</f>
        <v>1.2329937739261687E-3</v>
      </c>
      <c r="J20" s="83" t="s">
        <v>2904</v>
      </c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</row>
    <row r="21" spans="2:31" s="139" customFormat="1">
      <c r="B21" s="86" t="s">
        <v>2905</v>
      </c>
      <c r="C21" s="153">
        <v>43100</v>
      </c>
      <c r="D21" s="100" t="s">
        <v>2888</v>
      </c>
      <c r="E21" s="145">
        <v>4.3862089899577565E-2</v>
      </c>
      <c r="F21" s="96" t="s">
        <v>180</v>
      </c>
      <c r="G21" s="93">
        <v>15826.464</v>
      </c>
      <c r="H21" s="94">
        <v>1.3003117810482584E-2</v>
      </c>
      <c r="I21" s="94">
        <f>G21/'סכום נכסי הקרן'!$C$42</f>
        <v>3.0583391243983331E-4</v>
      </c>
      <c r="J21" s="83" t="s">
        <v>2906</v>
      </c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</row>
    <row r="22" spans="2:31" s="139" customFormat="1">
      <c r="B22" s="86" t="s">
        <v>2907</v>
      </c>
      <c r="C22" s="153">
        <v>43100</v>
      </c>
      <c r="D22" s="100" t="s">
        <v>2888</v>
      </c>
      <c r="E22" s="145">
        <v>1.2571428571428572E-2</v>
      </c>
      <c r="F22" s="96" t="s">
        <v>180</v>
      </c>
      <c r="G22" s="93">
        <v>8400</v>
      </c>
      <c r="H22" s="94">
        <v>6.9014904155504167E-3</v>
      </c>
      <c r="I22" s="94">
        <f>G22/'סכום נכסי הקרן'!$C$42</f>
        <v>1.6232336322848868E-4</v>
      </c>
      <c r="J22" s="83" t="s">
        <v>2908</v>
      </c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</row>
    <row r="23" spans="2:31" s="139" customFormat="1">
      <c r="B23" s="86" t="s">
        <v>2909</v>
      </c>
      <c r="C23" s="153">
        <v>43100</v>
      </c>
      <c r="D23" s="100" t="s">
        <v>2888</v>
      </c>
      <c r="E23" s="145">
        <v>5.4871058284027566E-2</v>
      </c>
      <c r="F23" s="96" t="s">
        <v>180</v>
      </c>
      <c r="G23" s="93">
        <v>15194.75</v>
      </c>
      <c r="H23" s="94">
        <v>1.248409779662913E-2</v>
      </c>
      <c r="I23" s="94">
        <f>G23/'סכום נכסי הקרן'!$C$42</f>
        <v>2.9362653850191408E-4</v>
      </c>
      <c r="J23" s="83" t="s">
        <v>2910</v>
      </c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</row>
    <row r="24" spans="2:31" s="139" customFormat="1">
      <c r="B24" s="86" t="s">
        <v>2911</v>
      </c>
      <c r="C24" s="153">
        <v>43100</v>
      </c>
      <c r="D24" s="100" t="s">
        <v>2888</v>
      </c>
      <c r="E24" s="145">
        <v>7.5470518677494811E-2</v>
      </c>
      <c r="F24" s="96" t="s">
        <v>180</v>
      </c>
      <c r="G24" s="93">
        <v>19213.839</v>
      </c>
      <c r="H24" s="94">
        <v>1.5786205441003429E-2</v>
      </c>
      <c r="I24" s="94">
        <f>G24/'סכום נכסי הקרן'!$C$42</f>
        <v>3.7129225797746449E-4</v>
      </c>
      <c r="J24" s="83" t="s">
        <v>2912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</row>
    <row r="25" spans="2:31" s="139" customFormat="1">
      <c r="B25" s="86" t="s">
        <v>2913</v>
      </c>
      <c r="C25" s="153">
        <v>43100</v>
      </c>
      <c r="D25" s="100" t="s">
        <v>2888</v>
      </c>
      <c r="E25" s="145">
        <v>4.3141361256544504E-2</v>
      </c>
      <c r="F25" s="96" t="s">
        <v>180</v>
      </c>
      <c r="G25" s="93">
        <v>7640</v>
      </c>
      <c r="H25" s="94">
        <v>6.2770698541434735E-3</v>
      </c>
      <c r="I25" s="94">
        <f>G25/'סכום נכסי הקרן'!$C$42</f>
        <v>1.4763696369829207E-4</v>
      </c>
      <c r="J25" s="83" t="s">
        <v>2914</v>
      </c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</row>
    <row r="26" spans="2:31" s="139" customFormat="1">
      <c r="B26" s="86" t="s">
        <v>2915</v>
      </c>
      <c r="C26" s="153">
        <v>43100</v>
      </c>
      <c r="D26" s="100" t="s">
        <v>2888</v>
      </c>
      <c r="E26" s="145">
        <v>8.7292082501663343E-2</v>
      </c>
      <c r="F26" s="96" t="s">
        <v>180</v>
      </c>
      <c r="G26" s="93">
        <v>37575.000100000005</v>
      </c>
      <c r="H26" s="94">
        <v>3.0871845601720949E-2</v>
      </c>
      <c r="I26" s="94">
        <f>G26/'סכום נכסי הקרן'!$C$42</f>
        <v>7.2610718923128562E-4</v>
      </c>
      <c r="J26" s="83" t="s">
        <v>2916</v>
      </c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</row>
    <row r="27" spans="2:31" s="139" customFormat="1">
      <c r="B27" s="86" t="s">
        <v>2917</v>
      </c>
      <c r="C27" s="153">
        <v>43100</v>
      </c>
      <c r="D27" s="100" t="s">
        <v>2888</v>
      </c>
      <c r="E27" s="145">
        <v>7.2999999999999995E-2</v>
      </c>
      <c r="F27" s="96" t="s">
        <v>180</v>
      </c>
      <c r="G27" s="93">
        <v>137048.9608</v>
      </c>
      <c r="H27" s="94">
        <v>0.11260024874075532</v>
      </c>
      <c r="I27" s="94">
        <f>G27/'סכום נכסי הקרן'!$C$42</f>
        <v>2.6483628861934888E-3</v>
      </c>
      <c r="J27" s="83" t="s">
        <v>2918</v>
      </c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</row>
    <row r="28" spans="2:31" s="139" customFormat="1">
      <c r="B28" s="86" t="s">
        <v>2919</v>
      </c>
      <c r="C28" s="153">
        <v>43100</v>
      </c>
      <c r="D28" s="100" t="s">
        <v>2888</v>
      </c>
      <c r="E28" s="145">
        <v>7.0339110776186889E-2</v>
      </c>
      <c r="F28" s="96" t="s">
        <v>180</v>
      </c>
      <c r="G28" s="93">
        <v>66350.000020000007</v>
      </c>
      <c r="H28" s="94">
        <v>5.4513558239261899E-2</v>
      </c>
      <c r="I28" s="94">
        <f>G28/'סכום נכסי הקרן'!$C$42</f>
        <v>1.2821613277924633E-3</v>
      </c>
      <c r="J28" s="83" t="s">
        <v>2920</v>
      </c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</row>
    <row r="29" spans="2:31" s="139" customFormat="1">
      <c r="B29" s="86" t="s">
        <v>2921</v>
      </c>
      <c r="C29" s="153">
        <v>43100</v>
      </c>
      <c r="D29" s="100" t="s">
        <v>2888</v>
      </c>
      <c r="E29" s="145">
        <v>6.1195723175301683E-2</v>
      </c>
      <c r="F29" s="96" t="s">
        <v>180</v>
      </c>
      <c r="G29" s="93">
        <v>29087.000210000002</v>
      </c>
      <c r="H29" s="94">
        <v>2.389805394838428E-2</v>
      </c>
      <c r="I29" s="94">
        <f>G29/'סכום נכסי הקרן'!$C$42</f>
        <v>5.6208329765654243E-4</v>
      </c>
      <c r="J29" s="83" t="s">
        <v>2922</v>
      </c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</row>
    <row r="30" spans="2:31" s="139" customFormat="1">
      <c r="B30" s="86" t="s">
        <v>2923</v>
      </c>
      <c r="C30" s="153">
        <v>43100</v>
      </c>
      <c r="D30" s="100" t="s">
        <v>2888</v>
      </c>
      <c r="E30" s="145">
        <v>6.8528301886792459E-2</v>
      </c>
      <c r="F30" s="96" t="s">
        <v>180</v>
      </c>
      <c r="G30" s="93">
        <v>73223.899449999997</v>
      </c>
      <c r="H30" s="94">
        <v>6.0161195267071713E-2</v>
      </c>
      <c r="I30" s="94">
        <f>G30/'סכום נכסי הקרן'!$C$42</f>
        <v>1.4149940032653192E-3</v>
      </c>
      <c r="J30" s="83" t="s">
        <v>2924</v>
      </c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</row>
    <row r="31" spans="2:31" s="139" customFormat="1">
      <c r="B31" s="86" t="s">
        <v>2925</v>
      </c>
      <c r="C31" s="153">
        <v>43100</v>
      </c>
      <c r="D31" s="100" t="s">
        <v>2888</v>
      </c>
      <c r="E31" s="145">
        <v>6.0601754581840452E-2</v>
      </c>
      <c r="F31" s="96" t="s">
        <v>180</v>
      </c>
      <c r="G31" s="93">
        <v>30688.550999999999</v>
      </c>
      <c r="H31" s="94">
        <v>2.5213897689717872E-2</v>
      </c>
      <c r="I31" s="94">
        <f>G31/'סכום נכסי הקרן'!$C$42</f>
        <v>5.9303200130107129E-4</v>
      </c>
      <c r="J31" s="83" t="s">
        <v>2926</v>
      </c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</row>
    <row r="32" spans="2:31" s="139" customFormat="1">
      <c r="B32" s="86" t="s">
        <v>2927</v>
      </c>
      <c r="C32" s="153">
        <v>43100</v>
      </c>
      <c r="D32" s="100" t="s">
        <v>2888</v>
      </c>
      <c r="E32" s="145">
        <v>6.1794019933554815E-2</v>
      </c>
      <c r="F32" s="96" t="s">
        <v>180</v>
      </c>
      <c r="G32" s="93">
        <v>29197.000359999998</v>
      </c>
      <c r="H32" s="94">
        <v>2.3988430731828814E-2</v>
      </c>
      <c r="I32" s="94">
        <f>G32/'סכום נכסי הקרן'!$C$42</f>
        <v>5.6420896364507071E-4</v>
      </c>
      <c r="J32" s="83" t="s">
        <v>2928</v>
      </c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</row>
    <row r="33" spans="2:31" s="139" customFormat="1">
      <c r="B33" s="86" t="s">
        <v>2929</v>
      </c>
      <c r="C33" s="153">
        <v>43100</v>
      </c>
      <c r="D33" s="100" t="s">
        <v>2888</v>
      </c>
      <c r="E33" s="145">
        <v>6.425819424456515E-2</v>
      </c>
      <c r="F33" s="96" t="s">
        <v>180</v>
      </c>
      <c r="G33" s="93">
        <v>69688.119390000007</v>
      </c>
      <c r="H33" s="94">
        <v>5.7256177148549782E-2</v>
      </c>
      <c r="I33" s="94">
        <f>G33/'סכום נכסי הקרן'!$C$42</f>
        <v>1.3466678471968161E-3</v>
      </c>
      <c r="J33" s="83" t="s">
        <v>2930</v>
      </c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</row>
    <row r="34" spans="2:31" s="139" customFormat="1">
      <c r="B34" s="86" t="s">
        <v>2931</v>
      </c>
      <c r="C34" s="153">
        <v>43100</v>
      </c>
      <c r="D34" s="100" t="s">
        <v>2888</v>
      </c>
      <c r="E34" s="145">
        <v>6.9685157421289362E-2</v>
      </c>
      <c r="F34" s="96" t="s">
        <v>180</v>
      </c>
      <c r="G34" s="93">
        <v>25300.000920000002</v>
      </c>
      <c r="H34" s="94">
        <v>2.0786632602713895E-2</v>
      </c>
      <c r="I34" s="94">
        <f>G34/'סכום נכסי הקרן'!$C$42</f>
        <v>4.8890252845455446E-4</v>
      </c>
      <c r="J34" s="83" t="s">
        <v>2932</v>
      </c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</row>
    <row r="35" spans="2:31" s="139" customFormat="1">
      <c r="B35" s="86" t="s">
        <v>2933</v>
      </c>
      <c r="C35" s="153">
        <v>43100</v>
      </c>
      <c r="D35" s="100" t="s">
        <v>2888</v>
      </c>
      <c r="E35" s="145">
        <v>7.2661498708010336E-2</v>
      </c>
      <c r="F35" s="96" t="s">
        <v>180</v>
      </c>
      <c r="G35" s="93">
        <v>19350</v>
      </c>
      <c r="H35" s="94">
        <v>1.5898076135821494E-2</v>
      </c>
      <c r="I35" s="94">
        <f>G35/'סכום נכסי הקרן'!$C$42</f>
        <v>3.7392346172276854E-4</v>
      </c>
      <c r="J35" s="83" t="s">
        <v>2934</v>
      </c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</row>
    <row r="36" spans="2:31" s="139" customFormat="1">
      <c r="B36" s="86" t="s">
        <v>2935</v>
      </c>
      <c r="C36" s="153">
        <v>43100</v>
      </c>
      <c r="D36" s="100" t="s">
        <v>2888</v>
      </c>
      <c r="E36" s="145">
        <v>7.2457245724572461E-2</v>
      </c>
      <c r="F36" s="96" t="s">
        <v>180</v>
      </c>
      <c r="G36" s="93">
        <v>38784</v>
      </c>
      <c r="H36" s="94">
        <v>3.1865167175798494E-2</v>
      </c>
      <c r="I36" s="94">
        <f>G36/'סכום נכסי הקרן'!$C$42</f>
        <v>7.4947015707782201E-4</v>
      </c>
      <c r="J36" s="83" t="s">
        <v>2936</v>
      </c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</row>
    <row r="37" spans="2:31" s="139" customFormat="1">
      <c r="B37" s="86" t="s">
        <v>2937</v>
      </c>
      <c r="C37" s="153">
        <v>43100</v>
      </c>
      <c r="D37" s="100" t="s">
        <v>2888</v>
      </c>
      <c r="E37" s="145">
        <v>6.6199999999999995E-2</v>
      </c>
      <c r="F37" s="96" t="s">
        <v>180</v>
      </c>
      <c r="G37" s="93">
        <v>45810.52</v>
      </c>
      <c r="H37" s="94">
        <v>3.7638198179926266E-2</v>
      </c>
      <c r="I37" s="94">
        <f>G37/'סכום נכסי הקרן'!$C$42</f>
        <v>8.8525210448165998E-4</v>
      </c>
      <c r="J37" s="83" t="s">
        <v>2938</v>
      </c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</row>
    <row r="38" spans="2:31" s="139" customFormat="1">
      <c r="B38" s="86" t="s">
        <v>2939</v>
      </c>
      <c r="C38" s="153">
        <v>43100</v>
      </c>
      <c r="D38" s="100" t="s">
        <v>2888</v>
      </c>
      <c r="E38" s="145">
        <v>5.4199999999999998E-2</v>
      </c>
      <c r="F38" s="96" t="s">
        <v>180</v>
      </c>
      <c r="G38" s="93">
        <v>15200</v>
      </c>
      <c r="H38" s="94">
        <v>1.2488411228138848E-2</v>
      </c>
      <c r="I38" s="94">
        <f>G38/'סכום נכסי הקרן'!$C$42</f>
        <v>2.9372799060393187E-4</v>
      </c>
      <c r="J38" s="83" t="s">
        <v>2916</v>
      </c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</row>
    <row r="39" spans="2:31" s="139" customFormat="1">
      <c r="B39" s="86" t="s">
        <v>2940</v>
      </c>
      <c r="C39" s="153">
        <v>43100</v>
      </c>
      <c r="D39" s="100" t="s">
        <v>2888</v>
      </c>
      <c r="E39" s="145">
        <v>7.9699999999999993E-2</v>
      </c>
      <c r="F39" s="96" t="s">
        <v>180</v>
      </c>
      <c r="G39" s="93">
        <v>24275.035</v>
      </c>
      <c r="H39" s="94">
        <v>1.9944514451148917E-2</v>
      </c>
      <c r="I39" s="94">
        <f>G39/'סכום נכסי הקרן'!$C$42</f>
        <v>4.690958718677709E-4</v>
      </c>
      <c r="J39" s="83" t="s">
        <v>2938</v>
      </c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</row>
    <row r="40" spans="2:31" s="139" customFormat="1">
      <c r="B40" s="86" t="s">
        <v>2941</v>
      </c>
      <c r="C40" s="153">
        <v>43100</v>
      </c>
      <c r="D40" s="100" t="s">
        <v>2897</v>
      </c>
      <c r="E40" s="145">
        <v>7.7600000000000002E-2</v>
      </c>
      <c r="F40" s="96" t="s">
        <v>180</v>
      </c>
      <c r="G40" s="93">
        <v>78743.999559999997</v>
      </c>
      <c r="H40" s="94">
        <v>6.4696542648267408E-2</v>
      </c>
      <c r="I40" s="94">
        <f>G40/'סכום נכסי הקרן'!$C$42</f>
        <v>1.52166557650498E-3</v>
      </c>
      <c r="J40" s="83" t="s">
        <v>2942</v>
      </c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</row>
    <row r="41" spans="2:31" s="139" customFormat="1">
      <c r="B41" s="104"/>
      <c r="C41" s="100"/>
      <c r="D41" s="100"/>
      <c r="E41" s="83"/>
      <c r="F41" s="83"/>
      <c r="G41" s="83"/>
      <c r="H41" s="94"/>
      <c r="I41" s="83"/>
      <c r="J41" s="83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</row>
    <row r="42" spans="2:31" s="139" customFormat="1">
      <c r="B42" s="101" t="s">
        <v>101</v>
      </c>
      <c r="C42" s="105"/>
      <c r="D42" s="105"/>
      <c r="E42" s="154">
        <v>0</v>
      </c>
      <c r="F42" s="122" t="s">
        <v>180</v>
      </c>
      <c r="G42" s="90">
        <v>29614.941420000003</v>
      </c>
      <c r="H42" s="91">
        <v>2.4331813615144887E-2</v>
      </c>
      <c r="I42" s="91">
        <f>G42/'סכום נכסי הקרן'!$C$42</f>
        <v>5.7228534441774699E-4</v>
      </c>
      <c r="J42" s="81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</row>
    <row r="43" spans="2:31" s="139" customFormat="1">
      <c r="B43" s="86" t="s">
        <v>2943</v>
      </c>
      <c r="C43" s="153">
        <v>43100</v>
      </c>
      <c r="D43" s="100" t="s">
        <v>28</v>
      </c>
      <c r="E43" s="145">
        <v>0</v>
      </c>
      <c r="F43" s="96" t="s">
        <v>180</v>
      </c>
      <c r="G43" s="93">
        <v>6560</v>
      </c>
      <c r="H43" s="94">
        <v>5.3897353721441346E-3</v>
      </c>
      <c r="I43" s="94">
        <f>G43/'סכום נכסי הקרן'!$C$42</f>
        <v>1.267668169974864E-4</v>
      </c>
      <c r="J43" s="83" t="s">
        <v>2944</v>
      </c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</row>
    <row r="44" spans="2:31" s="139" customFormat="1">
      <c r="B44" s="86" t="s">
        <v>2945</v>
      </c>
      <c r="C44" s="153">
        <v>43100</v>
      </c>
      <c r="D44" s="100" t="s">
        <v>28</v>
      </c>
      <c r="E44" s="145">
        <v>0</v>
      </c>
      <c r="F44" s="96" t="s">
        <v>180</v>
      </c>
      <c r="G44" s="93">
        <v>4968</v>
      </c>
      <c r="H44" s="94">
        <v>4.0817386171969608E-3</v>
      </c>
      <c r="I44" s="94">
        <f>G44/'סכום נכסי הקרן'!$C$42</f>
        <v>9.6002674823706158E-5</v>
      </c>
      <c r="J44" s="83" t="s">
        <v>2926</v>
      </c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</row>
    <row r="45" spans="2:31" s="139" customFormat="1">
      <c r="B45" s="86" t="s">
        <v>2946</v>
      </c>
      <c r="C45" s="153">
        <v>43100</v>
      </c>
      <c r="D45" s="100" t="s">
        <v>28</v>
      </c>
      <c r="E45" s="145">
        <v>0</v>
      </c>
      <c r="F45" s="96" t="s">
        <v>180</v>
      </c>
      <c r="G45" s="93">
        <v>18086.941420000003</v>
      </c>
      <c r="H45" s="94">
        <v>1.4860339625803793E-2</v>
      </c>
      <c r="I45" s="94">
        <f>G45/'סכום נכסי הקרן'!$C$42</f>
        <v>3.495158525965544E-4</v>
      </c>
      <c r="J45" s="83" t="s">
        <v>2947</v>
      </c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</row>
    <row r="46" spans="2:31" s="139" customFormat="1">
      <c r="B46" s="141"/>
      <c r="C46" s="141"/>
      <c r="F46" s="144"/>
      <c r="G46" s="144"/>
      <c r="H46" s="144"/>
      <c r="I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</row>
    <row r="47" spans="2:31" s="139" customFormat="1">
      <c r="B47" s="141"/>
      <c r="C47" s="141"/>
      <c r="F47" s="144"/>
      <c r="G47" s="144"/>
      <c r="H47" s="144"/>
      <c r="I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</row>
    <row r="48" spans="2:31" s="139" customFormat="1">
      <c r="B48" s="141"/>
      <c r="C48" s="141"/>
      <c r="F48" s="144"/>
      <c r="G48" s="144"/>
      <c r="H48" s="144"/>
      <c r="I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</row>
    <row r="49" spans="2:31" s="139" customFormat="1">
      <c r="B49" s="143"/>
      <c r="C49" s="141"/>
      <c r="F49" s="144"/>
      <c r="G49" s="144"/>
      <c r="H49" s="144"/>
      <c r="I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</row>
    <row r="50" spans="2:31" s="139" customFormat="1">
      <c r="B50" s="143"/>
      <c r="C50" s="141"/>
      <c r="F50" s="144"/>
      <c r="G50" s="144"/>
      <c r="H50" s="144"/>
      <c r="I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</row>
    <row r="51" spans="2:31" s="139" customFormat="1">
      <c r="B51" s="141"/>
      <c r="C51" s="141"/>
      <c r="F51" s="144"/>
      <c r="G51" s="144"/>
      <c r="H51" s="144"/>
      <c r="I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</row>
    <row r="52" spans="2:31" s="139" customFormat="1">
      <c r="B52" s="141"/>
      <c r="C52" s="141"/>
      <c r="F52" s="144"/>
      <c r="G52" s="144"/>
      <c r="H52" s="144"/>
      <c r="I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</row>
    <row r="53" spans="2:31" s="139" customFormat="1">
      <c r="B53" s="141"/>
      <c r="C53" s="141"/>
      <c r="F53" s="144"/>
      <c r="G53" s="144"/>
      <c r="H53" s="144"/>
      <c r="I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</row>
    <row r="54" spans="2:31" s="139" customFormat="1">
      <c r="B54" s="141"/>
      <c r="C54" s="141"/>
      <c r="F54" s="144"/>
      <c r="G54" s="144"/>
      <c r="H54" s="144"/>
      <c r="I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  <c r="AA54" s="144"/>
      <c r="AB54" s="144"/>
      <c r="AC54" s="144"/>
      <c r="AD54" s="144"/>
      <c r="AE54" s="144"/>
    </row>
    <row r="55" spans="2:31" s="139" customFormat="1">
      <c r="B55" s="141"/>
      <c r="C55" s="141"/>
      <c r="F55" s="144"/>
      <c r="G55" s="144"/>
      <c r="H55" s="144"/>
      <c r="I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</row>
    <row r="56" spans="2:31" s="139" customFormat="1">
      <c r="B56" s="141"/>
      <c r="C56" s="141"/>
      <c r="F56" s="144"/>
      <c r="G56" s="144"/>
      <c r="H56" s="144"/>
      <c r="I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</row>
    <row r="57" spans="2:31" s="139" customFormat="1">
      <c r="B57" s="141"/>
      <c r="C57" s="141"/>
      <c r="F57" s="144"/>
      <c r="G57" s="144"/>
      <c r="H57" s="144"/>
      <c r="I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4"/>
      <c r="AC57" s="144"/>
      <c r="AD57" s="144"/>
      <c r="AE57" s="144"/>
    </row>
    <row r="58" spans="2:31" s="139" customFormat="1">
      <c r="B58" s="141"/>
      <c r="C58" s="141"/>
      <c r="F58" s="144"/>
      <c r="G58" s="144"/>
      <c r="H58" s="144"/>
      <c r="I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</row>
    <row r="59" spans="2:31" s="139" customFormat="1">
      <c r="B59" s="141"/>
      <c r="C59" s="141"/>
      <c r="F59" s="144"/>
      <c r="G59" s="144"/>
      <c r="H59" s="144"/>
      <c r="I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  <c r="AD59" s="144"/>
      <c r="AE59" s="144"/>
    </row>
    <row r="60" spans="2:31" s="139" customFormat="1">
      <c r="B60" s="141"/>
      <c r="C60" s="141"/>
      <c r="F60" s="144"/>
      <c r="G60" s="144"/>
      <c r="H60" s="144"/>
      <c r="I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</row>
    <row r="61" spans="2:31" s="139" customFormat="1">
      <c r="B61" s="141"/>
      <c r="C61" s="141"/>
      <c r="F61" s="144"/>
      <c r="G61" s="144"/>
      <c r="H61" s="144"/>
      <c r="I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</row>
    <row r="62" spans="2:31" s="139" customFormat="1">
      <c r="B62" s="141"/>
      <c r="C62" s="141"/>
      <c r="F62" s="144"/>
      <c r="G62" s="144"/>
      <c r="H62" s="144"/>
      <c r="I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</row>
    <row r="63" spans="2:31" s="139" customFormat="1">
      <c r="B63" s="141"/>
      <c r="C63" s="141"/>
      <c r="F63" s="144"/>
      <c r="G63" s="144"/>
      <c r="H63" s="144"/>
      <c r="I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</row>
    <row r="64" spans="2:31" s="139" customFormat="1">
      <c r="B64" s="141"/>
      <c r="C64" s="141"/>
      <c r="F64" s="144"/>
      <c r="G64" s="144"/>
      <c r="H64" s="144"/>
      <c r="I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</row>
    <row r="65" spans="2:31" s="139" customFormat="1">
      <c r="B65" s="141"/>
      <c r="C65" s="141"/>
      <c r="F65" s="144"/>
      <c r="G65" s="144"/>
      <c r="H65" s="144"/>
      <c r="I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</row>
    <row r="66" spans="2:31" s="139" customFormat="1">
      <c r="B66" s="141"/>
      <c r="C66" s="141"/>
      <c r="F66" s="144"/>
      <c r="G66" s="144"/>
      <c r="H66" s="144"/>
      <c r="I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</row>
    <row r="67" spans="2:31" s="139" customFormat="1">
      <c r="B67" s="141"/>
      <c r="C67" s="141"/>
      <c r="F67" s="144"/>
      <c r="G67" s="144"/>
      <c r="H67" s="144"/>
      <c r="I67" s="144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4"/>
      <c r="AC67" s="144"/>
      <c r="AD67" s="144"/>
      <c r="AE67" s="144"/>
    </row>
    <row r="68" spans="2:31" s="139" customFormat="1">
      <c r="B68" s="141"/>
      <c r="C68" s="141"/>
      <c r="F68" s="144"/>
      <c r="G68" s="144"/>
      <c r="H68" s="144"/>
      <c r="I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4"/>
      <c r="AC68" s="144"/>
      <c r="AD68" s="144"/>
      <c r="AE68" s="144"/>
    </row>
    <row r="69" spans="2:31" s="139" customFormat="1">
      <c r="B69" s="141"/>
      <c r="C69" s="141"/>
      <c r="F69" s="144"/>
      <c r="G69" s="144"/>
      <c r="H69" s="144"/>
      <c r="I69" s="144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  <c r="AB69" s="144"/>
      <c r="AC69" s="144"/>
      <c r="AD69" s="144"/>
      <c r="AE69" s="144"/>
    </row>
    <row r="70" spans="2:31" s="139" customFormat="1">
      <c r="B70" s="141"/>
      <c r="C70" s="141"/>
      <c r="F70" s="144"/>
      <c r="G70" s="144"/>
      <c r="H70" s="144"/>
      <c r="I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4"/>
      <c r="AC70" s="144"/>
      <c r="AD70" s="144"/>
      <c r="AE70" s="144"/>
    </row>
    <row r="71" spans="2:31" s="139" customFormat="1">
      <c r="B71" s="141"/>
      <c r="C71" s="141"/>
      <c r="F71" s="144"/>
      <c r="G71" s="144"/>
      <c r="H71" s="144"/>
      <c r="I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4"/>
      <c r="AA71" s="144"/>
      <c r="AB71" s="144"/>
      <c r="AC71" s="144"/>
      <c r="AD71" s="144"/>
      <c r="AE71" s="144"/>
    </row>
    <row r="72" spans="2:31" s="139" customFormat="1">
      <c r="B72" s="141"/>
      <c r="C72" s="141"/>
      <c r="F72" s="144"/>
      <c r="G72" s="144"/>
      <c r="H72" s="144"/>
      <c r="I72" s="144"/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  <c r="AB72" s="144"/>
      <c r="AC72" s="144"/>
      <c r="AD72" s="144"/>
      <c r="AE72" s="144"/>
    </row>
    <row r="73" spans="2:31" s="139" customFormat="1">
      <c r="B73" s="141"/>
      <c r="C73" s="141"/>
      <c r="F73" s="144"/>
      <c r="G73" s="144"/>
      <c r="H73" s="144"/>
      <c r="I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  <c r="AA73" s="144"/>
      <c r="AB73" s="144"/>
      <c r="AC73" s="144"/>
      <c r="AD73" s="144"/>
      <c r="AE73" s="144"/>
    </row>
    <row r="74" spans="2:31" s="139" customFormat="1">
      <c r="B74" s="141"/>
      <c r="C74" s="141"/>
      <c r="F74" s="144"/>
      <c r="G74" s="144"/>
      <c r="H74" s="144"/>
      <c r="I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</row>
    <row r="75" spans="2:31" s="139" customFormat="1">
      <c r="B75" s="141"/>
      <c r="C75" s="141"/>
      <c r="F75" s="144"/>
      <c r="G75" s="144"/>
      <c r="H75" s="144"/>
      <c r="I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</row>
    <row r="76" spans="2:31" s="139" customFormat="1">
      <c r="B76" s="141"/>
      <c r="C76" s="141"/>
      <c r="F76" s="144"/>
      <c r="G76" s="144"/>
      <c r="H76" s="144"/>
      <c r="I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</row>
    <row r="77" spans="2:31" s="139" customFormat="1">
      <c r="B77" s="141"/>
      <c r="C77" s="141"/>
      <c r="F77" s="144"/>
      <c r="G77" s="144"/>
      <c r="H77" s="144"/>
      <c r="I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</row>
    <row r="78" spans="2:31" s="139" customFormat="1">
      <c r="B78" s="141"/>
      <c r="C78" s="141"/>
      <c r="F78" s="144"/>
      <c r="G78" s="144"/>
      <c r="H78" s="144"/>
      <c r="I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</row>
    <row r="79" spans="2:31" s="139" customFormat="1">
      <c r="B79" s="141"/>
      <c r="C79" s="141"/>
      <c r="F79" s="144"/>
      <c r="G79" s="144"/>
      <c r="H79" s="144"/>
      <c r="I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</row>
    <row r="80" spans="2:31" s="139" customFormat="1">
      <c r="B80" s="141"/>
      <c r="C80" s="141"/>
      <c r="F80" s="144"/>
      <c r="G80" s="144"/>
      <c r="H80" s="144"/>
      <c r="I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</row>
    <row r="81" spans="2:31" s="139" customFormat="1">
      <c r="B81" s="141"/>
      <c r="C81" s="141"/>
      <c r="F81" s="144"/>
      <c r="G81" s="144"/>
      <c r="H81" s="144"/>
      <c r="I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</row>
    <row r="82" spans="2:31" s="139" customFormat="1">
      <c r="B82" s="141"/>
      <c r="C82" s="141"/>
      <c r="F82" s="144"/>
      <c r="G82" s="144"/>
      <c r="H82" s="144"/>
      <c r="I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</row>
    <row r="83" spans="2:31" s="139" customFormat="1">
      <c r="B83" s="141"/>
      <c r="C83" s="141"/>
      <c r="F83" s="144"/>
      <c r="G83" s="144"/>
      <c r="H83" s="144"/>
      <c r="I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</row>
    <row r="84" spans="2:31" s="139" customFormat="1">
      <c r="B84" s="141"/>
      <c r="C84" s="141"/>
      <c r="F84" s="144"/>
      <c r="G84" s="144"/>
      <c r="H84" s="144"/>
      <c r="I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</row>
    <row r="85" spans="2:31" s="139" customFormat="1">
      <c r="B85" s="141"/>
      <c r="C85" s="141"/>
      <c r="F85" s="144"/>
      <c r="G85" s="144"/>
      <c r="H85" s="144"/>
      <c r="I85" s="144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  <c r="Y85" s="144"/>
      <c r="Z85" s="144"/>
      <c r="AA85" s="144"/>
      <c r="AB85" s="144"/>
      <c r="AC85" s="144"/>
      <c r="AD85" s="144"/>
      <c r="AE85" s="144"/>
    </row>
    <row r="86" spans="2:31" s="139" customFormat="1">
      <c r="B86" s="141"/>
      <c r="C86" s="141"/>
      <c r="F86" s="144"/>
      <c r="G86" s="144"/>
      <c r="H86" s="144"/>
      <c r="I86" s="144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  <c r="Y86" s="144"/>
      <c r="Z86" s="144"/>
      <c r="AA86" s="144"/>
      <c r="AB86" s="144"/>
      <c r="AC86" s="144"/>
      <c r="AD86" s="144"/>
      <c r="AE86" s="144"/>
    </row>
    <row r="87" spans="2:31" s="139" customFormat="1">
      <c r="B87" s="141"/>
      <c r="C87" s="141"/>
      <c r="F87" s="144"/>
      <c r="G87" s="144"/>
      <c r="H87" s="144"/>
      <c r="I87" s="144"/>
      <c r="K87" s="144"/>
      <c r="L87" s="144"/>
      <c r="M87" s="144"/>
      <c r="N87" s="144"/>
      <c r="O87" s="144"/>
      <c r="P87" s="144"/>
      <c r="Q87" s="144"/>
      <c r="R87" s="144"/>
      <c r="S87" s="144"/>
      <c r="T87" s="144"/>
      <c r="U87" s="144"/>
      <c r="V87" s="144"/>
      <c r="W87" s="144"/>
      <c r="X87" s="144"/>
      <c r="Y87" s="144"/>
      <c r="Z87" s="144"/>
      <c r="AA87" s="144"/>
      <c r="AB87" s="144"/>
      <c r="AC87" s="144"/>
      <c r="AD87" s="144"/>
      <c r="AE87" s="144"/>
    </row>
    <row r="88" spans="2:31" s="139" customFormat="1">
      <c r="B88" s="141"/>
      <c r="C88" s="141"/>
      <c r="F88" s="144"/>
      <c r="G88" s="144"/>
      <c r="H88" s="144"/>
      <c r="I88" s="144"/>
      <c r="K88" s="144"/>
      <c r="L88" s="144"/>
      <c r="M88" s="144"/>
      <c r="N88" s="144"/>
      <c r="O88" s="144"/>
      <c r="P88" s="144"/>
      <c r="Q88" s="144"/>
      <c r="R88" s="144"/>
      <c r="S88" s="144"/>
      <c r="T88" s="144"/>
      <c r="U88" s="144"/>
      <c r="V88" s="144"/>
      <c r="W88" s="144"/>
      <c r="X88" s="144"/>
      <c r="Y88" s="144"/>
      <c r="Z88" s="144"/>
      <c r="AA88" s="144"/>
      <c r="AB88" s="144"/>
      <c r="AC88" s="144"/>
      <c r="AD88" s="144"/>
      <c r="AE88" s="144"/>
    </row>
    <row r="89" spans="2:31" s="139" customFormat="1">
      <c r="B89" s="141"/>
      <c r="C89" s="141"/>
      <c r="F89" s="144"/>
      <c r="G89" s="144"/>
      <c r="H89" s="144"/>
      <c r="I89" s="144"/>
      <c r="K89" s="144"/>
      <c r="L89" s="144"/>
      <c r="M89" s="144"/>
      <c r="N89" s="144"/>
      <c r="O89" s="144"/>
      <c r="P89" s="144"/>
      <c r="Q89" s="144"/>
      <c r="R89" s="144"/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</row>
    <row r="90" spans="2:31" s="139" customFormat="1">
      <c r="B90" s="141"/>
      <c r="C90" s="141"/>
      <c r="F90" s="144"/>
      <c r="G90" s="144"/>
      <c r="H90" s="144"/>
      <c r="I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</row>
    <row r="91" spans="2:31" s="139" customFormat="1">
      <c r="B91" s="141"/>
      <c r="C91" s="141"/>
      <c r="F91" s="144"/>
      <c r="G91" s="144"/>
      <c r="H91" s="144"/>
      <c r="I91" s="144"/>
      <c r="K91" s="144"/>
      <c r="L91" s="144"/>
      <c r="M91" s="144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</row>
    <row r="92" spans="2:31" s="139" customFormat="1">
      <c r="B92" s="141"/>
      <c r="C92" s="141"/>
      <c r="F92" s="144"/>
      <c r="G92" s="144"/>
      <c r="H92" s="144"/>
      <c r="I92" s="144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</row>
    <row r="93" spans="2:31" s="139" customFormat="1">
      <c r="B93" s="141"/>
      <c r="C93" s="141"/>
      <c r="F93" s="144"/>
      <c r="G93" s="144"/>
      <c r="H93" s="144"/>
      <c r="I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</row>
    <row r="94" spans="2:31" s="139" customFormat="1">
      <c r="B94" s="141"/>
      <c r="C94" s="141"/>
      <c r="F94" s="144"/>
      <c r="G94" s="144"/>
      <c r="H94" s="144"/>
      <c r="I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</row>
    <row r="95" spans="2:31" s="139" customFormat="1">
      <c r="B95" s="141"/>
      <c r="C95" s="141"/>
      <c r="F95" s="144"/>
      <c r="G95" s="144"/>
      <c r="H95" s="144"/>
      <c r="I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</row>
    <row r="96" spans="2:31" s="139" customFormat="1">
      <c r="B96" s="141"/>
      <c r="C96" s="141"/>
      <c r="F96" s="144"/>
      <c r="G96" s="144"/>
      <c r="H96" s="144"/>
      <c r="I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</row>
    <row r="97" spans="2:31" s="139" customFormat="1">
      <c r="B97" s="141"/>
      <c r="C97" s="141"/>
      <c r="F97" s="144"/>
      <c r="G97" s="144"/>
      <c r="H97" s="144"/>
      <c r="I97" s="144"/>
      <c r="K97" s="144"/>
      <c r="L97" s="144"/>
      <c r="M97" s="144"/>
      <c r="N97" s="144"/>
      <c r="O97" s="144"/>
      <c r="P97" s="144"/>
      <c r="Q97" s="144"/>
      <c r="R97" s="144"/>
      <c r="S97" s="144"/>
      <c r="T97" s="144"/>
      <c r="U97" s="144"/>
      <c r="V97" s="144"/>
      <c r="W97" s="144"/>
      <c r="X97" s="144"/>
      <c r="Y97" s="144"/>
      <c r="Z97" s="144"/>
      <c r="AA97" s="144"/>
      <c r="AB97" s="144"/>
      <c r="AC97" s="144"/>
      <c r="AD97" s="144"/>
      <c r="AE97" s="144"/>
    </row>
    <row r="98" spans="2:31" s="139" customFormat="1">
      <c r="B98" s="141"/>
      <c r="C98" s="141"/>
      <c r="F98" s="144"/>
      <c r="G98" s="144"/>
      <c r="H98" s="144"/>
      <c r="I98" s="144"/>
      <c r="K98" s="144"/>
      <c r="L98" s="144"/>
      <c r="M98" s="144"/>
      <c r="N98" s="144"/>
      <c r="O98" s="144"/>
      <c r="P98" s="144"/>
      <c r="Q98" s="144"/>
      <c r="R98" s="144"/>
      <c r="S98" s="144"/>
      <c r="T98" s="144"/>
      <c r="U98" s="144"/>
      <c r="V98" s="144"/>
      <c r="W98" s="144"/>
      <c r="X98" s="144"/>
      <c r="Y98" s="144"/>
      <c r="Z98" s="144"/>
      <c r="AA98" s="144"/>
      <c r="AB98" s="144"/>
      <c r="AC98" s="144"/>
      <c r="AD98" s="144"/>
      <c r="AE98" s="144"/>
    </row>
    <row r="99" spans="2:31" s="139" customFormat="1">
      <c r="B99" s="141"/>
      <c r="C99" s="141"/>
      <c r="F99" s="144"/>
      <c r="G99" s="144"/>
      <c r="H99" s="144"/>
      <c r="I99" s="144"/>
      <c r="K99" s="144"/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144"/>
      <c r="W99" s="144"/>
      <c r="X99" s="144"/>
      <c r="Y99" s="144"/>
      <c r="Z99" s="144"/>
      <c r="AA99" s="144"/>
      <c r="AB99" s="144"/>
      <c r="AC99" s="144"/>
      <c r="AD99" s="144"/>
      <c r="AE99" s="144"/>
    </row>
    <row r="100" spans="2:31" s="139" customFormat="1">
      <c r="B100" s="141"/>
      <c r="C100" s="141"/>
      <c r="F100" s="144"/>
      <c r="G100" s="144"/>
      <c r="H100" s="144"/>
      <c r="I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  <c r="Y100" s="144"/>
      <c r="Z100" s="144"/>
      <c r="AA100" s="144"/>
      <c r="AB100" s="144"/>
      <c r="AC100" s="144"/>
      <c r="AD100" s="144"/>
      <c r="AE100" s="144"/>
    </row>
    <row r="101" spans="2:31" s="139" customFormat="1">
      <c r="B101" s="141"/>
      <c r="C101" s="141"/>
      <c r="F101" s="144"/>
      <c r="G101" s="144"/>
      <c r="H101" s="144"/>
      <c r="I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  <c r="AA101" s="144"/>
      <c r="AB101" s="144"/>
      <c r="AC101" s="144"/>
      <c r="AD101" s="144"/>
      <c r="AE101" s="144"/>
    </row>
    <row r="102" spans="2:31" s="139" customFormat="1">
      <c r="B102" s="141"/>
      <c r="C102" s="141"/>
      <c r="F102" s="144"/>
      <c r="G102" s="144"/>
      <c r="H102" s="144"/>
      <c r="I102" s="144"/>
      <c r="K102" s="144"/>
      <c r="L102" s="144"/>
      <c r="M102" s="144"/>
      <c r="N102" s="144"/>
      <c r="O102" s="144"/>
      <c r="P102" s="144"/>
      <c r="Q102" s="144"/>
      <c r="R102" s="144"/>
      <c r="S102" s="144"/>
      <c r="T102" s="144"/>
      <c r="U102" s="144"/>
      <c r="V102" s="144"/>
      <c r="W102" s="144"/>
      <c r="X102" s="144"/>
      <c r="Y102" s="144"/>
      <c r="Z102" s="144"/>
      <c r="AA102" s="144"/>
      <c r="AB102" s="144"/>
      <c r="AC102" s="144"/>
      <c r="AD102" s="144"/>
      <c r="AE102" s="144"/>
    </row>
    <row r="103" spans="2:31" s="139" customFormat="1">
      <c r="B103" s="141"/>
      <c r="C103" s="141"/>
      <c r="F103" s="144"/>
      <c r="G103" s="144"/>
      <c r="H103" s="144"/>
      <c r="I103" s="144"/>
      <c r="K103" s="144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4"/>
      <c r="AA103" s="144"/>
      <c r="AB103" s="144"/>
      <c r="AC103" s="144"/>
      <c r="AD103" s="144"/>
      <c r="AE103" s="144"/>
    </row>
    <row r="104" spans="2:31" s="139" customFormat="1">
      <c r="B104" s="141"/>
      <c r="C104" s="141"/>
      <c r="F104" s="144"/>
      <c r="G104" s="144"/>
      <c r="H104" s="144"/>
      <c r="I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  <c r="AA104" s="144"/>
      <c r="AB104" s="144"/>
      <c r="AC104" s="144"/>
      <c r="AD104" s="144"/>
      <c r="AE104" s="144"/>
    </row>
    <row r="105" spans="2:31" s="139" customFormat="1">
      <c r="B105" s="141"/>
      <c r="C105" s="141"/>
      <c r="F105" s="144"/>
      <c r="G105" s="144"/>
      <c r="H105" s="144"/>
      <c r="I105" s="144"/>
      <c r="K105" s="144"/>
      <c r="L105" s="144"/>
      <c r="M105" s="144"/>
      <c r="N105" s="144"/>
      <c r="O105" s="144"/>
      <c r="P105" s="144"/>
      <c r="Q105" s="144"/>
      <c r="R105" s="144"/>
      <c r="S105" s="144"/>
      <c r="T105" s="144"/>
      <c r="U105" s="144"/>
      <c r="V105" s="144"/>
      <c r="W105" s="144"/>
      <c r="X105" s="144"/>
      <c r="Y105" s="144"/>
      <c r="Z105" s="144"/>
      <c r="AA105" s="144"/>
      <c r="AB105" s="144"/>
      <c r="AC105" s="144"/>
      <c r="AD105" s="144"/>
      <c r="AE105" s="144"/>
    </row>
    <row r="106" spans="2:31" s="139" customFormat="1">
      <c r="B106" s="141"/>
      <c r="C106" s="141"/>
      <c r="F106" s="144"/>
      <c r="G106" s="144"/>
      <c r="H106" s="144"/>
      <c r="I106" s="144"/>
      <c r="K106" s="144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  <c r="Y106" s="144"/>
      <c r="Z106" s="144"/>
      <c r="AA106" s="144"/>
      <c r="AB106" s="144"/>
      <c r="AC106" s="144"/>
      <c r="AD106" s="144"/>
      <c r="AE106" s="144"/>
    </row>
    <row r="107" spans="2:31" s="139" customFormat="1">
      <c r="B107" s="141"/>
      <c r="C107" s="141"/>
      <c r="F107" s="144"/>
      <c r="G107" s="144"/>
      <c r="H107" s="144"/>
      <c r="I107" s="144"/>
      <c r="K107" s="144"/>
      <c r="L107" s="144"/>
      <c r="M107" s="144"/>
      <c r="N107" s="144"/>
      <c r="O107" s="144"/>
      <c r="P107" s="144"/>
      <c r="Q107" s="144"/>
      <c r="R107" s="144"/>
      <c r="S107" s="144"/>
      <c r="T107" s="144"/>
      <c r="U107" s="144"/>
      <c r="V107" s="144"/>
      <c r="W107" s="144"/>
      <c r="X107" s="144"/>
      <c r="Y107" s="144"/>
      <c r="Z107" s="144"/>
      <c r="AA107" s="144"/>
      <c r="AB107" s="144"/>
      <c r="AC107" s="144"/>
      <c r="AD107" s="144"/>
      <c r="AE107" s="144"/>
    </row>
    <row r="108" spans="2:31" s="139" customFormat="1">
      <c r="B108" s="141"/>
      <c r="C108" s="141"/>
      <c r="F108" s="144"/>
      <c r="G108" s="144"/>
      <c r="H108" s="144"/>
      <c r="I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144"/>
      <c r="W108" s="144"/>
      <c r="X108" s="144"/>
      <c r="Y108" s="144"/>
      <c r="Z108" s="144"/>
      <c r="AA108" s="144"/>
      <c r="AB108" s="144"/>
      <c r="AC108" s="144"/>
      <c r="AD108" s="144"/>
      <c r="AE108" s="144"/>
    </row>
    <row r="109" spans="2:31" s="139" customFormat="1">
      <c r="B109" s="141"/>
      <c r="C109" s="141"/>
      <c r="F109" s="144"/>
      <c r="G109" s="144"/>
      <c r="H109" s="144"/>
      <c r="I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144"/>
      <c r="W109" s="144"/>
      <c r="X109" s="144"/>
      <c r="Y109" s="144"/>
      <c r="Z109" s="144"/>
      <c r="AA109" s="144"/>
      <c r="AB109" s="144"/>
      <c r="AC109" s="144"/>
      <c r="AD109" s="144"/>
      <c r="AE109" s="144"/>
    </row>
    <row r="110" spans="2:31" s="139" customFormat="1">
      <c r="B110" s="141"/>
      <c r="C110" s="141"/>
      <c r="F110" s="144"/>
      <c r="G110" s="144"/>
      <c r="H110" s="144"/>
      <c r="I110" s="144"/>
      <c r="K110" s="144"/>
      <c r="L110" s="144"/>
      <c r="M110" s="144"/>
      <c r="N110" s="144"/>
      <c r="O110" s="144"/>
      <c r="P110" s="144"/>
      <c r="Q110" s="144"/>
      <c r="R110" s="144"/>
      <c r="S110" s="144"/>
      <c r="T110" s="144"/>
      <c r="U110" s="144"/>
      <c r="V110" s="144"/>
      <c r="W110" s="144"/>
      <c r="X110" s="144"/>
      <c r="Y110" s="144"/>
      <c r="Z110" s="144"/>
      <c r="AA110" s="144"/>
      <c r="AB110" s="144"/>
      <c r="AC110" s="144"/>
      <c r="AD110" s="144"/>
      <c r="AE110" s="144"/>
    </row>
    <row r="111" spans="2:31" s="139" customFormat="1">
      <c r="B111" s="141"/>
      <c r="C111" s="141"/>
      <c r="F111" s="144"/>
      <c r="G111" s="144"/>
      <c r="H111" s="144"/>
      <c r="I111" s="144"/>
      <c r="K111" s="144"/>
      <c r="L111" s="144"/>
      <c r="M111" s="144"/>
      <c r="N111" s="144"/>
      <c r="O111" s="144"/>
      <c r="P111" s="144"/>
      <c r="Q111" s="144"/>
      <c r="R111" s="144"/>
      <c r="S111" s="144"/>
      <c r="T111" s="144"/>
      <c r="U111" s="144"/>
      <c r="V111" s="144"/>
      <c r="W111" s="144"/>
      <c r="X111" s="144"/>
      <c r="Y111" s="144"/>
      <c r="Z111" s="144"/>
      <c r="AA111" s="144"/>
      <c r="AB111" s="144"/>
      <c r="AC111" s="144"/>
      <c r="AD111" s="144"/>
      <c r="AE111" s="144"/>
    </row>
    <row r="112" spans="2:31" s="139" customFormat="1">
      <c r="B112" s="141"/>
      <c r="C112" s="141"/>
      <c r="F112" s="144"/>
      <c r="G112" s="144"/>
      <c r="H112" s="144"/>
      <c r="I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  <c r="Y112" s="144"/>
      <c r="Z112" s="144"/>
      <c r="AA112" s="144"/>
      <c r="AB112" s="144"/>
      <c r="AC112" s="144"/>
      <c r="AD112" s="144"/>
      <c r="AE112" s="144"/>
    </row>
    <row r="113" spans="2:31" s="139" customFormat="1">
      <c r="B113" s="141"/>
      <c r="C113" s="141"/>
      <c r="F113" s="144"/>
      <c r="G113" s="144"/>
      <c r="H113" s="144"/>
      <c r="I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  <c r="Y113" s="144"/>
      <c r="Z113" s="144"/>
      <c r="AA113" s="144"/>
      <c r="AB113" s="144"/>
      <c r="AC113" s="144"/>
      <c r="AD113" s="144"/>
      <c r="AE113" s="144"/>
    </row>
    <row r="114" spans="2:31" s="139" customFormat="1">
      <c r="B114" s="141"/>
      <c r="C114" s="141"/>
      <c r="F114" s="144"/>
      <c r="G114" s="144"/>
      <c r="H114" s="144"/>
      <c r="I114" s="144"/>
      <c r="K114" s="144"/>
      <c r="L114" s="144"/>
      <c r="M114" s="144"/>
      <c r="N114" s="144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  <c r="Z114" s="144"/>
      <c r="AA114" s="144"/>
      <c r="AB114" s="144"/>
      <c r="AC114" s="144"/>
      <c r="AD114" s="144"/>
      <c r="AE114" s="144"/>
    </row>
    <row r="115" spans="2:31" s="139" customFormat="1">
      <c r="B115" s="141"/>
      <c r="C115" s="141"/>
      <c r="F115" s="144"/>
      <c r="G115" s="144"/>
      <c r="H115" s="144"/>
      <c r="I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  <c r="Y115" s="144"/>
      <c r="Z115" s="144"/>
      <c r="AA115" s="144"/>
      <c r="AB115" s="144"/>
      <c r="AC115" s="144"/>
      <c r="AD115" s="144"/>
      <c r="AE115" s="144"/>
    </row>
    <row r="116" spans="2:31" s="139" customFormat="1">
      <c r="B116" s="141"/>
      <c r="C116" s="141"/>
      <c r="F116" s="144"/>
      <c r="G116" s="144"/>
      <c r="H116" s="144"/>
      <c r="I116" s="144"/>
      <c r="K116" s="144"/>
      <c r="L116" s="144"/>
      <c r="M116" s="144"/>
      <c r="N116" s="144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  <c r="Y116" s="144"/>
      <c r="Z116" s="144"/>
      <c r="AA116" s="144"/>
      <c r="AB116" s="144"/>
      <c r="AC116" s="144"/>
      <c r="AD116" s="144"/>
      <c r="AE116" s="144"/>
    </row>
    <row r="117" spans="2:31" s="139" customFormat="1">
      <c r="B117" s="141"/>
      <c r="C117" s="141"/>
      <c r="F117" s="144"/>
      <c r="G117" s="144"/>
      <c r="H117" s="144"/>
      <c r="I117" s="144"/>
      <c r="K117" s="144"/>
      <c r="L117" s="144"/>
      <c r="M117" s="144"/>
      <c r="N117" s="144"/>
      <c r="O117" s="144"/>
      <c r="P117" s="144"/>
      <c r="Q117" s="144"/>
      <c r="R117" s="144"/>
      <c r="S117" s="144"/>
      <c r="T117" s="144"/>
      <c r="U117" s="144"/>
      <c r="V117" s="144"/>
      <c r="W117" s="144"/>
      <c r="X117" s="144"/>
      <c r="Y117" s="144"/>
      <c r="Z117" s="144"/>
      <c r="AA117" s="144"/>
      <c r="AB117" s="144"/>
      <c r="AC117" s="144"/>
      <c r="AD117" s="144"/>
      <c r="AE117" s="144"/>
    </row>
    <row r="118" spans="2:31" s="139" customFormat="1">
      <c r="B118" s="141"/>
      <c r="C118" s="141"/>
      <c r="F118" s="144"/>
      <c r="G118" s="144"/>
      <c r="H118" s="144"/>
      <c r="I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  <c r="Y118" s="144"/>
      <c r="Z118" s="144"/>
      <c r="AA118" s="144"/>
      <c r="AB118" s="144"/>
      <c r="AC118" s="144"/>
      <c r="AD118" s="144"/>
      <c r="AE118" s="144"/>
    </row>
    <row r="119" spans="2:31" s="139" customFormat="1">
      <c r="B119" s="141"/>
      <c r="C119" s="141"/>
      <c r="F119" s="144"/>
      <c r="G119" s="144"/>
      <c r="H119" s="144"/>
      <c r="I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  <c r="Y119" s="144"/>
      <c r="Z119" s="144"/>
      <c r="AA119" s="144"/>
      <c r="AB119" s="144"/>
      <c r="AC119" s="144"/>
      <c r="AD119" s="144"/>
      <c r="AE119" s="144"/>
    </row>
    <row r="120" spans="2:31" s="139" customFormat="1">
      <c r="B120" s="141"/>
      <c r="C120" s="141"/>
      <c r="F120" s="144"/>
      <c r="G120" s="144"/>
      <c r="H120" s="144"/>
      <c r="I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  <c r="Y120" s="144"/>
      <c r="Z120" s="144"/>
      <c r="AA120" s="144"/>
      <c r="AB120" s="144"/>
      <c r="AC120" s="144"/>
      <c r="AD120" s="144"/>
      <c r="AE120" s="144"/>
    </row>
    <row r="121" spans="2:31" s="139" customFormat="1">
      <c r="B121" s="141"/>
      <c r="C121" s="141"/>
      <c r="F121" s="144"/>
      <c r="G121" s="144"/>
      <c r="H121" s="144"/>
      <c r="I121" s="144"/>
      <c r="K121" s="144"/>
      <c r="L121" s="144"/>
      <c r="M121" s="144"/>
      <c r="N121" s="144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  <c r="Y121" s="144"/>
      <c r="Z121" s="144"/>
      <c r="AA121" s="144"/>
      <c r="AB121" s="144"/>
      <c r="AC121" s="144"/>
      <c r="AD121" s="144"/>
      <c r="AE121" s="144"/>
    </row>
    <row r="122" spans="2:31" s="139" customFormat="1">
      <c r="B122" s="141"/>
      <c r="C122" s="141"/>
      <c r="F122" s="144"/>
      <c r="G122" s="144"/>
      <c r="H122" s="144"/>
      <c r="I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  <c r="Y122" s="144"/>
      <c r="Z122" s="144"/>
      <c r="AA122" s="144"/>
      <c r="AB122" s="144"/>
      <c r="AC122" s="144"/>
      <c r="AD122" s="144"/>
      <c r="AE122" s="144"/>
    </row>
    <row r="123" spans="2:31" s="139" customFormat="1">
      <c r="B123" s="141"/>
      <c r="C123" s="141"/>
      <c r="F123" s="144"/>
      <c r="G123" s="144"/>
      <c r="H123" s="144"/>
      <c r="I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  <c r="V123" s="144"/>
      <c r="W123" s="144"/>
      <c r="X123" s="144"/>
      <c r="Y123" s="144"/>
      <c r="Z123" s="144"/>
      <c r="AA123" s="144"/>
      <c r="AB123" s="144"/>
      <c r="AC123" s="144"/>
      <c r="AD123" s="144"/>
      <c r="AE123" s="144"/>
    </row>
    <row r="124" spans="2:31" s="139" customFormat="1">
      <c r="B124" s="141"/>
      <c r="C124" s="141"/>
      <c r="F124" s="144"/>
      <c r="G124" s="144"/>
      <c r="H124" s="144"/>
      <c r="I124" s="144"/>
      <c r="K124" s="144"/>
      <c r="L124" s="144"/>
      <c r="M124" s="144"/>
      <c r="N124" s="144"/>
      <c r="O124" s="144"/>
      <c r="P124" s="144"/>
      <c r="Q124" s="144"/>
      <c r="R124" s="144"/>
      <c r="S124" s="144"/>
      <c r="T124" s="144"/>
      <c r="U124" s="144"/>
      <c r="V124" s="144"/>
      <c r="W124" s="144"/>
      <c r="X124" s="144"/>
      <c r="Y124" s="144"/>
      <c r="Z124" s="144"/>
      <c r="AA124" s="144"/>
      <c r="AB124" s="144"/>
      <c r="AC124" s="144"/>
      <c r="AD124" s="144"/>
      <c r="AE124" s="144"/>
    </row>
    <row r="125" spans="2:31" s="139" customFormat="1">
      <c r="B125" s="141"/>
      <c r="C125" s="141"/>
      <c r="F125" s="144"/>
      <c r="G125" s="144"/>
      <c r="H125" s="144"/>
      <c r="I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144"/>
      <c r="W125" s="144"/>
      <c r="X125" s="144"/>
      <c r="Y125" s="144"/>
      <c r="Z125" s="144"/>
      <c r="AA125" s="144"/>
      <c r="AB125" s="144"/>
      <c r="AC125" s="144"/>
      <c r="AD125" s="144"/>
      <c r="AE125" s="144"/>
    </row>
    <row r="126" spans="2:31" s="139" customFormat="1">
      <c r="B126" s="141"/>
      <c r="C126" s="141"/>
      <c r="F126" s="144"/>
      <c r="G126" s="144"/>
      <c r="H126" s="144"/>
      <c r="I126" s="144"/>
      <c r="K126" s="144"/>
      <c r="L126" s="144"/>
      <c r="M126" s="144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  <c r="X126" s="144"/>
      <c r="Y126" s="144"/>
      <c r="Z126" s="144"/>
      <c r="AA126" s="144"/>
      <c r="AB126" s="144"/>
      <c r="AC126" s="144"/>
      <c r="AD126" s="144"/>
      <c r="AE126" s="144"/>
    </row>
    <row r="127" spans="2:31" s="139" customFormat="1">
      <c r="B127" s="141"/>
      <c r="C127" s="141"/>
      <c r="F127" s="144"/>
      <c r="G127" s="144"/>
      <c r="H127" s="144"/>
      <c r="I127" s="144"/>
      <c r="K127" s="144"/>
      <c r="L127" s="144"/>
      <c r="M127" s="144"/>
      <c r="N127" s="144"/>
      <c r="O127" s="144"/>
      <c r="P127" s="144"/>
      <c r="Q127" s="144"/>
      <c r="R127" s="144"/>
      <c r="S127" s="144"/>
      <c r="T127" s="144"/>
      <c r="U127" s="144"/>
      <c r="V127" s="144"/>
      <c r="W127" s="144"/>
      <c r="X127" s="144"/>
      <c r="Y127" s="144"/>
      <c r="Z127" s="144"/>
      <c r="AA127" s="144"/>
      <c r="AB127" s="144"/>
      <c r="AC127" s="144"/>
      <c r="AD127" s="144"/>
      <c r="AE127" s="144"/>
    </row>
    <row r="128" spans="2:31" s="139" customFormat="1">
      <c r="B128" s="141"/>
      <c r="C128" s="141"/>
      <c r="F128" s="144"/>
      <c r="G128" s="144"/>
      <c r="H128" s="144"/>
      <c r="I128" s="144"/>
      <c r="K128" s="144"/>
      <c r="L128" s="144"/>
      <c r="M128" s="144"/>
      <c r="N128" s="144"/>
      <c r="O128" s="144"/>
      <c r="P128" s="144"/>
      <c r="Q128" s="144"/>
      <c r="R128" s="144"/>
      <c r="S128" s="144"/>
      <c r="T128" s="144"/>
      <c r="U128" s="144"/>
      <c r="V128" s="144"/>
      <c r="W128" s="144"/>
      <c r="X128" s="144"/>
      <c r="Y128" s="144"/>
      <c r="Z128" s="144"/>
      <c r="AA128" s="144"/>
      <c r="AB128" s="144"/>
      <c r="AC128" s="144"/>
      <c r="AD128" s="144"/>
      <c r="AE128" s="144"/>
    </row>
    <row r="129" spans="2:31" s="139" customFormat="1">
      <c r="B129" s="141"/>
      <c r="C129" s="141"/>
      <c r="F129" s="144"/>
      <c r="G129" s="144"/>
      <c r="H129" s="144"/>
      <c r="I129" s="144"/>
      <c r="K129" s="144"/>
      <c r="L129" s="144"/>
      <c r="M129" s="144"/>
      <c r="N129" s="144"/>
      <c r="O129" s="144"/>
      <c r="P129" s="144"/>
      <c r="Q129" s="144"/>
      <c r="R129" s="144"/>
      <c r="S129" s="144"/>
      <c r="T129" s="144"/>
      <c r="U129" s="144"/>
      <c r="V129" s="144"/>
      <c r="W129" s="144"/>
      <c r="X129" s="144"/>
      <c r="Y129" s="144"/>
      <c r="Z129" s="144"/>
      <c r="AA129" s="144"/>
      <c r="AB129" s="144"/>
      <c r="AC129" s="144"/>
      <c r="AD129" s="144"/>
      <c r="AE129" s="144"/>
    </row>
    <row r="130" spans="2:31" s="139" customFormat="1">
      <c r="B130" s="141"/>
      <c r="C130" s="141"/>
      <c r="F130" s="144"/>
      <c r="G130" s="144"/>
      <c r="H130" s="144"/>
      <c r="I130" s="144"/>
      <c r="K130" s="144"/>
      <c r="L130" s="144"/>
      <c r="M130" s="144"/>
      <c r="N130" s="144"/>
      <c r="O130" s="144"/>
      <c r="P130" s="144"/>
      <c r="Q130" s="144"/>
      <c r="R130" s="144"/>
      <c r="S130" s="144"/>
      <c r="T130" s="144"/>
      <c r="U130" s="144"/>
      <c r="V130" s="144"/>
      <c r="W130" s="144"/>
      <c r="X130" s="144"/>
      <c r="Y130" s="144"/>
      <c r="Z130" s="144"/>
      <c r="AA130" s="144"/>
      <c r="AB130" s="144"/>
      <c r="AC130" s="144"/>
      <c r="AD130" s="144"/>
      <c r="AE130" s="144"/>
    </row>
    <row r="131" spans="2:31" s="139" customFormat="1">
      <c r="B131" s="141"/>
      <c r="C131" s="141"/>
      <c r="F131" s="144"/>
      <c r="G131" s="144"/>
      <c r="H131" s="144"/>
      <c r="I131" s="144"/>
      <c r="K131" s="144"/>
      <c r="L131" s="144"/>
      <c r="M131" s="144"/>
      <c r="N131" s="144"/>
      <c r="O131" s="144"/>
      <c r="P131" s="144"/>
      <c r="Q131" s="144"/>
      <c r="R131" s="144"/>
      <c r="S131" s="144"/>
      <c r="T131" s="144"/>
      <c r="U131" s="144"/>
      <c r="V131" s="144"/>
      <c r="W131" s="144"/>
      <c r="X131" s="144"/>
      <c r="Y131" s="144"/>
      <c r="Z131" s="144"/>
      <c r="AA131" s="144"/>
      <c r="AB131" s="144"/>
      <c r="AC131" s="144"/>
      <c r="AD131" s="144"/>
      <c r="AE131" s="144"/>
    </row>
    <row r="132" spans="2:31" s="139" customFormat="1">
      <c r="B132" s="141"/>
      <c r="C132" s="141"/>
      <c r="F132" s="144"/>
      <c r="G132" s="144"/>
      <c r="H132" s="144"/>
      <c r="I132" s="144"/>
      <c r="K132" s="144"/>
      <c r="L132" s="144"/>
      <c r="M132" s="144"/>
      <c r="N132" s="144"/>
      <c r="O132" s="144"/>
      <c r="P132" s="144"/>
      <c r="Q132" s="144"/>
      <c r="R132" s="144"/>
      <c r="S132" s="144"/>
      <c r="T132" s="144"/>
      <c r="U132" s="144"/>
      <c r="V132" s="144"/>
      <c r="W132" s="144"/>
      <c r="X132" s="144"/>
      <c r="Y132" s="144"/>
      <c r="Z132" s="144"/>
      <c r="AA132" s="144"/>
      <c r="AB132" s="144"/>
      <c r="AC132" s="144"/>
      <c r="AD132" s="144"/>
      <c r="AE132" s="144"/>
    </row>
    <row r="133" spans="2:31" s="139" customFormat="1">
      <c r="B133" s="141"/>
      <c r="C133" s="141"/>
      <c r="F133" s="144"/>
      <c r="G133" s="144"/>
      <c r="H133" s="144"/>
      <c r="I133" s="144"/>
      <c r="K133" s="144"/>
      <c r="L133" s="144"/>
      <c r="M133" s="144"/>
      <c r="N133" s="144"/>
      <c r="O133" s="144"/>
      <c r="P133" s="144"/>
      <c r="Q133" s="144"/>
      <c r="R133" s="144"/>
      <c r="S133" s="144"/>
      <c r="T133" s="144"/>
      <c r="U133" s="144"/>
      <c r="V133" s="144"/>
      <c r="W133" s="144"/>
      <c r="X133" s="144"/>
      <c r="Y133" s="144"/>
      <c r="Z133" s="144"/>
      <c r="AA133" s="144"/>
      <c r="AB133" s="144"/>
      <c r="AC133" s="144"/>
      <c r="AD133" s="144"/>
      <c r="AE133" s="144"/>
    </row>
    <row r="134" spans="2:31" s="139" customFormat="1">
      <c r="B134" s="141"/>
      <c r="C134" s="141"/>
      <c r="F134" s="144"/>
      <c r="G134" s="144"/>
      <c r="H134" s="144"/>
      <c r="I134" s="144"/>
      <c r="K134" s="144"/>
      <c r="L134" s="144"/>
      <c r="M134" s="144"/>
      <c r="N134" s="144"/>
      <c r="O134" s="144"/>
      <c r="P134" s="144"/>
      <c r="Q134" s="144"/>
      <c r="R134" s="144"/>
      <c r="S134" s="144"/>
      <c r="T134" s="144"/>
      <c r="U134" s="144"/>
      <c r="V134" s="144"/>
      <c r="W134" s="144"/>
      <c r="X134" s="144"/>
      <c r="Y134" s="144"/>
      <c r="Z134" s="144"/>
      <c r="AA134" s="144"/>
      <c r="AB134" s="144"/>
      <c r="AC134" s="144"/>
      <c r="AD134" s="144"/>
      <c r="AE134" s="144"/>
    </row>
    <row r="135" spans="2:31" s="139" customFormat="1">
      <c r="B135" s="141"/>
      <c r="C135" s="141"/>
      <c r="F135" s="144"/>
      <c r="G135" s="144"/>
      <c r="H135" s="144"/>
      <c r="I135" s="144"/>
      <c r="K135" s="144"/>
      <c r="L135" s="144"/>
      <c r="M135" s="144"/>
      <c r="N135" s="144"/>
      <c r="O135" s="144"/>
      <c r="P135" s="144"/>
      <c r="Q135" s="144"/>
      <c r="R135" s="144"/>
      <c r="S135" s="144"/>
      <c r="T135" s="144"/>
      <c r="U135" s="144"/>
      <c r="V135" s="144"/>
      <c r="W135" s="144"/>
      <c r="X135" s="144"/>
      <c r="Y135" s="144"/>
      <c r="Z135" s="144"/>
      <c r="AA135" s="144"/>
      <c r="AB135" s="144"/>
      <c r="AC135" s="144"/>
      <c r="AD135" s="144"/>
      <c r="AE135" s="144"/>
    </row>
    <row r="136" spans="2:31" s="139" customFormat="1">
      <c r="B136" s="141"/>
      <c r="C136" s="141"/>
      <c r="F136" s="144"/>
      <c r="G136" s="144"/>
      <c r="H136" s="144"/>
      <c r="I136" s="144"/>
      <c r="K136" s="144"/>
      <c r="L136" s="144"/>
      <c r="M136" s="144"/>
      <c r="N136" s="144"/>
      <c r="O136" s="144"/>
      <c r="P136" s="144"/>
      <c r="Q136" s="144"/>
      <c r="R136" s="144"/>
      <c r="S136" s="144"/>
      <c r="T136" s="144"/>
      <c r="U136" s="144"/>
      <c r="V136" s="144"/>
      <c r="W136" s="144"/>
      <c r="X136" s="144"/>
      <c r="Y136" s="144"/>
      <c r="Z136" s="144"/>
      <c r="AA136" s="144"/>
      <c r="AB136" s="144"/>
      <c r="AC136" s="144"/>
      <c r="AD136" s="144"/>
      <c r="AE136" s="144"/>
    </row>
    <row r="137" spans="2:31" s="139" customFormat="1">
      <c r="B137" s="141"/>
      <c r="C137" s="141"/>
      <c r="F137" s="144"/>
      <c r="G137" s="144"/>
      <c r="H137" s="144"/>
      <c r="I137" s="144"/>
      <c r="K137" s="144"/>
      <c r="L137" s="144"/>
      <c r="M137" s="144"/>
      <c r="N137" s="144"/>
      <c r="O137" s="144"/>
      <c r="P137" s="144"/>
      <c r="Q137" s="144"/>
      <c r="R137" s="144"/>
      <c r="S137" s="144"/>
      <c r="T137" s="144"/>
      <c r="U137" s="144"/>
      <c r="V137" s="144"/>
      <c r="W137" s="144"/>
      <c r="X137" s="144"/>
      <c r="Y137" s="144"/>
      <c r="Z137" s="144"/>
      <c r="AA137" s="144"/>
      <c r="AB137" s="144"/>
      <c r="AC137" s="144"/>
      <c r="AD137" s="144"/>
      <c r="AE137" s="144"/>
    </row>
    <row r="138" spans="2:31" s="139" customFormat="1">
      <c r="B138" s="141"/>
      <c r="C138" s="141"/>
      <c r="F138" s="144"/>
      <c r="G138" s="144"/>
      <c r="H138" s="144"/>
      <c r="I138" s="144"/>
      <c r="K138" s="144"/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  <c r="Y138" s="144"/>
      <c r="Z138" s="144"/>
      <c r="AA138" s="144"/>
      <c r="AB138" s="144"/>
      <c r="AC138" s="144"/>
      <c r="AD138" s="144"/>
      <c r="AE138" s="144"/>
    </row>
    <row r="139" spans="2:31" s="139" customFormat="1">
      <c r="B139" s="141"/>
      <c r="C139" s="141"/>
      <c r="F139" s="144"/>
      <c r="G139" s="144"/>
      <c r="H139" s="144"/>
      <c r="I139" s="144"/>
      <c r="K139" s="144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  <c r="Y139" s="144"/>
      <c r="Z139" s="144"/>
      <c r="AA139" s="144"/>
      <c r="AB139" s="144"/>
      <c r="AC139" s="144"/>
      <c r="AD139" s="144"/>
      <c r="AE139" s="144"/>
    </row>
    <row r="140" spans="2:31" s="139" customFormat="1">
      <c r="B140" s="141"/>
      <c r="C140" s="141"/>
      <c r="F140" s="144"/>
      <c r="G140" s="144"/>
      <c r="H140" s="144"/>
      <c r="I140" s="144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  <c r="Y140" s="144"/>
      <c r="Z140" s="144"/>
      <c r="AA140" s="144"/>
      <c r="AB140" s="144"/>
      <c r="AC140" s="144"/>
      <c r="AD140" s="144"/>
      <c r="AE140" s="144"/>
    </row>
    <row r="141" spans="2:31" s="139" customFormat="1">
      <c r="B141" s="141"/>
      <c r="C141" s="141"/>
      <c r="F141" s="144"/>
      <c r="G141" s="144"/>
      <c r="H141" s="144"/>
      <c r="I141" s="144"/>
      <c r="K141" s="144"/>
      <c r="L141" s="144"/>
      <c r="M141" s="144"/>
      <c r="N141" s="144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  <c r="Y141" s="144"/>
      <c r="Z141" s="144"/>
      <c r="AA141" s="144"/>
      <c r="AB141" s="144"/>
      <c r="AC141" s="144"/>
      <c r="AD141" s="144"/>
      <c r="AE141" s="144"/>
    </row>
    <row r="142" spans="2:31" s="139" customFormat="1">
      <c r="B142" s="141"/>
      <c r="C142" s="141"/>
      <c r="F142" s="144"/>
      <c r="G142" s="144"/>
      <c r="H142" s="144"/>
      <c r="I142" s="144"/>
      <c r="K142" s="144"/>
      <c r="L142" s="144"/>
      <c r="M142" s="144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  <c r="Y142" s="144"/>
      <c r="Z142" s="144"/>
      <c r="AA142" s="144"/>
      <c r="AB142" s="144"/>
      <c r="AC142" s="144"/>
      <c r="AD142" s="144"/>
      <c r="AE142" s="144"/>
    </row>
    <row r="143" spans="2:31" s="139" customFormat="1">
      <c r="B143" s="141"/>
      <c r="C143" s="141"/>
      <c r="F143" s="144"/>
      <c r="G143" s="144"/>
      <c r="H143" s="144"/>
      <c r="I143" s="144"/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  <c r="Y143" s="144"/>
      <c r="Z143" s="144"/>
      <c r="AA143" s="144"/>
      <c r="AB143" s="144"/>
      <c r="AC143" s="144"/>
      <c r="AD143" s="144"/>
      <c r="AE143" s="144"/>
    </row>
    <row r="144" spans="2:31" s="139" customFormat="1">
      <c r="B144" s="141"/>
      <c r="C144" s="141"/>
      <c r="F144" s="144"/>
      <c r="G144" s="144"/>
      <c r="H144" s="144"/>
      <c r="I144" s="144"/>
      <c r="K144" s="144"/>
      <c r="L144" s="144"/>
      <c r="M144" s="144"/>
      <c r="N144" s="144"/>
      <c r="O144" s="144"/>
      <c r="P144" s="144"/>
      <c r="Q144" s="144"/>
      <c r="R144" s="144"/>
      <c r="S144" s="144"/>
      <c r="T144" s="144"/>
      <c r="U144" s="144"/>
      <c r="V144" s="144"/>
      <c r="W144" s="144"/>
      <c r="X144" s="144"/>
      <c r="Y144" s="144"/>
      <c r="Z144" s="144"/>
      <c r="AA144" s="144"/>
      <c r="AB144" s="144"/>
      <c r="AC144" s="144"/>
      <c r="AD144" s="144"/>
      <c r="AE144" s="144"/>
    </row>
    <row r="145" spans="2:31" s="139" customFormat="1">
      <c r="B145" s="141"/>
      <c r="C145" s="141"/>
      <c r="F145" s="144"/>
      <c r="G145" s="144"/>
      <c r="H145" s="144"/>
      <c r="I145" s="144"/>
      <c r="K145" s="144"/>
      <c r="L145" s="144"/>
      <c r="M145" s="144"/>
      <c r="N145" s="144"/>
      <c r="O145" s="144"/>
      <c r="P145" s="144"/>
      <c r="Q145" s="144"/>
      <c r="R145" s="144"/>
      <c r="S145" s="144"/>
      <c r="T145" s="144"/>
      <c r="U145" s="144"/>
      <c r="V145" s="144"/>
      <c r="W145" s="144"/>
      <c r="X145" s="144"/>
      <c r="Y145" s="144"/>
      <c r="Z145" s="144"/>
      <c r="AA145" s="144"/>
      <c r="AB145" s="144"/>
      <c r="AC145" s="144"/>
      <c r="AD145" s="144"/>
      <c r="AE145" s="144"/>
    </row>
    <row r="146" spans="2:31" s="139" customFormat="1">
      <c r="B146" s="141"/>
      <c r="C146" s="141"/>
      <c r="F146" s="144"/>
      <c r="G146" s="144"/>
      <c r="H146" s="144"/>
      <c r="I146" s="144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  <c r="Y146" s="144"/>
      <c r="Z146" s="144"/>
      <c r="AA146" s="144"/>
      <c r="AB146" s="144"/>
      <c r="AC146" s="144"/>
      <c r="AD146" s="144"/>
      <c r="AE146" s="144"/>
    </row>
    <row r="147" spans="2:31" s="139" customFormat="1">
      <c r="B147" s="141"/>
      <c r="C147" s="141"/>
      <c r="F147" s="144"/>
      <c r="G147" s="144"/>
      <c r="H147" s="144"/>
      <c r="I147" s="144"/>
      <c r="K147" s="144"/>
      <c r="L147" s="144"/>
      <c r="M147" s="144"/>
      <c r="N147" s="144"/>
      <c r="O147" s="144"/>
      <c r="P147" s="144"/>
      <c r="Q147" s="144"/>
      <c r="R147" s="144"/>
      <c r="S147" s="144"/>
      <c r="T147" s="144"/>
      <c r="U147" s="144"/>
      <c r="V147" s="144"/>
      <c r="W147" s="144"/>
      <c r="X147" s="144"/>
      <c r="Y147" s="144"/>
      <c r="Z147" s="144"/>
      <c r="AA147" s="144"/>
      <c r="AB147" s="144"/>
      <c r="AC147" s="144"/>
      <c r="AD147" s="144"/>
      <c r="AE147" s="144"/>
    </row>
    <row r="148" spans="2:31" s="139" customFormat="1">
      <c r="B148" s="141"/>
      <c r="C148" s="141"/>
      <c r="F148" s="144"/>
      <c r="G148" s="144"/>
      <c r="H148" s="144"/>
      <c r="I148" s="144"/>
      <c r="K148" s="144"/>
      <c r="L148" s="144"/>
      <c r="M148" s="144"/>
      <c r="N148" s="144"/>
      <c r="O148" s="144"/>
      <c r="P148" s="144"/>
      <c r="Q148" s="144"/>
      <c r="R148" s="144"/>
      <c r="S148" s="144"/>
      <c r="T148" s="144"/>
      <c r="U148" s="144"/>
      <c r="V148" s="144"/>
      <c r="W148" s="144"/>
      <c r="X148" s="144"/>
      <c r="Y148" s="144"/>
      <c r="Z148" s="144"/>
      <c r="AA148" s="144"/>
      <c r="AB148" s="144"/>
      <c r="AC148" s="144"/>
      <c r="AD148" s="144"/>
      <c r="AE148" s="144"/>
    </row>
    <row r="149" spans="2:31" s="139" customFormat="1">
      <c r="B149" s="141"/>
      <c r="C149" s="141"/>
      <c r="F149" s="144"/>
      <c r="G149" s="144"/>
      <c r="H149" s="144"/>
      <c r="I149" s="144"/>
      <c r="K149" s="144"/>
      <c r="L149" s="144"/>
      <c r="M149" s="144"/>
      <c r="N149" s="144"/>
      <c r="O149" s="144"/>
      <c r="P149" s="144"/>
      <c r="Q149" s="144"/>
      <c r="R149" s="144"/>
      <c r="S149" s="144"/>
      <c r="T149" s="144"/>
      <c r="U149" s="144"/>
      <c r="V149" s="144"/>
      <c r="W149" s="144"/>
      <c r="X149" s="144"/>
      <c r="Y149" s="144"/>
      <c r="Z149" s="144"/>
      <c r="AA149" s="144"/>
      <c r="AB149" s="144"/>
      <c r="AC149" s="144"/>
      <c r="AD149" s="144"/>
      <c r="AE149" s="144"/>
    </row>
    <row r="150" spans="2:31" s="139" customFormat="1">
      <c r="B150" s="141"/>
      <c r="C150" s="141"/>
      <c r="F150" s="144"/>
      <c r="G150" s="144"/>
      <c r="H150" s="144"/>
      <c r="I150" s="144"/>
      <c r="K150" s="144"/>
      <c r="L150" s="144"/>
      <c r="M150" s="144"/>
      <c r="N150" s="144"/>
      <c r="O150" s="144"/>
      <c r="P150" s="144"/>
      <c r="Q150" s="144"/>
      <c r="R150" s="144"/>
      <c r="S150" s="144"/>
      <c r="T150" s="144"/>
      <c r="U150" s="144"/>
      <c r="V150" s="144"/>
      <c r="W150" s="144"/>
      <c r="X150" s="144"/>
      <c r="Y150" s="144"/>
      <c r="Z150" s="144"/>
      <c r="AA150" s="144"/>
      <c r="AB150" s="144"/>
      <c r="AC150" s="144"/>
      <c r="AD150" s="144"/>
      <c r="AE150" s="144"/>
    </row>
    <row r="151" spans="2:31" s="139" customFormat="1">
      <c r="B151" s="141"/>
      <c r="C151" s="141"/>
      <c r="F151" s="144"/>
      <c r="G151" s="144"/>
      <c r="H151" s="144"/>
      <c r="I151" s="144"/>
      <c r="K151" s="144"/>
      <c r="L151" s="144"/>
      <c r="M151" s="144"/>
      <c r="N151" s="144"/>
      <c r="O151" s="144"/>
      <c r="P151" s="144"/>
      <c r="Q151" s="144"/>
      <c r="R151" s="144"/>
      <c r="S151" s="144"/>
      <c r="T151" s="144"/>
      <c r="U151" s="144"/>
      <c r="V151" s="144"/>
      <c r="W151" s="144"/>
      <c r="X151" s="144"/>
      <c r="Y151" s="144"/>
      <c r="Z151" s="144"/>
      <c r="AA151" s="144"/>
      <c r="AB151" s="144"/>
      <c r="AC151" s="144"/>
      <c r="AD151" s="144"/>
      <c r="AE151" s="144"/>
    </row>
    <row r="152" spans="2:31" s="139" customFormat="1">
      <c r="B152" s="141"/>
      <c r="C152" s="141"/>
      <c r="F152" s="144"/>
      <c r="G152" s="144"/>
      <c r="H152" s="144"/>
      <c r="I152" s="144"/>
      <c r="K152" s="144"/>
      <c r="L152" s="144"/>
      <c r="M152" s="144"/>
      <c r="N152" s="144"/>
      <c r="O152" s="144"/>
      <c r="P152" s="144"/>
      <c r="Q152" s="144"/>
      <c r="R152" s="144"/>
      <c r="S152" s="144"/>
      <c r="T152" s="144"/>
      <c r="U152" s="144"/>
      <c r="V152" s="144"/>
      <c r="W152" s="144"/>
      <c r="X152" s="144"/>
      <c r="Y152" s="144"/>
      <c r="Z152" s="144"/>
      <c r="AA152" s="144"/>
      <c r="AB152" s="144"/>
      <c r="AC152" s="144"/>
      <c r="AD152" s="144"/>
      <c r="AE152" s="144"/>
    </row>
    <row r="153" spans="2:31" s="139" customFormat="1">
      <c r="B153" s="141"/>
      <c r="C153" s="141"/>
      <c r="F153" s="144"/>
      <c r="G153" s="144"/>
      <c r="H153" s="144"/>
      <c r="I153" s="144"/>
      <c r="K153" s="144"/>
      <c r="L153" s="144"/>
      <c r="M153" s="144"/>
      <c r="N153" s="144"/>
      <c r="O153" s="144"/>
      <c r="P153" s="144"/>
      <c r="Q153" s="144"/>
      <c r="R153" s="144"/>
      <c r="S153" s="144"/>
      <c r="T153" s="144"/>
      <c r="U153" s="144"/>
      <c r="V153" s="144"/>
      <c r="W153" s="144"/>
      <c r="X153" s="144"/>
      <c r="Y153" s="144"/>
      <c r="Z153" s="144"/>
      <c r="AA153" s="144"/>
      <c r="AB153" s="144"/>
      <c r="AC153" s="144"/>
      <c r="AD153" s="144"/>
      <c r="AE153" s="144"/>
    </row>
    <row r="154" spans="2:31" s="139" customFormat="1">
      <c r="B154" s="141"/>
      <c r="C154" s="141"/>
      <c r="F154" s="144"/>
      <c r="G154" s="144"/>
      <c r="H154" s="144"/>
      <c r="I154" s="144"/>
      <c r="K154" s="144"/>
      <c r="L154" s="144"/>
      <c r="M154" s="144"/>
      <c r="N154" s="144"/>
      <c r="O154" s="144"/>
      <c r="P154" s="144"/>
      <c r="Q154" s="144"/>
      <c r="R154" s="144"/>
      <c r="S154" s="144"/>
      <c r="T154" s="144"/>
      <c r="U154" s="144"/>
      <c r="V154" s="144"/>
      <c r="W154" s="144"/>
      <c r="X154" s="144"/>
      <c r="Y154" s="144"/>
      <c r="Z154" s="144"/>
      <c r="AA154" s="144"/>
      <c r="AB154" s="144"/>
      <c r="AC154" s="144"/>
      <c r="AD154" s="144"/>
      <c r="AE154" s="144"/>
    </row>
    <row r="155" spans="2:31" s="139" customFormat="1">
      <c r="B155" s="141"/>
      <c r="C155" s="141"/>
      <c r="F155" s="144"/>
      <c r="G155" s="144"/>
      <c r="H155" s="144"/>
      <c r="I155" s="144"/>
      <c r="K155" s="144"/>
      <c r="L155" s="144"/>
      <c r="M155" s="144"/>
      <c r="N155" s="144"/>
      <c r="O155" s="144"/>
      <c r="P155" s="144"/>
      <c r="Q155" s="144"/>
      <c r="R155" s="144"/>
      <c r="S155" s="144"/>
      <c r="T155" s="144"/>
      <c r="U155" s="144"/>
      <c r="V155" s="144"/>
      <c r="W155" s="144"/>
      <c r="X155" s="144"/>
      <c r="Y155" s="144"/>
      <c r="Z155" s="144"/>
      <c r="AA155" s="144"/>
      <c r="AB155" s="144"/>
      <c r="AC155" s="144"/>
      <c r="AD155" s="144"/>
      <c r="AE155" s="144"/>
    </row>
    <row r="156" spans="2:31" s="139" customFormat="1">
      <c r="B156" s="141"/>
      <c r="C156" s="141"/>
      <c r="F156" s="144"/>
      <c r="G156" s="144"/>
      <c r="H156" s="144"/>
      <c r="I156" s="144"/>
      <c r="K156" s="144"/>
      <c r="L156" s="144"/>
      <c r="M156" s="144"/>
      <c r="N156" s="144"/>
      <c r="O156" s="144"/>
      <c r="P156" s="144"/>
      <c r="Q156" s="144"/>
      <c r="R156" s="144"/>
      <c r="S156" s="144"/>
      <c r="T156" s="144"/>
      <c r="U156" s="144"/>
      <c r="V156" s="144"/>
      <c r="W156" s="144"/>
      <c r="X156" s="144"/>
      <c r="Y156" s="144"/>
      <c r="Z156" s="144"/>
      <c r="AA156" s="144"/>
      <c r="AB156" s="144"/>
      <c r="AC156" s="144"/>
      <c r="AD156" s="144"/>
      <c r="AE156" s="144"/>
    </row>
    <row r="157" spans="2:31" s="139" customFormat="1">
      <c r="B157" s="141"/>
      <c r="C157" s="141"/>
      <c r="F157" s="144"/>
      <c r="G157" s="144"/>
      <c r="H157" s="144"/>
      <c r="I157" s="144"/>
      <c r="K157" s="144"/>
      <c r="L157" s="144"/>
      <c r="M157" s="144"/>
      <c r="N157" s="144"/>
      <c r="O157" s="144"/>
      <c r="P157" s="144"/>
      <c r="Q157" s="144"/>
      <c r="R157" s="144"/>
      <c r="S157" s="144"/>
      <c r="T157" s="144"/>
      <c r="U157" s="144"/>
      <c r="V157" s="144"/>
      <c r="W157" s="144"/>
      <c r="X157" s="144"/>
      <c r="Y157" s="144"/>
      <c r="Z157" s="144"/>
      <c r="AA157" s="144"/>
      <c r="AB157" s="144"/>
      <c r="AC157" s="144"/>
      <c r="AD157" s="144"/>
      <c r="AE157" s="144"/>
    </row>
    <row r="158" spans="2:31" s="139" customFormat="1">
      <c r="B158" s="141"/>
      <c r="C158" s="141"/>
      <c r="F158" s="144"/>
      <c r="G158" s="144"/>
      <c r="H158" s="144"/>
      <c r="I158" s="144"/>
      <c r="K158" s="144"/>
      <c r="L158" s="144"/>
      <c r="M158" s="144"/>
      <c r="N158" s="144"/>
      <c r="O158" s="144"/>
      <c r="P158" s="144"/>
      <c r="Q158" s="144"/>
      <c r="R158" s="144"/>
      <c r="S158" s="144"/>
      <c r="T158" s="144"/>
      <c r="U158" s="144"/>
      <c r="V158" s="144"/>
      <c r="W158" s="144"/>
      <c r="X158" s="144"/>
      <c r="Y158" s="144"/>
      <c r="Z158" s="144"/>
      <c r="AA158" s="144"/>
      <c r="AB158" s="144"/>
      <c r="AC158" s="144"/>
      <c r="AD158" s="144"/>
      <c r="AE158" s="144"/>
    </row>
    <row r="159" spans="2:31" s="139" customFormat="1">
      <c r="B159" s="141"/>
      <c r="C159" s="141"/>
      <c r="F159" s="144"/>
      <c r="G159" s="144"/>
      <c r="H159" s="144"/>
      <c r="I159" s="144"/>
      <c r="K159" s="144"/>
      <c r="L159" s="144"/>
      <c r="M159" s="144"/>
      <c r="N159" s="144"/>
      <c r="O159" s="144"/>
      <c r="P159" s="144"/>
      <c r="Q159" s="144"/>
      <c r="R159" s="144"/>
      <c r="S159" s="144"/>
      <c r="T159" s="144"/>
      <c r="U159" s="144"/>
      <c r="V159" s="144"/>
      <c r="W159" s="144"/>
      <c r="X159" s="144"/>
      <c r="Y159" s="144"/>
      <c r="Z159" s="144"/>
      <c r="AA159" s="144"/>
      <c r="AB159" s="144"/>
      <c r="AC159" s="144"/>
      <c r="AD159" s="144"/>
      <c r="AE159" s="144"/>
    </row>
    <row r="160" spans="2:31" s="139" customFormat="1">
      <c r="B160" s="141"/>
      <c r="C160" s="141"/>
      <c r="F160" s="144"/>
      <c r="G160" s="144"/>
      <c r="H160" s="144"/>
      <c r="I160" s="144"/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144"/>
      <c r="W160" s="144"/>
      <c r="X160" s="144"/>
      <c r="Y160" s="144"/>
      <c r="Z160" s="144"/>
      <c r="AA160" s="144"/>
      <c r="AB160" s="144"/>
      <c r="AC160" s="144"/>
      <c r="AD160" s="144"/>
      <c r="AE160" s="144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7" type="noConversion"/>
  <dataValidations count="1">
    <dataValidation allowBlank="1" showInputMessage="1" showErrorMessage="1" sqref="D1:J9 C5:C9 A1:A1048576 B1:B9 B46:J1048576 E12:E40 K1:XFD1048576"/>
  </dataValidations>
  <hyperlinks>
    <hyperlink ref="B1" location="Menu!A1" display="חזור לתפריט הראשי"/>
    <hyperlink ref="B2" location="Menu!A1" display="חזור לתפריט הראשי"/>
  </hyperlink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F21" sqref="F2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195</v>
      </c>
      <c r="C1" s="77" t="s" vm="1">
        <v>277</v>
      </c>
    </row>
    <row r="2" spans="2:60">
      <c r="B2" s="56" t="s">
        <v>194</v>
      </c>
      <c r="C2" s="77" t="s">
        <v>278</v>
      </c>
    </row>
    <row r="3" spans="2:60">
      <c r="B3" s="56" t="s">
        <v>196</v>
      </c>
      <c r="C3" s="77" t="s">
        <v>279</v>
      </c>
    </row>
    <row r="4" spans="2:60">
      <c r="B4" s="56" t="s">
        <v>197</v>
      </c>
      <c r="C4" s="77">
        <v>2102</v>
      </c>
    </row>
    <row r="6" spans="2:60" ht="26.25" customHeight="1">
      <c r="B6" s="233" t="s">
        <v>230</v>
      </c>
      <c r="C6" s="234"/>
      <c r="D6" s="234"/>
      <c r="E6" s="234"/>
      <c r="F6" s="234"/>
      <c r="G6" s="234"/>
      <c r="H6" s="234"/>
      <c r="I6" s="234"/>
      <c r="J6" s="234"/>
      <c r="K6" s="235"/>
    </row>
    <row r="7" spans="2:60" s="3" customFormat="1" ht="66">
      <c r="B7" s="59" t="s">
        <v>132</v>
      </c>
      <c r="C7" s="59" t="s">
        <v>133</v>
      </c>
      <c r="D7" s="59" t="s">
        <v>15</v>
      </c>
      <c r="E7" s="59" t="s">
        <v>16</v>
      </c>
      <c r="F7" s="59" t="s">
        <v>64</v>
      </c>
      <c r="G7" s="59" t="s">
        <v>117</v>
      </c>
      <c r="H7" s="59" t="s">
        <v>60</v>
      </c>
      <c r="I7" s="59" t="s">
        <v>126</v>
      </c>
      <c r="J7" s="59" t="s">
        <v>198</v>
      </c>
      <c r="K7" s="59" t="s">
        <v>199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263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3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3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K12" sqref="K12:K14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6.2851562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8" style="1" bestFit="1" customWidth="1"/>
    <col min="9" max="9" width="13.140625" style="1" customWidth="1"/>
    <col min="10" max="10" width="9.855468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195</v>
      </c>
      <c r="C1" s="77" t="s" vm="1">
        <v>277</v>
      </c>
    </row>
    <row r="2" spans="2:60">
      <c r="B2" s="56" t="s">
        <v>194</v>
      </c>
      <c r="C2" s="77" t="s">
        <v>278</v>
      </c>
    </row>
    <row r="3" spans="2:60">
      <c r="B3" s="56" t="s">
        <v>196</v>
      </c>
      <c r="C3" s="77" t="s">
        <v>279</v>
      </c>
    </row>
    <row r="4" spans="2:60">
      <c r="B4" s="56" t="s">
        <v>197</v>
      </c>
      <c r="C4" s="77">
        <v>2102</v>
      </c>
    </row>
    <row r="6" spans="2:60" ht="26.25" customHeight="1">
      <c r="B6" s="233" t="s">
        <v>231</v>
      </c>
      <c r="C6" s="234"/>
      <c r="D6" s="234"/>
      <c r="E6" s="234"/>
      <c r="F6" s="234"/>
      <c r="G6" s="234"/>
      <c r="H6" s="234"/>
      <c r="I6" s="234"/>
      <c r="J6" s="234"/>
      <c r="K6" s="235"/>
    </row>
    <row r="7" spans="2:60" s="3" customFormat="1" ht="63">
      <c r="B7" s="59" t="s">
        <v>132</v>
      </c>
      <c r="C7" s="61" t="s">
        <v>50</v>
      </c>
      <c r="D7" s="61" t="s">
        <v>15</v>
      </c>
      <c r="E7" s="61" t="s">
        <v>16</v>
      </c>
      <c r="F7" s="61" t="s">
        <v>64</v>
      </c>
      <c r="G7" s="61" t="s">
        <v>117</v>
      </c>
      <c r="H7" s="61" t="s">
        <v>60</v>
      </c>
      <c r="I7" s="61" t="s">
        <v>126</v>
      </c>
      <c r="J7" s="61" t="s">
        <v>198</v>
      </c>
      <c r="K7" s="63" t="s">
        <v>199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263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9" t="s">
        <v>63</v>
      </c>
      <c r="C10" s="124"/>
      <c r="D10" s="124"/>
      <c r="E10" s="124"/>
      <c r="F10" s="124"/>
      <c r="G10" s="124"/>
      <c r="H10" s="126">
        <v>0.61130000000000007</v>
      </c>
      <c r="I10" s="125">
        <f>I11</f>
        <v>495387.24768000003</v>
      </c>
      <c r="J10" s="126">
        <f>I10/$I$10</f>
        <v>1</v>
      </c>
      <c r="K10" s="126">
        <f>I10/'סכום נכסי הקרן'!$C$42</f>
        <v>9.5729671599907046E-3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99"/>
    </row>
    <row r="11" spans="2:60" s="99" customFormat="1" ht="21" customHeight="1">
      <c r="B11" s="128" t="s">
        <v>253</v>
      </c>
      <c r="C11" s="124"/>
      <c r="D11" s="124"/>
      <c r="E11" s="124"/>
      <c r="F11" s="124"/>
      <c r="G11" s="124"/>
      <c r="H11" s="126">
        <v>0.61130000000000007</v>
      </c>
      <c r="I11" s="125">
        <f>I12+I13+I14</f>
        <v>495387.24768000003</v>
      </c>
      <c r="J11" s="126">
        <f t="shared" ref="J11:J14" si="0">I11/$I$10</f>
        <v>1</v>
      </c>
      <c r="K11" s="126">
        <f>I11/'סכום נכסי הקרן'!$C$42</f>
        <v>9.5729671599907046E-3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2" t="s">
        <v>2948</v>
      </c>
      <c r="C12" s="83" t="s">
        <v>2949</v>
      </c>
      <c r="D12" s="83" t="s">
        <v>2950</v>
      </c>
      <c r="E12" s="83" t="s">
        <v>337</v>
      </c>
      <c r="F12" s="97">
        <v>6.7750000000000005E-2</v>
      </c>
      <c r="G12" s="96" t="s">
        <v>180</v>
      </c>
      <c r="H12" s="94">
        <v>0.61130000000000007</v>
      </c>
      <c r="I12" s="93">
        <v>1427.4334099999999</v>
      </c>
      <c r="J12" s="130">
        <f t="shared" si="0"/>
        <v>2.8814496470891469E-3</v>
      </c>
      <c r="K12" s="130">
        <f>I12/'סכום נכסי הקרן'!$C$42</f>
        <v>2.7584022844751209E-5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74" t="s">
        <v>3110</v>
      </c>
      <c r="C13" s="170"/>
      <c r="D13" s="170"/>
      <c r="E13" s="170"/>
      <c r="F13" s="170"/>
      <c r="G13" s="170"/>
      <c r="H13" s="172"/>
      <c r="I13" s="171">
        <v>-39188.639320000002</v>
      </c>
      <c r="J13" s="130">
        <f t="shared" si="0"/>
        <v>-7.9107081386386974E-2</v>
      </c>
      <c r="K13" s="130">
        <f>I13/'סכום נכסי הקרן'!$C$42</f>
        <v>-7.5728949223459452E-4</v>
      </c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169"/>
      <c r="AT13" s="169"/>
      <c r="AU13" s="169"/>
      <c r="AV13" s="169"/>
      <c r="AW13" s="169"/>
      <c r="AX13" s="169"/>
      <c r="AY13" s="169"/>
      <c r="AZ13" s="169"/>
      <c r="BA13" s="169"/>
      <c r="BB13" s="169"/>
      <c r="BC13" s="169"/>
      <c r="BD13" s="169"/>
      <c r="BE13" s="168"/>
      <c r="BF13" s="168"/>
      <c r="BG13" s="168"/>
      <c r="BH13" s="168"/>
    </row>
    <row r="14" spans="2:60">
      <c r="B14" s="174" t="s">
        <v>3111</v>
      </c>
      <c r="C14" s="173"/>
      <c r="D14" s="173"/>
      <c r="E14" s="173"/>
      <c r="F14" s="173"/>
      <c r="G14" s="173"/>
      <c r="H14" s="173"/>
      <c r="I14" s="171">
        <v>533148.45359000005</v>
      </c>
      <c r="J14" s="130">
        <f t="shared" si="0"/>
        <v>1.0762256317392978</v>
      </c>
      <c r="K14" s="130">
        <f>I14/'סכום נכסי הקרן'!$C$42</f>
        <v>1.0302672629380548E-2</v>
      </c>
      <c r="L14" s="168"/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168"/>
      <c r="AQ14" s="168"/>
      <c r="AR14" s="168"/>
      <c r="AS14" s="168"/>
      <c r="AT14" s="168"/>
      <c r="AU14" s="168"/>
      <c r="AV14" s="168"/>
      <c r="AW14" s="168"/>
      <c r="AX14" s="168"/>
      <c r="AY14" s="168"/>
      <c r="AZ14" s="168"/>
      <c r="BA14" s="168"/>
      <c r="BB14" s="168"/>
      <c r="BC14" s="168"/>
      <c r="BD14" s="168"/>
      <c r="BE14" s="168"/>
      <c r="BF14" s="168"/>
      <c r="BG14" s="168"/>
      <c r="BH14" s="168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3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3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7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N123"/>
  <sheetViews>
    <sheetView rightToLeft="1" workbookViewId="0">
      <pane ySplit="9" topLeftCell="A10" activePane="bottomLeft" state="frozen"/>
      <selection pane="bottomLeft" activeCell="B15" sqref="B15"/>
    </sheetView>
  </sheetViews>
  <sheetFormatPr defaultColWidth="9.140625" defaultRowHeight="18"/>
  <cols>
    <col min="1" max="1" width="6.28515625" style="1" customWidth="1"/>
    <col min="2" max="2" width="46.85546875" style="2" bestFit="1" customWidth="1"/>
    <col min="3" max="3" width="41.7109375" style="1" bestFit="1" customWidth="1"/>
    <col min="4" max="4" width="11.85546875" style="1" customWidth="1"/>
    <col min="5" max="16384" width="9.140625" style="1"/>
  </cols>
  <sheetData>
    <row r="1" spans="2:14">
      <c r="B1" s="56" t="s">
        <v>195</v>
      </c>
      <c r="C1" s="77" t="s" vm="1">
        <v>277</v>
      </c>
    </row>
    <row r="2" spans="2:14">
      <c r="B2" s="56" t="s">
        <v>194</v>
      </c>
      <c r="C2" s="77" t="s">
        <v>278</v>
      </c>
    </row>
    <row r="3" spans="2:14">
      <c r="B3" s="56" t="s">
        <v>196</v>
      </c>
      <c r="C3" s="77" t="s">
        <v>279</v>
      </c>
    </row>
    <row r="4" spans="2:14">
      <c r="B4" s="56" t="s">
        <v>197</v>
      </c>
      <c r="C4" s="77">
        <v>2102</v>
      </c>
    </row>
    <row r="6" spans="2:14" ht="26.25" customHeight="1">
      <c r="B6" s="233" t="s">
        <v>232</v>
      </c>
      <c r="C6" s="234"/>
      <c r="D6" s="235"/>
    </row>
    <row r="7" spans="2:14" s="3" customFormat="1" ht="31.5">
      <c r="B7" s="59" t="s">
        <v>132</v>
      </c>
      <c r="C7" s="64" t="s">
        <v>123</v>
      </c>
      <c r="D7" s="65" t="s">
        <v>122</v>
      </c>
    </row>
    <row r="8" spans="2:14" s="3" customFormat="1">
      <c r="B8" s="15"/>
      <c r="C8" s="32" t="s">
        <v>263</v>
      </c>
      <c r="D8" s="17" t="s">
        <v>22</v>
      </c>
    </row>
    <row r="9" spans="2:14" s="4" customFormat="1" ht="18" customHeight="1">
      <c r="B9" s="18"/>
      <c r="C9" s="19" t="s">
        <v>1</v>
      </c>
      <c r="D9" s="20" t="s">
        <v>2</v>
      </c>
    </row>
    <row r="10" spans="2:14" s="138" customFormat="1" ht="18" customHeight="1">
      <c r="B10" s="105" t="s">
        <v>3026</v>
      </c>
      <c r="C10" s="134">
        <f>C11+C52</f>
        <v>2639326.0542910956</v>
      </c>
      <c r="D10" s="144"/>
    </row>
    <row r="11" spans="2:14" s="139" customFormat="1">
      <c r="B11" s="105" t="s">
        <v>26</v>
      </c>
      <c r="C11" s="134">
        <f>SUM(C12:C50)</f>
        <v>745826.15475036681</v>
      </c>
      <c r="D11" s="144"/>
    </row>
    <row r="12" spans="2:14" s="139" customFormat="1">
      <c r="B12" s="155" t="s">
        <v>2984</v>
      </c>
      <c r="C12" s="156">
        <v>800.91420209092234</v>
      </c>
      <c r="D12" s="157">
        <v>43344</v>
      </c>
      <c r="E12" s="144"/>
      <c r="F12" s="144"/>
      <c r="G12" s="144"/>
      <c r="H12" s="144"/>
      <c r="I12" s="144"/>
      <c r="J12" s="144"/>
      <c r="K12" s="144"/>
      <c r="L12" s="144"/>
      <c r="M12" s="144"/>
      <c r="N12" s="144"/>
    </row>
    <row r="13" spans="2:14" s="139" customFormat="1">
      <c r="B13" s="155" t="s">
        <v>2997</v>
      </c>
      <c r="C13" s="156">
        <v>33703.663042</v>
      </c>
      <c r="D13" s="157">
        <v>45640</v>
      </c>
      <c r="E13" s="144"/>
      <c r="F13" s="144"/>
      <c r="G13" s="144"/>
      <c r="H13" s="144"/>
      <c r="I13" s="144"/>
      <c r="J13" s="144"/>
      <c r="K13" s="144"/>
      <c r="L13" s="144"/>
      <c r="M13" s="144"/>
      <c r="N13" s="144"/>
    </row>
    <row r="14" spans="2:14" s="139" customFormat="1">
      <c r="B14" s="155" t="s">
        <v>2976</v>
      </c>
      <c r="C14" s="156">
        <v>1000.9687499999993</v>
      </c>
      <c r="D14" s="157">
        <v>43465</v>
      </c>
    </row>
    <row r="15" spans="2:14" s="139" customFormat="1">
      <c r="B15" s="155" t="s">
        <v>2988</v>
      </c>
      <c r="C15" s="156">
        <v>4248.585</v>
      </c>
      <c r="D15" s="157">
        <v>44516</v>
      </c>
      <c r="E15" s="144"/>
      <c r="F15" s="144"/>
      <c r="G15" s="144"/>
      <c r="H15" s="144"/>
      <c r="I15" s="144"/>
      <c r="J15" s="144"/>
      <c r="K15" s="144"/>
      <c r="L15" s="144"/>
      <c r="M15" s="144"/>
      <c r="N15" s="144"/>
    </row>
    <row r="16" spans="2:14" s="139" customFormat="1">
      <c r="B16" s="155" t="s">
        <v>2964</v>
      </c>
      <c r="C16" s="156">
        <v>58.859499999999997</v>
      </c>
      <c r="D16" s="157">
        <v>43343</v>
      </c>
      <c r="E16" s="144"/>
      <c r="F16" s="144"/>
      <c r="G16" s="144"/>
      <c r="H16" s="144"/>
      <c r="I16" s="144"/>
      <c r="J16" s="144"/>
      <c r="K16" s="144"/>
      <c r="L16" s="144"/>
      <c r="M16" s="144"/>
      <c r="N16" s="144"/>
    </row>
    <row r="17" spans="2:4" s="139" customFormat="1">
      <c r="B17" s="155" t="s">
        <v>2179</v>
      </c>
      <c r="C17" s="156">
        <v>1592.2707079999993</v>
      </c>
      <c r="D17" s="157">
        <v>43465</v>
      </c>
    </row>
    <row r="18" spans="2:4" s="139" customFormat="1">
      <c r="B18" s="155" t="s">
        <v>2180</v>
      </c>
      <c r="C18" s="156">
        <v>1829.7538560000005</v>
      </c>
      <c r="D18" s="157">
        <v>43496</v>
      </c>
    </row>
    <row r="19" spans="2:4" s="139" customFormat="1">
      <c r="B19" s="155" t="s">
        <v>2998</v>
      </c>
      <c r="C19" s="156">
        <v>36041.820239319997</v>
      </c>
      <c r="D19" s="157">
        <v>46054</v>
      </c>
    </row>
    <row r="20" spans="2:4" s="139" customFormat="1">
      <c r="B20" s="155" t="s">
        <v>2965</v>
      </c>
      <c r="C20" s="156">
        <v>2547.6499999999996</v>
      </c>
      <c r="D20" s="157">
        <v>43191</v>
      </c>
    </row>
    <row r="21" spans="2:4" s="139" customFormat="1">
      <c r="B21" s="155" t="s">
        <v>2968</v>
      </c>
      <c r="C21" s="156">
        <v>1265.04</v>
      </c>
      <c r="D21" s="157">
        <v>43465</v>
      </c>
    </row>
    <row r="22" spans="2:4" s="139" customFormat="1">
      <c r="B22" s="155" t="s">
        <v>2987</v>
      </c>
      <c r="C22" s="156">
        <v>21137.641290000003</v>
      </c>
      <c r="D22" s="157">
        <v>45534</v>
      </c>
    </row>
    <row r="23" spans="2:4" s="139" customFormat="1">
      <c r="B23" s="155" t="s">
        <v>3003</v>
      </c>
      <c r="C23" s="156">
        <v>556.02335999999923</v>
      </c>
      <c r="D23" s="157">
        <v>45534</v>
      </c>
    </row>
    <row r="24" spans="2:4" s="139" customFormat="1">
      <c r="B24" s="155" t="s">
        <v>2974</v>
      </c>
      <c r="C24" s="156">
        <v>1221.2907000000005</v>
      </c>
      <c r="D24" s="157">
        <v>44290</v>
      </c>
    </row>
    <row r="25" spans="2:4" s="139" customFormat="1">
      <c r="B25" s="155" t="s">
        <v>3001</v>
      </c>
      <c r="C25" s="156">
        <v>24740.466016968963</v>
      </c>
      <c r="D25" s="157">
        <v>46132</v>
      </c>
    </row>
    <row r="26" spans="2:4" s="139" customFormat="1">
      <c r="B26" s="155" t="s">
        <v>2185</v>
      </c>
      <c r="C26" s="156">
        <v>2220.848</v>
      </c>
      <c r="D26" s="157">
        <v>43646</v>
      </c>
    </row>
    <row r="27" spans="2:4" s="139" customFormat="1">
      <c r="B27" s="155" t="s">
        <v>2186</v>
      </c>
      <c r="C27" s="156">
        <v>18.694480000000226</v>
      </c>
      <c r="D27" s="157">
        <v>43861</v>
      </c>
    </row>
    <row r="28" spans="2:4" s="139" customFormat="1">
      <c r="B28" s="155" t="s">
        <v>2187</v>
      </c>
      <c r="C28" s="156">
        <v>3430.0927079999979</v>
      </c>
      <c r="D28" s="157">
        <v>44196</v>
      </c>
    </row>
    <row r="29" spans="2:4" s="139" customFormat="1">
      <c r="B29" s="155" t="s">
        <v>2992</v>
      </c>
      <c r="C29" s="156">
        <v>20652.123980000004</v>
      </c>
      <c r="D29" s="157">
        <v>44727</v>
      </c>
    </row>
    <row r="30" spans="2:4" s="139" customFormat="1">
      <c r="B30" s="155" t="s">
        <v>2966</v>
      </c>
      <c r="C30" s="156">
        <v>136.89841200000006</v>
      </c>
      <c r="D30" s="157">
        <v>43252</v>
      </c>
    </row>
    <row r="31" spans="2:4" s="139" customFormat="1">
      <c r="B31" s="155" t="s">
        <v>2967</v>
      </c>
      <c r="C31" s="156">
        <v>634.20320600000002</v>
      </c>
      <c r="D31" s="157">
        <v>43281</v>
      </c>
    </row>
    <row r="32" spans="2:4" s="139" customFormat="1">
      <c r="B32" s="155" t="s">
        <v>2978</v>
      </c>
      <c r="C32" s="156">
        <v>4696.2185339999996</v>
      </c>
      <c r="D32" s="157">
        <v>44012</v>
      </c>
    </row>
    <row r="33" spans="2:4" s="139" customFormat="1">
      <c r="B33" s="155" t="s">
        <v>3010</v>
      </c>
      <c r="C33" s="156">
        <v>31575.080453279996</v>
      </c>
      <c r="D33" s="157">
        <v>46752</v>
      </c>
    </row>
    <row r="34" spans="2:4" s="139" customFormat="1">
      <c r="B34" s="155" t="s">
        <v>2983</v>
      </c>
      <c r="C34" s="156">
        <v>3581.493398000001</v>
      </c>
      <c r="D34" s="157">
        <v>45255</v>
      </c>
    </row>
    <row r="35" spans="2:4" s="139" customFormat="1">
      <c r="B35" s="155" t="s">
        <v>2989</v>
      </c>
      <c r="C35" s="156">
        <v>48.588078000000792</v>
      </c>
      <c r="D35" s="157">
        <v>44927</v>
      </c>
    </row>
    <row r="36" spans="2:4" s="139" customFormat="1">
      <c r="B36" s="155" t="s">
        <v>2193</v>
      </c>
      <c r="C36" s="156">
        <v>44301.824158215859</v>
      </c>
      <c r="D36" s="157">
        <v>46631</v>
      </c>
    </row>
    <row r="37" spans="2:4" s="139" customFormat="1">
      <c r="B37" s="155" t="s">
        <v>2173</v>
      </c>
      <c r="C37" s="156">
        <v>42426.630259439997</v>
      </c>
      <c r="D37" s="157">
        <v>47177</v>
      </c>
    </row>
    <row r="38" spans="2:4" s="139" customFormat="1">
      <c r="B38" s="158" t="s">
        <v>3032</v>
      </c>
      <c r="C38" s="159">
        <v>120903.33192</v>
      </c>
      <c r="D38" s="160">
        <v>46100</v>
      </c>
    </row>
    <row r="39" spans="2:4" s="139" customFormat="1">
      <c r="B39" s="158" t="s">
        <v>3033</v>
      </c>
      <c r="C39" s="161">
        <v>27666.991418072164</v>
      </c>
      <c r="D39" s="160">
        <v>43830</v>
      </c>
    </row>
    <row r="40" spans="2:4" s="139" customFormat="1">
      <c r="B40" s="135" t="s">
        <v>3028</v>
      </c>
      <c r="C40" s="159">
        <v>14252.391350978978</v>
      </c>
      <c r="D40" s="157">
        <v>43830</v>
      </c>
    </row>
    <row r="41" spans="2:4" s="139" customFormat="1">
      <c r="B41" s="162" t="s">
        <v>3034</v>
      </c>
      <c r="C41" s="159">
        <v>20048.022300000001</v>
      </c>
      <c r="D41" s="160">
        <v>43824</v>
      </c>
    </row>
    <row r="42" spans="2:4" s="139" customFormat="1">
      <c r="B42" s="163" t="s">
        <v>3035</v>
      </c>
      <c r="C42" s="159">
        <v>63396.602960000004</v>
      </c>
      <c r="D42" s="160">
        <v>44246</v>
      </c>
    </row>
    <row r="43" spans="2:4" s="139" customFormat="1">
      <c r="B43" s="135" t="s">
        <v>3029</v>
      </c>
      <c r="C43" s="159">
        <v>1367.4999999999975</v>
      </c>
      <c r="D43" s="160">
        <v>44196</v>
      </c>
    </row>
    <row r="44" spans="2:4" s="139" customFormat="1">
      <c r="B44" s="163" t="s">
        <v>3041</v>
      </c>
      <c r="C44" s="159">
        <v>76784.824900000007</v>
      </c>
      <c r="D44" s="160">
        <v>44255</v>
      </c>
    </row>
    <row r="45" spans="2:4" s="139" customFormat="1">
      <c r="B45" s="163" t="s">
        <v>3042</v>
      </c>
      <c r="C45" s="159">
        <v>1590.1808999999998</v>
      </c>
      <c r="D45" s="160">
        <v>43948</v>
      </c>
    </row>
    <row r="46" spans="2:4" s="139" customFormat="1">
      <c r="B46" s="163" t="s">
        <v>3039</v>
      </c>
      <c r="C46" s="159">
        <v>10651.130000000001</v>
      </c>
      <c r="D46" s="160">
        <v>43297</v>
      </c>
    </row>
    <row r="47" spans="2:4" s="139" customFormat="1">
      <c r="B47" s="163" t="s">
        <v>3037</v>
      </c>
      <c r="C47" s="159">
        <v>13993.980220000001</v>
      </c>
      <c r="D47" s="160">
        <v>43908</v>
      </c>
    </row>
    <row r="48" spans="2:4" s="139" customFormat="1">
      <c r="B48" s="163" t="s">
        <v>3036</v>
      </c>
      <c r="C48" s="159">
        <v>10102.601879999998</v>
      </c>
      <c r="D48" s="160">
        <v>44926</v>
      </c>
    </row>
    <row r="49" spans="2:4" s="139" customFormat="1">
      <c r="B49" s="163" t="s">
        <v>3043</v>
      </c>
      <c r="C49" s="159">
        <v>26434.445</v>
      </c>
      <c r="D49" s="160">
        <v>43800</v>
      </c>
    </row>
    <row r="50" spans="2:4" s="139" customFormat="1">
      <c r="B50" s="164" t="s">
        <v>3040</v>
      </c>
      <c r="C50" s="159">
        <v>74166.509569999995</v>
      </c>
      <c r="D50" s="160">
        <v>44739</v>
      </c>
    </row>
    <row r="51" spans="2:4" s="139" customFormat="1">
      <c r="B51" s="100"/>
      <c r="C51" s="100"/>
      <c r="D51" s="100"/>
    </row>
    <row r="52" spans="2:4" s="139" customFormat="1">
      <c r="B52" s="105" t="s">
        <v>3027</v>
      </c>
      <c r="C52" s="134">
        <f>SUM(C53:C124)</f>
        <v>1893499.8995407289</v>
      </c>
      <c r="D52" s="133"/>
    </row>
    <row r="53" spans="2:4" s="139" customFormat="1">
      <c r="B53" s="155" t="s">
        <v>3004</v>
      </c>
      <c r="C53" s="156">
        <v>19810.753070136005</v>
      </c>
      <c r="D53" s="157">
        <v>44722</v>
      </c>
    </row>
    <row r="54" spans="2:4" s="139" customFormat="1">
      <c r="B54" s="164" t="s">
        <v>3044</v>
      </c>
      <c r="C54" s="165">
        <v>20523.831469999997</v>
      </c>
      <c r="D54" s="166">
        <v>43525</v>
      </c>
    </row>
    <row r="55" spans="2:4" s="139" customFormat="1">
      <c r="B55" s="155" t="s">
        <v>3018</v>
      </c>
      <c r="C55" s="156">
        <v>84193.470495559886</v>
      </c>
      <c r="D55" s="157">
        <v>45485</v>
      </c>
    </row>
    <row r="56" spans="2:4" s="139" customFormat="1">
      <c r="B56" s="155" t="s">
        <v>3005</v>
      </c>
      <c r="C56" s="156">
        <v>43324.560420469286</v>
      </c>
      <c r="D56" s="157">
        <v>46201</v>
      </c>
    </row>
    <row r="57" spans="2:4" s="139" customFormat="1">
      <c r="B57" s="155" t="s">
        <v>3014</v>
      </c>
      <c r="C57" s="156">
        <v>73911.767061030943</v>
      </c>
      <c r="D57" s="157">
        <v>46201</v>
      </c>
    </row>
    <row r="58" spans="2:4" s="139" customFormat="1">
      <c r="B58" s="155" t="s">
        <v>2990</v>
      </c>
      <c r="C58" s="156">
        <v>12955.179094339997</v>
      </c>
      <c r="D58" s="157">
        <v>44727</v>
      </c>
    </row>
    <row r="59" spans="2:4" s="139" customFormat="1">
      <c r="B59" s="155" t="s">
        <v>2961</v>
      </c>
      <c r="C59" s="156">
        <v>5.2750756800000005</v>
      </c>
      <c r="D59" s="157">
        <v>43465</v>
      </c>
    </row>
    <row r="60" spans="2:4" s="139" customFormat="1">
      <c r="B60" s="155" t="s">
        <v>2962</v>
      </c>
      <c r="C60" s="156">
        <v>26.352891600000003</v>
      </c>
      <c r="D60" s="157">
        <v>43465</v>
      </c>
    </row>
    <row r="61" spans="2:4" s="139" customFormat="1">
      <c r="B61" s="155" t="s">
        <v>2991</v>
      </c>
      <c r="C61" s="156">
        <v>31871.990963679989</v>
      </c>
      <c r="D61" s="157">
        <v>45806</v>
      </c>
    </row>
    <row r="62" spans="2:4" s="139" customFormat="1">
      <c r="B62" s="155" t="s">
        <v>3006</v>
      </c>
      <c r="C62" s="156">
        <v>81948.298918066866</v>
      </c>
      <c r="D62" s="157">
        <v>47026</v>
      </c>
    </row>
    <row r="63" spans="2:4" s="139" customFormat="1">
      <c r="B63" s="155" t="s">
        <v>2999</v>
      </c>
      <c r="C63" s="156">
        <v>20159.886136460002</v>
      </c>
      <c r="D63" s="157">
        <v>51592</v>
      </c>
    </row>
    <row r="64" spans="2:4" s="139" customFormat="1">
      <c r="B64" s="155" t="s">
        <v>2229</v>
      </c>
      <c r="C64" s="156">
        <v>22701.135772000001</v>
      </c>
      <c r="D64" s="157">
        <v>45838</v>
      </c>
    </row>
    <row r="65" spans="2:4" s="139" customFormat="1">
      <c r="B65" s="155" t="s">
        <v>2230</v>
      </c>
      <c r="C65" s="156">
        <v>265.33732581999988</v>
      </c>
      <c r="D65" s="157">
        <v>44621</v>
      </c>
    </row>
    <row r="66" spans="2:4" s="139" customFormat="1">
      <c r="B66" s="155" t="s">
        <v>2232</v>
      </c>
      <c r="C66" s="156">
        <v>-1.590921795539316E-3</v>
      </c>
      <c r="D66" s="157">
        <v>47178</v>
      </c>
    </row>
    <row r="67" spans="2:4" s="139" customFormat="1">
      <c r="B67" s="155" t="s">
        <v>2233</v>
      </c>
      <c r="C67" s="156">
        <v>174126.71098522216</v>
      </c>
      <c r="D67" s="157">
        <v>46938</v>
      </c>
    </row>
    <row r="68" spans="2:4" s="139" customFormat="1">
      <c r="B68" s="163" t="s">
        <v>3045</v>
      </c>
      <c r="C68" s="165">
        <v>2539.83599</v>
      </c>
      <c r="D68" s="166">
        <v>44075</v>
      </c>
    </row>
    <row r="69" spans="2:4" s="139" customFormat="1">
      <c r="B69" s="155" t="s">
        <v>2235</v>
      </c>
      <c r="C69" s="156">
        <v>18893.691068697317</v>
      </c>
      <c r="D69" s="157">
        <v>46482</v>
      </c>
    </row>
    <row r="70" spans="2:4" s="139" customFormat="1">
      <c r="B70" s="155" t="s">
        <v>3012</v>
      </c>
      <c r="C70" s="156">
        <v>62251.840119818575</v>
      </c>
      <c r="D70" s="157">
        <v>45382</v>
      </c>
    </row>
    <row r="71" spans="2:4" s="139" customFormat="1">
      <c r="B71" s="155" t="s">
        <v>2238</v>
      </c>
      <c r="C71" s="156">
        <v>11.4983479031907</v>
      </c>
      <c r="D71" s="157">
        <v>43465</v>
      </c>
    </row>
    <row r="72" spans="2:4" s="139" customFormat="1">
      <c r="B72" s="155" t="s">
        <v>2198</v>
      </c>
      <c r="C72" s="156">
        <v>702.8</v>
      </c>
      <c r="D72" s="157">
        <v>43813</v>
      </c>
    </row>
    <row r="73" spans="2:4" s="139" customFormat="1">
      <c r="B73" s="155" t="s">
        <v>2971</v>
      </c>
      <c r="C73" s="156">
        <v>1054.1996673991794</v>
      </c>
      <c r="D73" s="157">
        <v>44305</v>
      </c>
    </row>
    <row r="74" spans="2:4" s="139" customFormat="1">
      <c r="B74" s="155" t="s">
        <v>2979</v>
      </c>
      <c r="C74" s="156">
        <v>737.93999999999994</v>
      </c>
      <c r="D74" s="157">
        <v>44992</v>
      </c>
    </row>
    <row r="75" spans="2:4" s="139" customFormat="1">
      <c r="B75" s="163" t="s">
        <v>3046</v>
      </c>
      <c r="C75" s="165">
        <v>2162.9947999999999</v>
      </c>
      <c r="D75" s="157">
        <v>43281</v>
      </c>
    </row>
    <row r="76" spans="2:4" s="139" customFormat="1">
      <c r="B76" s="155" t="s">
        <v>2970</v>
      </c>
      <c r="C76" s="156">
        <v>702.8</v>
      </c>
      <c r="D76" s="157">
        <v>43536</v>
      </c>
    </row>
    <row r="77" spans="2:4" s="139" customFormat="1">
      <c r="B77" s="155" t="s">
        <v>2975</v>
      </c>
      <c r="C77" s="156">
        <v>1449.4722899999988</v>
      </c>
      <c r="D77" s="157">
        <v>44738</v>
      </c>
    </row>
    <row r="78" spans="2:4" s="139" customFormat="1">
      <c r="B78" s="155" t="s">
        <v>2996</v>
      </c>
      <c r="C78" s="156">
        <v>194.94442099999915</v>
      </c>
      <c r="D78" s="157">
        <v>46054</v>
      </c>
    </row>
    <row r="79" spans="2:4" s="139" customFormat="1">
      <c r="B79" s="155" t="s">
        <v>3008</v>
      </c>
      <c r="C79" s="156">
        <v>46088.893637816502</v>
      </c>
      <c r="D79" s="157">
        <v>47031</v>
      </c>
    </row>
    <row r="80" spans="2:4" s="139" customFormat="1">
      <c r="B80" s="155" t="s">
        <v>2247</v>
      </c>
      <c r="C80" s="156">
        <v>519.85857839999937</v>
      </c>
      <c r="D80" s="157">
        <v>43282</v>
      </c>
    </row>
    <row r="81" spans="2:4" s="139" customFormat="1">
      <c r="B81" s="155" t="s">
        <v>3015</v>
      </c>
      <c r="C81" s="156">
        <v>18883.322654996951</v>
      </c>
      <c r="D81" s="157">
        <v>47262</v>
      </c>
    </row>
    <row r="82" spans="2:4" s="139" customFormat="1">
      <c r="B82" s="155" t="s">
        <v>2249</v>
      </c>
      <c r="C82" s="156">
        <v>-0.73068052558670216</v>
      </c>
      <c r="D82" s="157">
        <v>44926</v>
      </c>
    </row>
    <row r="83" spans="2:4" s="139" customFormat="1">
      <c r="B83" s="155" t="s">
        <v>3022</v>
      </c>
      <c r="C83" s="156">
        <v>47097.534975745039</v>
      </c>
      <c r="D83" s="157">
        <v>44044</v>
      </c>
    </row>
    <row r="84" spans="2:4" s="139" customFormat="1">
      <c r="B84" s="155" t="s">
        <v>2250</v>
      </c>
      <c r="C84" s="156">
        <v>1885.5058051200001</v>
      </c>
      <c r="D84" s="157">
        <v>43465</v>
      </c>
    </row>
    <row r="85" spans="2:4" s="139" customFormat="1">
      <c r="B85" s="155" t="s">
        <v>2251</v>
      </c>
      <c r="C85" s="156">
        <v>15019.792292872318</v>
      </c>
      <c r="D85" s="157">
        <v>44258</v>
      </c>
    </row>
    <row r="86" spans="2:4" s="139" customFormat="1">
      <c r="B86" s="155" t="s">
        <v>2199</v>
      </c>
      <c r="C86" s="156">
        <v>46781.042055316146</v>
      </c>
      <c r="D86" s="157">
        <v>46482</v>
      </c>
    </row>
    <row r="87" spans="2:4" s="139" customFormat="1">
      <c r="B87" s="155" t="s">
        <v>2252</v>
      </c>
      <c r="C87" s="156">
        <v>2.1083999999999999E-3</v>
      </c>
      <c r="D87" s="157">
        <v>43281</v>
      </c>
    </row>
    <row r="88" spans="2:4" s="139" customFormat="1">
      <c r="B88" s="155" t="s">
        <v>3019</v>
      </c>
      <c r="C88" s="156">
        <v>93200.890320719991</v>
      </c>
      <c r="D88" s="157">
        <v>46663</v>
      </c>
    </row>
    <row r="89" spans="2:4" s="139" customFormat="1">
      <c r="B89" s="155" t="s">
        <v>3020</v>
      </c>
      <c r="C89" s="156">
        <v>4045.9412740178473</v>
      </c>
      <c r="D89" s="157">
        <v>46938</v>
      </c>
    </row>
    <row r="90" spans="2:4" s="139" customFormat="1">
      <c r="B90" s="155" t="s">
        <v>2254</v>
      </c>
      <c r="C90" s="156">
        <v>85643.419067655384</v>
      </c>
      <c r="D90" s="157">
        <v>46201</v>
      </c>
    </row>
    <row r="91" spans="2:4" s="139" customFormat="1">
      <c r="B91" s="155" t="s">
        <v>2973</v>
      </c>
      <c r="C91" s="156">
        <v>746.72499999999991</v>
      </c>
      <c r="D91" s="157">
        <v>44378</v>
      </c>
    </row>
    <row r="92" spans="2:4" s="139" customFormat="1">
      <c r="B92" s="155" t="s">
        <v>2255</v>
      </c>
      <c r="C92" s="156">
        <v>80276.072045959998</v>
      </c>
      <c r="D92" s="157">
        <v>46938</v>
      </c>
    </row>
    <row r="93" spans="2:4" s="139" customFormat="1">
      <c r="B93" s="155" t="s">
        <v>2972</v>
      </c>
      <c r="C93" s="156">
        <v>101.2059999999999</v>
      </c>
      <c r="D93" s="157">
        <v>44196</v>
      </c>
    </row>
    <row r="94" spans="2:4" s="139" customFormat="1">
      <c r="B94" s="155" t="s">
        <v>2986</v>
      </c>
      <c r="C94" s="156">
        <v>29147.237000000001</v>
      </c>
      <c r="D94" s="157">
        <v>45748</v>
      </c>
    </row>
    <row r="95" spans="2:4" s="139" customFormat="1">
      <c r="B95" s="155" t="s">
        <v>2981</v>
      </c>
      <c r="C95" s="156">
        <v>5260.3666359999997</v>
      </c>
      <c r="D95" s="157">
        <v>45536</v>
      </c>
    </row>
    <row r="96" spans="2:4" s="139" customFormat="1">
      <c r="B96" s="163" t="s">
        <v>3048</v>
      </c>
      <c r="C96" s="165">
        <v>23451.899269999998</v>
      </c>
      <c r="D96" s="166">
        <v>44159</v>
      </c>
    </row>
    <row r="97" spans="2:4" s="139" customFormat="1">
      <c r="B97" s="163" t="s">
        <v>3038</v>
      </c>
      <c r="C97" s="165">
        <v>1699.3406699999998</v>
      </c>
      <c r="D97" s="166">
        <v>43374</v>
      </c>
    </row>
    <row r="98" spans="2:4" s="139" customFormat="1">
      <c r="B98" s="155" t="s">
        <v>3023</v>
      </c>
      <c r="C98" s="156">
        <v>95185.683472267658</v>
      </c>
      <c r="D98" s="157">
        <v>46844</v>
      </c>
    </row>
    <row r="99" spans="2:4" s="139" customFormat="1">
      <c r="B99" s="155" t="s">
        <v>2202</v>
      </c>
      <c r="C99" s="156">
        <v>26931.126557657932</v>
      </c>
      <c r="D99" s="157">
        <v>45710</v>
      </c>
    </row>
    <row r="100" spans="2:4" s="139" customFormat="1">
      <c r="B100" s="155" t="s">
        <v>3002</v>
      </c>
      <c r="C100" s="156">
        <v>71816.575422312002</v>
      </c>
      <c r="D100" s="157">
        <v>44429</v>
      </c>
    </row>
    <row r="101" spans="2:4" s="139" customFormat="1">
      <c r="B101" s="155" t="s">
        <v>3007</v>
      </c>
      <c r="C101" s="156">
        <v>90609.662227873909</v>
      </c>
      <c r="D101" s="157">
        <v>47102</v>
      </c>
    </row>
    <row r="102" spans="2:4" s="139" customFormat="1">
      <c r="B102" s="155" t="s">
        <v>2963</v>
      </c>
      <c r="C102" s="156">
        <v>279.45355577999999</v>
      </c>
      <c r="D102" s="157">
        <v>43628</v>
      </c>
    </row>
    <row r="103" spans="2:4" s="139" customFormat="1">
      <c r="B103" s="155" t="s">
        <v>2204</v>
      </c>
      <c r="C103" s="156">
        <v>34.84510848</v>
      </c>
      <c r="D103" s="157">
        <v>43465</v>
      </c>
    </row>
    <row r="104" spans="2:4" s="139" customFormat="1">
      <c r="B104" s="155" t="s">
        <v>3021</v>
      </c>
      <c r="C104" s="156">
        <v>74860.451315019993</v>
      </c>
      <c r="D104" s="157">
        <v>46844</v>
      </c>
    </row>
    <row r="105" spans="2:4" s="139" customFormat="1">
      <c r="B105" s="155" t="s">
        <v>2265</v>
      </c>
      <c r="C105" s="156">
        <v>6286.6141364599998</v>
      </c>
      <c r="D105" s="157">
        <v>50041</v>
      </c>
    </row>
    <row r="106" spans="2:4" s="139" customFormat="1">
      <c r="B106" s="155" t="s">
        <v>3024</v>
      </c>
      <c r="C106" s="156">
        <v>71389.262604200747</v>
      </c>
      <c r="D106" s="157">
        <v>44044</v>
      </c>
    </row>
    <row r="107" spans="2:4" s="139" customFormat="1">
      <c r="B107" s="155" t="s">
        <v>3013</v>
      </c>
      <c r="C107" s="156">
        <v>40226.787221741826</v>
      </c>
      <c r="D107" s="157">
        <v>46938</v>
      </c>
    </row>
    <row r="108" spans="2:4" s="139" customFormat="1">
      <c r="B108" s="155" t="s">
        <v>2994</v>
      </c>
      <c r="C108" s="156">
        <v>27353.194279544001</v>
      </c>
      <c r="D108" s="157">
        <v>44727</v>
      </c>
    </row>
    <row r="109" spans="2:4" s="139" customFormat="1">
      <c r="B109" s="155" t="s">
        <v>2269</v>
      </c>
      <c r="C109" s="156">
        <v>1.19476E-3</v>
      </c>
      <c r="D109" s="157">
        <v>43465</v>
      </c>
    </row>
    <row r="110" spans="2:4" s="139" customFormat="1">
      <c r="B110" s="155" t="s">
        <v>2969</v>
      </c>
      <c r="C110" s="156">
        <v>3895.92</v>
      </c>
      <c r="D110" s="157">
        <v>43378</v>
      </c>
    </row>
    <row r="111" spans="2:4" s="139" customFormat="1">
      <c r="B111" s="155" t="s">
        <v>2980</v>
      </c>
      <c r="C111" s="156">
        <v>444.57371000000239</v>
      </c>
      <c r="D111" s="157">
        <v>43708</v>
      </c>
    </row>
    <row r="112" spans="2:4" s="139" customFormat="1">
      <c r="B112" s="155" t="s">
        <v>2993</v>
      </c>
      <c r="C112" s="156">
        <v>23066.55384796</v>
      </c>
      <c r="D112" s="157">
        <v>45383</v>
      </c>
    </row>
    <row r="113" spans="2:4" s="139" customFormat="1">
      <c r="B113" s="163" t="s">
        <v>3047</v>
      </c>
      <c r="C113" s="165">
        <v>12871.481169999999</v>
      </c>
      <c r="D113" s="166">
        <v>44335</v>
      </c>
    </row>
    <row r="114" spans="2:4" s="139" customFormat="1">
      <c r="B114" s="155" t="s">
        <v>3011</v>
      </c>
      <c r="C114" s="156">
        <v>33626.763828427916</v>
      </c>
      <c r="D114" s="157">
        <v>46722</v>
      </c>
    </row>
    <row r="115" spans="2:4" s="139" customFormat="1">
      <c r="B115" s="155" t="s">
        <v>2982</v>
      </c>
      <c r="C115" s="156">
        <v>400.59471109293588</v>
      </c>
      <c r="D115" s="157">
        <v>44836</v>
      </c>
    </row>
    <row r="116" spans="2:4" s="139" customFormat="1">
      <c r="B116" s="155" t="s">
        <v>3000</v>
      </c>
      <c r="C116" s="156">
        <v>18809.559859786801</v>
      </c>
      <c r="D116" s="157">
        <v>46054</v>
      </c>
    </row>
    <row r="117" spans="2:4" s="139" customFormat="1">
      <c r="B117" s="155" t="s">
        <v>2995</v>
      </c>
      <c r="C117" s="156">
        <v>14535.193993039997</v>
      </c>
      <c r="D117" s="157">
        <v>46082</v>
      </c>
    </row>
    <row r="118" spans="2:4" s="139" customFormat="1">
      <c r="B118" s="155" t="s">
        <v>2977</v>
      </c>
      <c r="C118" s="156">
        <v>2108.807624</v>
      </c>
      <c r="D118" s="157">
        <v>43441</v>
      </c>
    </row>
    <row r="119" spans="2:4" s="139" customFormat="1">
      <c r="B119" s="155" t="s">
        <v>3017</v>
      </c>
      <c r="C119" s="156">
        <v>11772.693847739998</v>
      </c>
      <c r="D119" s="157">
        <v>46601</v>
      </c>
    </row>
    <row r="120" spans="2:4" s="139" customFormat="1">
      <c r="B120" s="155" t="s">
        <v>2985</v>
      </c>
      <c r="C120" s="156">
        <v>7781.4035678400014</v>
      </c>
      <c r="D120" s="157">
        <v>44621</v>
      </c>
    </row>
    <row r="121" spans="2:4" s="139" customFormat="1">
      <c r="B121" s="155" t="s">
        <v>3009</v>
      </c>
      <c r="C121" s="156">
        <v>29702.561113547104</v>
      </c>
      <c r="D121" s="157">
        <v>46012</v>
      </c>
    </row>
    <row r="122" spans="2:4" s="139" customFormat="1">
      <c r="B122" s="155" t="s">
        <v>3016</v>
      </c>
      <c r="C122" s="156">
        <v>53135.251664739997</v>
      </c>
      <c r="D122" s="157">
        <v>46600</v>
      </c>
    </row>
    <row r="123" spans="2:4" s="139" customFormat="1">
      <c r="B123" s="141"/>
    </row>
  </sheetData>
  <sheetProtection sheet="1" objects="1" scenarios="1"/>
  <mergeCells count="1">
    <mergeCell ref="B6:D6"/>
  </mergeCells>
  <phoneticPr fontId="7" type="noConversion"/>
  <conditionalFormatting sqref="B42">
    <cfRule type="cellIs" dxfId="9" priority="17" operator="equal">
      <formula>"NR3"</formula>
    </cfRule>
  </conditionalFormatting>
  <conditionalFormatting sqref="B44:B45">
    <cfRule type="cellIs" dxfId="8" priority="11" operator="equal">
      <formula>"NR3"</formula>
    </cfRule>
  </conditionalFormatting>
  <conditionalFormatting sqref="B47">
    <cfRule type="cellIs" dxfId="7" priority="10" operator="equal">
      <formula>"NR3"</formula>
    </cfRule>
  </conditionalFormatting>
  <conditionalFormatting sqref="B46">
    <cfRule type="cellIs" dxfId="6" priority="9" operator="equal">
      <formula>"NR3"</formula>
    </cfRule>
  </conditionalFormatting>
  <conditionalFormatting sqref="B48">
    <cfRule type="cellIs" dxfId="5" priority="8" operator="equal">
      <formula>"NR3"</formula>
    </cfRule>
  </conditionalFormatting>
  <conditionalFormatting sqref="B49">
    <cfRule type="cellIs" dxfId="4" priority="7" operator="equal">
      <formula>"NR3"</formula>
    </cfRule>
  </conditionalFormatting>
  <conditionalFormatting sqref="B68">
    <cfRule type="cellIs" dxfId="3" priority="6" operator="equal">
      <formula>"NR3"</formula>
    </cfRule>
  </conditionalFormatting>
  <conditionalFormatting sqref="B75">
    <cfRule type="cellIs" dxfId="2" priority="5" operator="equal">
      <formula>"NR3"</formula>
    </cfRule>
  </conditionalFormatting>
  <conditionalFormatting sqref="B113">
    <cfRule type="cellIs" dxfId="1" priority="4" operator="equal">
      <formula>"NR3"</formula>
    </cfRule>
  </conditionalFormatting>
  <conditionalFormatting sqref="B96:B97">
    <cfRule type="cellIs" dxfId="0" priority="3" operator="equal">
      <formula>"NR3"</formula>
    </cfRule>
  </conditionalFormatting>
  <dataValidations count="1">
    <dataValidation allowBlank="1" showInputMessage="1" showErrorMessage="1" sqref="D1:D9 C5:C9 B1:B11 B68:D68 B51:D52 A1:A1048576 B122 B54:D54 B129:D1048576 B96:D97 B38:B39 B113:D113 B41:B42 B44:B50 B75:D75 E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195</v>
      </c>
      <c r="C1" s="77" t="s" vm="1">
        <v>277</v>
      </c>
    </row>
    <row r="2" spans="2:18">
      <c r="B2" s="56" t="s">
        <v>194</v>
      </c>
      <c r="C2" s="77" t="s">
        <v>278</v>
      </c>
    </row>
    <row r="3" spans="2:18">
      <c r="B3" s="56" t="s">
        <v>196</v>
      </c>
      <c r="C3" s="77" t="s">
        <v>279</v>
      </c>
    </row>
    <row r="4" spans="2:18">
      <c r="B4" s="56" t="s">
        <v>197</v>
      </c>
      <c r="C4" s="77">
        <v>2102</v>
      </c>
    </row>
    <row r="6" spans="2:18" ht="26.25" customHeight="1">
      <c r="B6" s="233" t="s">
        <v>235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5"/>
    </row>
    <row r="7" spans="2:18" s="3" customFormat="1" ht="78.75">
      <c r="B7" s="22" t="s">
        <v>132</v>
      </c>
      <c r="C7" s="30" t="s">
        <v>50</v>
      </c>
      <c r="D7" s="30" t="s">
        <v>74</v>
      </c>
      <c r="E7" s="30" t="s">
        <v>15</v>
      </c>
      <c r="F7" s="30" t="s">
        <v>75</v>
      </c>
      <c r="G7" s="30" t="s">
        <v>118</v>
      </c>
      <c r="H7" s="30" t="s">
        <v>18</v>
      </c>
      <c r="I7" s="30" t="s">
        <v>117</v>
      </c>
      <c r="J7" s="30" t="s">
        <v>17</v>
      </c>
      <c r="K7" s="30" t="s">
        <v>233</v>
      </c>
      <c r="L7" s="30" t="s">
        <v>265</v>
      </c>
      <c r="M7" s="30" t="s">
        <v>234</v>
      </c>
      <c r="N7" s="30" t="s">
        <v>66</v>
      </c>
      <c r="O7" s="30" t="s">
        <v>198</v>
      </c>
      <c r="P7" s="31" t="s">
        <v>200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267</v>
      </c>
      <c r="M8" s="32" t="s">
        <v>263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276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128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266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C509"/>
  <sheetViews>
    <sheetView rightToLeft="1" workbookViewId="0">
      <pane ySplit="9" topLeftCell="A10" activePane="bottomLeft" state="frozen"/>
      <selection pane="bottomLeft" activeCell="C16" sqref="C16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3.140625" style="1" bestFit="1" customWidth="1"/>
    <col min="11" max="11" width="9.140625" style="1" bestFit="1" customWidth="1"/>
    <col min="12" max="12" width="9" style="1" customWidth="1"/>
    <col min="13" max="13" width="10" style="1" customWidth="1"/>
    <col min="14" max="14" width="9.5703125" style="1" customWidth="1"/>
    <col min="15" max="15" width="16.140625" style="1" customWidth="1"/>
    <col min="16" max="16" width="5.7109375" style="1" customWidth="1"/>
    <col min="17" max="17" width="6.85546875" style="1" customWidth="1"/>
    <col min="18" max="18" width="6.42578125" style="1" customWidth="1"/>
    <col min="19" max="19" width="6.7109375" style="1" customWidth="1"/>
    <col min="20" max="20" width="7.28515625" style="1" customWidth="1"/>
    <col min="21" max="27" width="5.7109375" style="1" customWidth="1"/>
    <col min="28" max="28" width="3.42578125" style="1" customWidth="1"/>
    <col min="29" max="29" width="5.7109375" style="1" hidden="1" customWidth="1"/>
    <col min="30" max="30" width="10.140625" style="1" customWidth="1"/>
    <col min="31" max="31" width="13.85546875" style="1" customWidth="1"/>
    <col min="32" max="32" width="5.7109375" style="1" customWidth="1"/>
    <col min="33" max="16384" width="9.140625" style="1"/>
  </cols>
  <sheetData>
    <row r="1" spans="2:15" s="3" customFormat="1">
      <c r="B1" s="192" t="s">
        <v>195</v>
      </c>
      <c r="C1" s="193" t="s" vm="1">
        <v>277</v>
      </c>
      <c r="D1" s="183"/>
      <c r="E1" s="183"/>
      <c r="F1" s="183"/>
      <c r="G1" s="183"/>
      <c r="H1" s="183"/>
      <c r="I1" s="183"/>
      <c r="J1" s="183"/>
      <c r="K1" s="183"/>
      <c r="L1" s="183"/>
      <c r="N1" s="177"/>
      <c r="O1" s="180"/>
    </row>
    <row r="2" spans="2:15" s="3" customFormat="1" ht="28.5" customHeight="1">
      <c r="B2" s="192" t="s">
        <v>194</v>
      </c>
      <c r="C2" s="193" t="s">
        <v>278</v>
      </c>
      <c r="D2" s="183"/>
      <c r="E2" s="183"/>
      <c r="F2" s="183"/>
      <c r="G2" s="183"/>
      <c r="H2" s="183"/>
      <c r="I2" s="183"/>
      <c r="J2" s="183"/>
      <c r="K2" s="183"/>
      <c r="L2" s="183"/>
      <c r="N2" s="175"/>
      <c r="O2" s="176"/>
    </row>
    <row r="3" spans="2:15" s="4" customFormat="1" ht="18" customHeight="1">
      <c r="B3" s="192" t="s">
        <v>196</v>
      </c>
      <c r="C3" s="193" t="s">
        <v>279</v>
      </c>
      <c r="D3" s="183"/>
      <c r="E3" s="183"/>
      <c r="F3" s="183"/>
      <c r="G3" s="183"/>
      <c r="H3" s="183"/>
      <c r="I3" s="183"/>
      <c r="J3" s="183"/>
      <c r="K3" s="183"/>
      <c r="L3" s="183"/>
      <c r="N3" s="181"/>
      <c r="O3" s="180"/>
    </row>
    <row r="4" spans="2:15" s="138" customFormat="1" ht="18" customHeight="1">
      <c r="B4" s="192" t="s">
        <v>197</v>
      </c>
      <c r="C4" s="193">
        <v>2102</v>
      </c>
      <c r="D4" s="183"/>
      <c r="E4" s="183"/>
      <c r="F4" s="183"/>
      <c r="G4" s="183"/>
      <c r="H4" s="183"/>
      <c r="I4" s="183"/>
      <c r="J4" s="183"/>
      <c r="K4" s="183"/>
      <c r="L4" s="183"/>
      <c r="N4" s="181"/>
      <c r="O4" s="180"/>
    </row>
    <row r="5" spans="2:15" s="139" customFormat="1">
      <c r="B5" s="80"/>
      <c r="C5" s="81"/>
      <c r="D5" s="81"/>
      <c r="E5" s="81"/>
      <c r="F5" s="81"/>
      <c r="G5" s="81"/>
      <c r="H5" s="81"/>
      <c r="I5" s="81"/>
      <c r="J5" s="90"/>
      <c r="K5" s="91"/>
      <c r="L5" s="91"/>
      <c r="N5" s="181"/>
      <c r="O5" s="180"/>
    </row>
    <row r="6" spans="2:15" s="139" customFormat="1" ht="18.75">
      <c r="B6" s="222" t="s">
        <v>224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N6" s="175"/>
      <c r="O6" s="176"/>
    </row>
    <row r="7" spans="2:15" s="139" customFormat="1" ht="63">
      <c r="B7" s="186" t="s">
        <v>131</v>
      </c>
      <c r="C7" s="187" t="s">
        <v>50</v>
      </c>
      <c r="D7" s="187" t="s">
        <v>133</v>
      </c>
      <c r="E7" s="187" t="s">
        <v>15</v>
      </c>
      <c r="F7" s="187" t="s">
        <v>75</v>
      </c>
      <c r="G7" s="187" t="s">
        <v>117</v>
      </c>
      <c r="H7" s="187" t="s">
        <v>17</v>
      </c>
      <c r="I7" s="187" t="s">
        <v>19</v>
      </c>
      <c r="J7" s="187" t="s">
        <v>71</v>
      </c>
      <c r="K7" s="187" t="s">
        <v>198</v>
      </c>
      <c r="L7" s="187" t="s">
        <v>199</v>
      </c>
      <c r="N7" s="181"/>
      <c r="O7" s="180"/>
    </row>
    <row r="8" spans="2:15" s="139" customFormat="1">
      <c r="B8" s="188"/>
      <c r="C8" s="189"/>
      <c r="D8" s="189"/>
      <c r="E8" s="189"/>
      <c r="F8" s="189"/>
      <c r="G8" s="189"/>
      <c r="H8" s="189" t="s">
        <v>20</v>
      </c>
      <c r="I8" s="189" t="s">
        <v>20</v>
      </c>
      <c r="J8" s="189" t="s">
        <v>263</v>
      </c>
      <c r="K8" s="189" t="s">
        <v>20</v>
      </c>
      <c r="L8" s="189" t="s">
        <v>20</v>
      </c>
      <c r="N8" s="181"/>
      <c r="O8" s="180"/>
    </row>
    <row r="9" spans="2:15" s="139" customFormat="1">
      <c r="B9" s="190"/>
      <c r="C9" s="191" t="s">
        <v>1</v>
      </c>
      <c r="D9" s="191" t="s">
        <v>2</v>
      </c>
      <c r="E9" s="191" t="s">
        <v>3</v>
      </c>
      <c r="F9" s="191" t="s">
        <v>4</v>
      </c>
      <c r="G9" s="191" t="s">
        <v>5</v>
      </c>
      <c r="H9" s="191" t="s">
        <v>6</v>
      </c>
      <c r="I9" s="191" t="s">
        <v>7</v>
      </c>
      <c r="J9" s="191" t="s">
        <v>8</v>
      </c>
      <c r="K9" s="191" t="s">
        <v>9</v>
      </c>
      <c r="L9" s="191" t="s">
        <v>10</v>
      </c>
      <c r="N9" s="181"/>
      <c r="O9" s="180"/>
    </row>
    <row r="10" spans="2:15" s="139" customFormat="1">
      <c r="B10" s="194" t="s">
        <v>49</v>
      </c>
      <c r="C10" s="195"/>
      <c r="D10" s="195"/>
      <c r="E10" s="195"/>
      <c r="F10" s="195"/>
      <c r="G10" s="195"/>
      <c r="H10" s="195"/>
      <c r="I10" s="195"/>
      <c r="J10" s="201">
        <v>1541934.5925199999</v>
      </c>
      <c r="K10" s="202">
        <v>1</v>
      </c>
      <c r="L10" s="202">
        <v>2.9789403706800513E-2</v>
      </c>
      <c r="N10" s="175"/>
      <c r="O10" s="176"/>
    </row>
    <row r="11" spans="2:15" s="139" customFormat="1">
      <c r="B11" s="196" t="s">
        <v>253</v>
      </c>
      <c r="C11" s="197"/>
      <c r="D11" s="197"/>
      <c r="E11" s="197"/>
      <c r="F11" s="197"/>
      <c r="G11" s="197"/>
      <c r="H11" s="197"/>
      <c r="I11" s="197"/>
      <c r="J11" s="203">
        <v>1446541.4172199999</v>
      </c>
      <c r="K11" s="204">
        <v>0.93811796025630989</v>
      </c>
      <c r="L11" s="204">
        <v>2.7945974642675456E-2</v>
      </c>
      <c r="N11" s="181"/>
      <c r="O11" s="177"/>
    </row>
    <row r="12" spans="2:15" s="139" customFormat="1">
      <c r="B12" s="209" t="s">
        <v>46</v>
      </c>
      <c r="C12" s="197"/>
      <c r="D12" s="197"/>
      <c r="E12" s="197"/>
      <c r="F12" s="197"/>
      <c r="G12" s="197"/>
      <c r="H12" s="197"/>
      <c r="I12" s="197"/>
      <c r="J12" s="203">
        <v>931578.51919000002</v>
      </c>
      <c r="K12" s="204">
        <v>0.60432162405992851</v>
      </c>
      <c r="L12" s="204">
        <v>1.8002380827870541E-2</v>
      </c>
      <c r="N12" s="181"/>
      <c r="O12" s="180"/>
    </row>
    <row r="13" spans="2:15" s="139" customFormat="1">
      <c r="B13" s="200" t="s">
        <v>2574</v>
      </c>
      <c r="C13" s="199" t="s">
        <v>2575</v>
      </c>
      <c r="D13" s="199">
        <v>12</v>
      </c>
      <c r="E13" s="199" t="s">
        <v>336</v>
      </c>
      <c r="F13" s="199" t="s">
        <v>337</v>
      </c>
      <c r="G13" s="207" t="s">
        <v>180</v>
      </c>
      <c r="H13" s="208">
        <v>0</v>
      </c>
      <c r="I13" s="208">
        <v>0</v>
      </c>
      <c r="J13" s="205">
        <v>384718.35</v>
      </c>
      <c r="K13" s="206">
        <v>0.24956875740802464</v>
      </c>
      <c r="L13" s="206">
        <v>7.4345044670322078E-3</v>
      </c>
      <c r="N13" s="181"/>
      <c r="O13" s="180"/>
    </row>
    <row r="14" spans="2:15" s="139" customFormat="1">
      <c r="B14" s="200" t="s">
        <v>2576</v>
      </c>
      <c r="C14" s="199" t="s">
        <v>2577</v>
      </c>
      <c r="D14" s="199">
        <v>10</v>
      </c>
      <c r="E14" s="199" t="s">
        <v>336</v>
      </c>
      <c r="F14" s="199" t="s">
        <v>337</v>
      </c>
      <c r="G14" s="207" t="s">
        <v>180</v>
      </c>
      <c r="H14" s="208">
        <v>0</v>
      </c>
      <c r="I14" s="208">
        <v>0</v>
      </c>
      <c r="J14" s="205">
        <v>544480.44653000007</v>
      </c>
      <c r="K14" s="206">
        <v>0.35320912841526425</v>
      </c>
      <c r="L14" s="206">
        <v>1.0521889319289452E-2</v>
      </c>
      <c r="N14" s="181"/>
      <c r="O14" s="180"/>
    </row>
    <row r="15" spans="2:15" s="139" customFormat="1">
      <c r="B15" s="200" t="s">
        <v>2578</v>
      </c>
      <c r="C15" s="199" t="s">
        <v>2579</v>
      </c>
      <c r="D15" s="199">
        <v>20</v>
      </c>
      <c r="E15" s="199" t="s">
        <v>336</v>
      </c>
      <c r="F15" s="199" t="s">
        <v>337</v>
      </c>
      <c r="G15" s="207" t="s">
        <v>180</v>
      </c>
      <c r="H15" s="208">
        <v>0</v>
      </c>
      <c r="I15" s="208">
        <v>0</v>
      </c>
      <c r="J15" s="205">
        <v>144.63</v>
      </c>
      <c r="K15" s="206">
        <v>9.3822219251882855E-5</v>
      </c>
      <c r="L15" s="206">
        <v>2.7949079659622897E-6</v>
      </c>
      <c r="N15" s="181"/>
      <c r="O15" s="180"/>
    </row>
    <row r="16" spans="2:15" s="139" customFormat="1">
      <c r="B16" s="200" t="s">
        <v>2580</v>
      </c>
      <c r="C16" s="199" t="s">
        <v>2581</v>
      </c>
      <c r="D16" s="199">
        <v>11</v>
      </c>
      <c r="E16" s="199" t="s">
        <v>369</v>
      </c>
      <c r="F16" s="199" t="s">
        <v>337</v>
      </c>
      <c r="G16" s="207" t="s">
        <v>180</v>
      </c>
      <c r="H16" s="208">
        <v>0</v>
      </c>
      <c r="I16" s="208">
        <v>0</v>
      </c>
      <c r="J16" s="205">
        <v>40.770000000000003</v>
      </c>
      <c r="K16" s="206">
        <v>2.6447707107095793E-5</v>
      </c>
      <c r="L16" s="206">
        <v>7.8786142413249368E-7</v>
      </c>
      <c r="N16" s="181"/>
      <c r="O16" s="180"/>
    </row>
    <row r="17" spans="2:15" s="139" customFormat="1">
      <c r="B17" s="200" t="s">
        <v>2582</v>
      </c>
      <c r="C17" s="199" t="s">
        <v>2583</v>
      </c>
      <c r="D17" s="199">
        <v>26</v>
      </c>
      <c r="E17" s="199" t="s">
        <v>369</v>
      </c>
      <c r="F17" s="199" t="s">
        <v>337</v>
      </c>
      <c r="G17" s="207" t="s">
        <v>180</v>
      </c>
      <c r="H17" s="208">
        <v>0</v>
      </c>
      <c r="I17" s="208">
        <v>0</v>
      </c>
      <c r="J17" s="205">
        <v>2194.3226600000003</v>
      </c>
      <c r="K17" s="206">
        <v>1.4234683102806805E-3</v>
      </c>
      <c r="L17" s="206">
        <v>4.2404272158788367E-5</v>
      </c>
      <c r="N17" s="181"/>
      <c r="O17" s="180"/>
    </row>
    <row r="18" spans="2:15" s="139" customFormat="1">
      <c r="B18" s="198"/>
      <c r="C18" s="199"/>
      <c r="D18" s="199"/>
      <c r="E18" s="199"/>
      <c r="F18" s="199"/>
      <c r="G18" s="199"/>
      <c r="H18" s="199"/>
      <c r="I18" s="199"/>
      <c r="J18" s="199"/>
      <c r="K18" s="206"/>
      <c r="L18" s="199"/>
      <c r="N18" s="181"/>
      <c r="O18" s="180"/>
    </row>
    <row r="19" spans="2:15" s="139" customFormat="1">
      <c r="B19" s="209" t="s">
        <v>47</v>
      </c>
      <c r="C19" s="197"/>
      <c r="D19" s="197"/>
      <c r="E19" s="197"/>
      <c r="F19" s="197"/>
      <c r="G19" s="197"/>
      <c r="H19" s="197"/>
      <c r="I19" s="197"/>
      <c r="J19" s="203">
        <v>514947.20650999987</v>
      </c>
      <c r="K19" s="204">
        <v>0.33378615702726122</v>
      </c>
      <c r="L19" s="204">
        <v>9.943290583426594E-3</v>
      </c>
      <c r="N19" s="178"/>
      <c r="O19" s="180"/>
    </row>
    <row r="20" spans="2:15" s="139" customFormat="1">
      <c r="B20" s="200" t="s">
        <v>2573</v>
      </c>
      <c r="C20" s="199" t="s">
        <v>2585</v>
      </c>
      <c r="D20" s="199">
        <v>95</v>
      </c>
      <c r="E20" s="199" t="s">
        <v>1744</v>
      </c>
      <c r="F20" s="199"/>
      <c r="G20" s="207" t="s">
        <v>181</v>
      </c>
      <c r="H20" s="208">
        <v>0</v>
      </c>
      <c r="I20" s="208">
        <v>0</v>
      </c>
      <c r="J20" s="205">
        <v>7.7999999999999999E-4</v>
      </c>
      <c r="K20" s="206">
        <v>5.0598998144554128E-10</v>
      </c>
      <c r="L20" s="206">
        <v>1.5073139828877731E-11</v>
      </c>
      <c r="N20" s="181"/>
      <c r="O20" s="177"/>
    </row>
    <row r="21" spans="2:15" s="139" customFormat="1">
      <c r="B21" s="200" t="s">
        <v>2573</v>
      </c>
      <c r="C21" s="199" t="s">
        <v>2586</v>
      </c>
      <c r="D21" s="199">
        <v>95</v>
      </c>
      <c r="E21" s="199" t="s">
        <v>1744</v>
      </c>
      <c r="F21" s="199"/>
      <c r="G21" s="207" t="s">
        <v>179</v>
      </c>
      <c r="H21" s="208">
        <v>0</v>
      </c>
      <c r="I21" s="208">
        <v>0</v>
      </c>
      <c r="J21" s="205">
        <v>0.01</v>
      </c>
      <c r="K21" s="206">
        <v>6.4870510441736055E-9</v>
      </c>
      <c r="L21" s="206">
        <v>1.9324538242150936E-10</v>
      </c>
      <c r="N21" s="181"/>
      <c r="O21" s="180"/>
    </row>
    <row r="22" spans="2:15" s="139" customFormat="1">
      <c r="B22" s="200" t="s">
        <v>2574</v>
      </c>
      <c r="C22" s="199" t="s">
        <v>2587</v>
      </c>
      <c r="D22" s="199">
        <v>12</v>
      </c>
      <c r="E22" s="199" t="s">
        <v>336</v>
      </c>
      <c r="F22" s="199" t="s">
        <v>337</v>
      </c>
      <c r="G22" s="207" t="s">
        <v>188</v>
      </c>
      <c r="H22" s="208">
        <v>0</v>
      </c>
      <c r="I22" s="208">
        <v>0</v>
      </c>
      <c r="J22" s="205">
        <v>241.27</v>
      </c>
      <c r="K22" s="206">
        <v>1.565130805427766E-4</v>
      </c>
      <c r="L22" s="206">
        <v>4.662431341683756E-6</v>
      </c>
      <c r="N22" s="181"/>
      <c r="O22" s="177"/>
    </row>
    <row r="23" spans="2:15" s="139" customFormat="1">
      <c r="B23" s="200" t="s">
        <v>2574</v>
      </c>
      <c r="C23" s="199" t="s">
        <v>2588</v>
      </c>
      <c r="D23" s="199">
        <v>12</v>
      </c>
      <c r="E23" s="199" t="s">
        <v>336</v>
      </c>
      <c r="F23" s="199" t="s">
        <v>337</v>
      </c>
      <c r="G23" s="207" t="s">
        <v>189</v>
      </c>
      <c r="H23" s="208">
        <v>0</v>
      </c>
      <c r="I23" s="208">
        <v>0</v>
      </c>
      <c r="J23" s="205">
        <v>16484.522150000001</v>
      </c>
      <c r="K23" s="206">
        <v>1.0693593662586043E-2</v>
      </c>
      <c r="L23" s="206">
        <v>3.1855577869125919E-4</v>
      </c>
      <c r="N23" s="181"/>
      <c r="O23" s="180"/>
    </row>
    <row r="24" spans="2:15" s="139" customFormat="1">
      <c r="B24" s="200" t="s">
        <v>2574</v>
      </c>
      <c r="C24" s="199" t="s">
        <v>2589</v>
      </c>
      <c r="D24" s="199">
        <v>12</v>
      </c>
      <c r="E24" s="199" t="s">
        <v>336</v>
      </c>
      <c r="F24" s="199" t="s">
        <v>337</v>
      </c>
      <c r="G24" s="207" t="s">
        <v>182</v>
      </c>
      <c r="H24" s="208">
        <v>0</v>
      </c>
      <c r="I24" s="208">
        <v>0</v>
      </c>
      <c r="J24" s="205">
        <v>0.7</v>
      </c>
      <c r="K24" s="206">
        <v>4.5409357309215237E-7</v>
      </c>
      <c r="L24" s="206">
        <v>1.3527176769505654E-8</v>
      </c>
      <c r="N24" s="181"/>
      <c r="O24" s="177"/>
    </row>
    <row r="25" spans="2:15" s="139" customFormat="1">
      <c r="B25" s="200" t="s">
        <v>2574</v>
      </c>
      <c r="C25" s="199" t="s">
        <v>2590</v>
      </c>
      <c r="D25" s="199">
        <v>12</v>
      </c>
      <c r="E25" s="199" t="s">
        <v>336</v>
      </c>
      <c r="F25" s="199" t="s">
        <v>337</v>
      </c>
      <c r="G25" s="207" t="s">
        <v>181</v>
      </c>
      <c r="H25" s="208">
        <v>0</v>
      </c>
      <c r="I25" s="208">
        <v>0</v>
      </c>
      <c r="J25" s="205">
        <v>9000.35</v>
      </c>
      <c r="K25" s="206">
        <v>5.8385729865427912E-3</v>
      </c>
      <c r="L25" s="206">
        <v>1.7392760776774319E-4</v>
      </c>
      <c r="N25" s="181"/>
      <c r="O25" s="180"/>
    </row>
    <row r="26" spans="2:15" s="139" customFormat="1">
      <c r="B26" s="200" t="s">
        <v>2574</v>
      </c>
      <c r="C26" s="199" t="s">
        <v>2591</v>
      </c>
      <c r="D26" s="199">
        <v>12</v>
      </c>
      <c r="E26" s="199" t="s">
        <v>336</v>
      </c>
      <c r="F26" s="199" t="s">
        <v>337</v>
      </c>
      <c r="G26" s="207" t="s">
        <v>179</v>
      </c>
      <c r="H26" s="208">
        <v>0</v>
      </c>
      <c r="I26" s="208">
        <v>0</v>
      </c>
      <c r="J26" s="205">
        <v>261094.70811000001</v>
      </c>
      <c r="K26" s="206">
        <v>0.16911074554608144</v>
      </c>
      <c r="L26" s="206">
        <v>5.0377082702302367E-3</v>
      </c>
      <c r="N26" s="181"/>
      <c r="O26" s="177"/>
    </row>
    <row r="27" spans="2:15" s="139" customFormat="1">
      <c r="B27" s="200" t="s">
        <v>2574</v>
      </c>
      <c r="C27" s="199" t="s">
        <v>2592</v>
      </c>
      <c r="D27" s="199">
        <v>12</v>
      </c>
      <c r="E27" s="199" t="s">
        <v>336</v>
      </c>
      <c r="F27" s="199" t="s">
        <v>337</v>
      </c>
      <c r="G27" s="207" t="s">
        <v>187</v>
      </c>
      <c r="H27" s="208">
        <v>0</v>
      </c>
      <c r="I27" s="208">
        <v>0</v>
      </c>
      <c r="J27" s="205">
        <v>0.38158999999999998</v>
      </c>
      <c r="K27" s="206">
        <v>2.4753938079462059E-7</v>
      </c>
      <c r="L27" s="206">
        <v>7.374050547822375E-9</v>
      </c>
      <c r="N27" s="181"/>
      <c r="O27" s="177"/>
    </row>
    <row r="28" spans="2:15" s="139" customFormat="1">
      <c r="B28" s="200" t="s">
        <v>2576</v>
      </c>
      <c r="C28" s="199" t="s">
        <v>2593</v>
      </c>
      <c r="D28" s="199">
        <v>10</v>
      </c>
      <c r="E28" s="199" t="s">
        <v>336</v>
      </c>
      <c r="F28" s="199" t="s">
        <v>337</v>
      </c>
      <c r="G28" s="207" t="s">
        <v>181</v>
      </c>
      <c r="H28" s="208">
        <v>0</v>
      </c>
      <c r="I28" s="208">
        <v>0</v>
      </c>
      <c r="J28" s="205">
        <v>1270.75</v>
      </c>
      <c r="K28" s="206">
        <v>8.2434201143836094E-4</v>
      </c>
      <c r="L28" s="206">
        <v>2.4556656971213301E-5</v>
      </c>
      <c r="N28" s="181"/>
      <c r="O28" s="180"/>
    </row>
    <row r="29" spans="2:15" s="139" customFormat="1">
      <c r="B29" s="200" t="s">
        <v>2576</v>
      </c>
      <c r="C29" s="199" t="s">
        <v>2594</v>
      </c>
      <c r="D29" s="199">
        <v>10</v>
      </c>
      <c r="E29" s="199" t="s">
        <v>336</v>
      </c>
      <c r="F29" s="199" t="s">
        <v>337</v>
      </c>
      <c r="G29" s="207" t="s">
        <v>179</v>
      </c>
      <c r="H29" s="208">
        <v>0</v>
      </c>
      <c r="I29" s="208">
        <v>0</v>
      </c>
      <c r="J29" s="205">
        <v>218949.86</v>
      </c>
      <c r="K29" s="206">
        <v>0.14203389179346645</v>
      </c>
      <c r="L29" s="206">
        <v>4.2311049426835929E-3</v>
      </c>
      <c r="N29" s="178"/>
      <c r="O29" s="180"/>
    </row>
    <row r="30" spans="2:15" s="139" customFormat="1">
      <c r="B30" s="200" t="s">
        <v>2576</v>
      </c>
      <c r="C30" s="199" t="s">
        <v>2595</v>
      </c>
      <c r="D30" s="199">
        <v>10</v>
      </c>
      <c r="E30" s="199" t="s">
        <v>336</v>
      </c>
      <c r="F30" s="199" t="s">
        <v>337</v>
      </c>
      <c r="G30" s="207" t="s">
        <v>182</v>
      </c>
      <c r="H30" s="208">
        <v>0</v>
      </c>
      <c r="I30" s="208">
        <v>0</v>
      </c>
      <c r="J30" s="205">
        <v>949.87</v>
      </c>
      <c r="K30" s="206">
        <v>6.1618551753291832E-4</v>
      </c>
      <c r="L30" s="206">
        <v>1.8355799140071909E-5</v>
      </c>
      <c r="N30" s="181"/>
      <c r="O30" s="180"/>
    </row>
    <row r="31" spans="2:15" s="139" customFormat="1">
      <c r="B31" s="200" t="s">
        <v>2576</v>
      </c>
      <c r="C31" s="199" t="s">
        <v>2596</v>
      </c>
      <c r="D31" s="199">
        <v>10</v>
      </c>
      <c r="E31" s="199" t="s">
        <v>336</v>
      </c>
      <c r="F31" s="199" t="s">
        <v>337</v>
      </c>
      <c r="G31" s="207" t="s">
        <v>188</v>
      </c>
      <c r="H31" s="208">
        <v>0</v>
      </c>
      <c r="I31" s="208">
        <v>0</v>
      </c>
      <c r="J31" s="205">
        <v>924.55</v>
      </c>
      <c r="K31" s="206">
        <v>5.9976030428907068E-4</v>
      </c>
      <c r="L31" s="206">
        <v>1.7866501831780647E-5</v>
      </c>
      <c r="N31" s="181"/>
      <c r="O31" s="180"/>
    </row>
    <row r="32" spans="2:15" s="139" customFormat="1">
      <c r="B32" s="200" t="s">
        <v>2576</v>
      </c>
      <c r="C32" s="199" t="s">
        <v>2597</v>
      </c>
      <c r="D32" s="199">
        <v>10</v>
      </c>
      <c r="E32" s="199" t="s">
        <v>336</v>
      </c>
      <c r="F32" s="199" t="s">
        <v>337</v>
      </c>
      <c r="G32" s="207" t="s">
        <v>183</v>
      </c>
      <c r="H32" s="208">
        <v>0</v>
      </c>
      <c r="I32" s="208">
        <v>0</v>
      </c>
      <c r="J32" s="205">
        <v>1997.5110300000001</v>
      </c>
      <c r="K32" s="206">
        <v>1.2957956012909794E-3</v>
      </c>
      <c r="L32" s="206">
        <v>3.860097828835331E-5</v>
      </c>
      <c r="N32" s="181"/>
      <c r="O32" s="180"/>
    </row>
    <row r="33" spans="2:15" s="139" customFormat="1">
      <c r="B33" s="200" t="s">
        <v>2576</v>
      </c>
      <c r="C33" s="199" t="s">
        <v>2598</v>
      </c>
      <c r="D33" s="199">
        <v>10</v>
      </c>
      <c r="E33" s="199" t="s">
        <v>336</v>
      </c>
      <c r="F33" s="199" t="s">
        <v>337</v>
      </c>
      <c r="G33" s="207" t="s">
        <v>189</v>
      </c>
      <c r="H33" s="208">
        <v>0</v>
      </c>
      <c r="I33" s="208">
        <v>0</v>
      </c>
      <c r="J33" s="205">
        <v>3878.35</v>
      </c>
      <c r="K33" s="206">
        <v>2.5159054417170702E-3</v>
      </c>
      <c r="L33" s="206">
        <v>7.4947322891446083E-5</v>
      </c>
      <c r="N33" s="181"/>
      <c r="O33" s="180"/>
    </row>
    <row r="34" spans="2:15" s="139" customFormat="1">
      <c r="B34" s="200" t="s">
        <v>2578</v>
      </c>
      <c r="C34" s="199" t="s">
        <v>2599</v>
      </c>
      <c r="D34" s="199">
        <v>20</v>
      </c>
      <c r="E34" s="199" t="s">
        <v>336</v>
      </c>
      <c r="F34" s="199" t="s">
        <v>337</v>
      </c>
      <c r="G34" s="207" t="s">
        <v>181</v>
      </c>
      <c r="H34" s="208">
        <v>0</v>
      </c>
      <c r="I34" s="208">
        <v>0</v>
      </c>
      <c r="J34" s="205">
        <v>4.0316700000000001</v>
      </c>
      <c r="K34" s="206">
        <v>2.6153649083263399E-6</v>
      </c>
      <c r="L34" s="206">
        <v>7.791016109473267E-8</v>
      </c>
      <c r="N34" s="181"/>
      <c r="O34" s="180"/>
    </row>
    <row r="35" spans="2:15" s="139" customFormat="1">
      <c r="B35" s="200" t="s">
        <v>2578</v>
      </c>
      <c r="C35" s="199" t="s">
        <v>2600</v>
      </c>
      <c r="D35" s="199">
        <v>20</v>
      </c>
      <c r="E35" s="199" t="s">
        <v>336</v>
      </c>
      <c r="F35" s="199" t="s">
        <v>337</v>
      </c>
      <c r="G35" s="207" t="s">
        <v>179</v>
      </c>
      <c r="H35" s="208">
        <v>0</v>
      </c>
      <c r="I35" s="208">
        <v>0</v>
      </c>
      <c r="J35" s="205">
        <v>13.15621</v>
      </c>
      <c r="K35" s="206">
        <v>8.5345005817867239E-6</v>
      </c>
      <c r="L35" s="206">
        <v>2.5423768326676857E-7</v>
      </c>
      <c r="N35" s="181"/>
      <c r="O35" s="180"/>
    </row>
    <row r="36" spans="2:15" s="139" customFormat="1">
      <c r="B36" s="200" t="s">
        <v>2580</v>
      </c>
      <c r="C36" s="199" t="s">
        <v>2601</v>
      </c>
      <c r="D36" s="199">
        <v>11</v>
      </c>
      <c r="E36" s="199" t="s">
        <v>369</v>
      </c>
      <c r="F36" s="199" t="s">
        <v>337</v>
      </c>
      <c r="G36" s="207" t="s">
        <v>181</v>
      </c>
      <c r="H36" s="208">
        <v>0</v>
      </c>
      <c r="I36" s="208">
        <v>0</v>
      </c>
      <c r="J36" s="205">
        <v>18.421080000000003</v>
      </c>
      <c r="K36" s="206">
        <v>1.1949848624880554E-5</v>
      </c>
      <c r="L36" s="206">
        <v>3.5597886492172182E-7</v>
      </c>
      <c r="N36" s="181"/>
      <c r="O36" s="180"/>
    </row>
    <row r="37" spans="2:15" s="139" customFormat="1">
      <c r="B37" s="200" t="s">
        <v>2580</v>
      </c>
      <c r="C37" s="199" t="s">
        <v>2602</v>
      </c>
      <c r="D37" s="199">
        <v>11</v>
      </c>
      <c r="E37" s="199" t="s">
        <v>369</v>
      </c>
      <c r="F37" s="199" t="s">
        <v>337</v>
      </c>
      <c r="G37" s="207" t="s">
        <v>179</v>
      </c>
      <c r="H37" s="208">
        <v>0</v>
      </c>
      <c r="I37" s="208">
        <v>0</v>
      </c>
      <c r="J37" s="205">
        <v>13.22</v>
      </c>
      <c r="K37" s="206">
        <v>8.5758814803975076E-6</v>
      </c>
      <c r="L37" s="206">
        <v>2.554703955612354E-7</v>
      </c>
      <c r="N37" s="181"/>
      <c r="O37" s="180"/>
    </row>
    <row r="38" spans="2:15" s="139" customFormat="1">
      <c r="B38" s="200" t="s">
        <v>2582</v>
      </c>
      <c r="C38" s="199" t="s">
        <v>2603</v>
      </c>
      <c r="D38" s="199">
        <v>26</v>
      </c>
      <c r="E38" s="199" t="s">
        <v>369</v>
      </c>
      <c r="F38" s="199" t="s">
        <v>337</v>
      </c>
      <c r="G38" s="207" t="s">
        <v>189</v>
      </c>
      <c r="H38" s="208">
        <v>0</v>
      </c>
      <c r="I38" s="208">
        <v>0</v>
      </c>
      <c r="J38" s="205">
        <v>5.4400000000000004E-3</v>
      </c>
      <c r="K38" s="206">
        <v>3.5289557680304418E-9</v>
      </c>
      <c r="L38" s="206">
        <v>1.051254880373011E-10</v>
      </c>
      <c r="N38" s="181"/>
      <c r="O38" s="180"/>
    </row>
    <row r="39" spans="2:15" s="139" customFormat="1">
      <c r="B39" s="200" t="s">
        <v>2582</v>
      </c>
      <c r="C39" s="199" t="s">
        <v>2604</v>
      </c>
      <c r="D39" s="199">
        <v>26</v>
      </c>
      <c r="E39" s="199" t="s">
        <v>369</v>
      </c>
      <c r="F39" s="199" t="s">
        <v>337</v>
      </c>
      <c r="G39" s="207" t="s">
        <v>182</v>
      </c>
      <c r="H39" s="208">
        <v>0</v>
      </c>
      <c r="I39" s="208">
        <v>0</v>
      </c>
      <c r="J39" s="205">
        <v>92.227519999999998</v>
      </c>
      <c r="K39" s="206">
        <v>5.9828462991754206E-5</v>
      </c>
      <c r="L39" s="206">
        <v>1.7822542372187403E-6</v>
      </c>
      <c r="N39" s="181"/>
      <c r="O39" s="180"/>
    </row>
    <row r="40" spans="2:15" s="139" customFormat="1">
      <c r="B40" s="200" t="s">
        <v>2582</v>
      </c>
      <c r="C40" s="199" t="s">
        <v>2605</v>
      </c>
      <c r="D40" s="199">
        <v>26</v>
      </c>
      <c r="E40" s="199" t="s">
        <v>369</v>
      </c>
      <c r="F40" s="199" t="s">
        <v>337</v>
      </c>
      <c r="G40" s="207" t="s">
        <v>179</v>
      </c>
      <c r="H40" s="208">
        <v>0</v>
      </c>
      <c r="I40" s="208">
        <v>0</v>
      </c>
      <c r="J40" s="205">
        <v>13.310930000000001</v>
      </c>
      <c r="K40" s="206">
        <v>8.6348682355421784E-6</v>
      </c>
      <c r="L40" s="206">
        <v>2.5722757582359419E-7</v>
      </c>
      <c r="N40" s="181"/>
      <c r="O40" s="180"/>
    </row>
    <row r="41" spans="2:15" s="139" customFormat="1">
      <c r="B41" s="198"/>
      <c r="C41" s="199"/>
      <c r="D41" s="199"/>
      <c r="E41" s="199"/>
      <c r="F41" s="199"/>
      <c r="G41" s="199"/>
      <c r="H41" s="199"/>
      <c r="I41" s="199"/>
      <c r="J41" s="199"/>
      <c r="K41" s="206"/>
      <c r="L41" s="199"/>
      <c r="N41" s="181"/>
      <c r="O41" s="180"/>
    </row>
    <row r="42" spans="2:15" s="139" customFormat="1">
      <c r="B42" s="209" t="s">
        <v>48</v>
      </c>
      <c r="C42" s="197"/>
      <c r="D42" s="197"/>
      <c r="E42" s="197"/>
      <c r="F42" s="197"/>
      <c r="G42" s="197"/>
      <c r="H42" s="197"/>
      <c r="I42" s="197"/>
      <c r="J42" s="203">
        <v>15.691520000000001</v>
      </c>
      <c r="K42" s="204">
        <v>1.0179169120067102E-5</v>
      </c>
      <c r="L42" s="204">
        <v>3.0323137831747628E-7</v>
      </c>
      <c r="N42" s="181"/>
      <c r="O42" s="180"/>
    </row>
    <row r="43" spans="2:15" s="139" customFormat="1">
      <c r="B43" s="200" t="s">
        <v>2573</v>
      </c>
      <c r="C43" s="199" t="s">
        <v>2606</v>
      </c>
      <c r="D43" s="199">
        <v>95</v>
      </c>
      <c r="E43" s="199" t="s">
        <v>1744</v>
      </c>
      <c r="F43" s="199"/>
      <c r="G43" s="207" t="s">
        <v>180</v>
      </c>
      <c r="H43" s="208">
        <v>0</v>
      </c>
      <c r="I43" s="208">
        <v>0</v>
      </c>
      <c r="J43" s="205">
        <v>15.691520000000001</v>
      </c>
      <c r="K43" s="206">
        <v>1.0179169120067102E-5</v>
      </c>
      <c r="L43" s="206">
        <v>3.0323137831747628E-7</v>
      </c>
      <c r="N43" s="178"/>
      <c r="O43" s="180"/>
    </row>
    <row r="44" spans="2:15" s="139" customFormat="1">
      <c r="B44" s="198"/>
      <c r="C44" s="199"/>
      <c r="D44" s="199"/>
      <c r="E44" s="199"/>
      <c r="F44" s="199"/>
      <c r="G44" s="199"/>
      <c r="H44" s="199"/>
      <c r="I44" s="199"/>
      <c r="J44" s="199"/>
      <c r="K44" s="206"/>
      <c r="L44" s="199"/>
      <c r="N44" s="181"/>
      <c r="O44" s="180"/>
    </row>
    <row r="45" spans="2:15" s="139" customFormat="1">
      <c r="B45" s="196" t="s">
        <v>252</v>
      </c>
      <c r="C45" s="197"/>
      <c r="D45" s="197"/>
      <c r="E45" s="197"/>
      <c r="F45" s="197"/>
      <c r="G45" s="197"/>
      <c r="H45" s="197"/>
      <c r="I45" s="197"/>
      <c r="J45" s="203">
        <v>95393.175299999988</v>
      </c>
      <c r="K45" s="204">
        <v>6.1882039743690075E-2</v>
      </c>
      <c r="L45" s="204">
        <v>1.8434290641250579E-3</v>
      </c>
      <c r="N45" s="181"/>
      <c r="O45" s="180"/>
    </row>
    <row r="46" spans="2:15" s="139" customFormat="1">
      <c r="B46" s="209" t="s">
        <v>47</v>
      </c>
      <c r="C46" s="197"/>
      <c r="D46" s="197"/>
      <c r="E46" s="197"/>
      <c r="F46" s="197"/>
      <c r="G46" s="197"/>
      <c r="H46" s="197"/>
      <c r="I46" s="197"/>
      <c r="J46" s="203">
        <v>95393.175299999988</v>
      </c>
      <c r="K46" s="204">
        <v>6.1882039743690075E-2</v>
      </c>
      <c r="L46" s="204">
        <v>1.8434290641250579E-3</v>
      </c>
      <c r="N46" s="181"/>
      <c r="O46" s="180"/>
    </row>
    <row r="47" spans="2:15" s="139" customFormat="1">
      <c r="B47" s="200" t="s">
        <v>2607</v>
      </c>
      <c r="C47" s="199" t="s">
        <v>2608</v>
      </c>
      <c r="D47" s="199">
        <v>91</v>
      </c>
      <c r="E47" s="199" t="s">
        <v>2609</v>
      </c>
      <c r="F47" s="199" t="s">
        <v>2610</v>
      </c>
      <c r="G47" s="207" t="s">
        <v>186</v>
      </c>
      <c r="H47" s="208">
        <v>0</v>
      </c>
      <c r="I47" s="208">
        <v>0</v>
      </c>
      <c r="J47" s="205">
        <v>19.11204</v>
      </c>
      <c r="K47" s="206">
        <v>1.2398077903828773E-5</v>
      </c>
      <c r="L47" s="206">
        <v>3.6933134786551838E-7</v>
      </c>
      <c r="N47" s="181"/>
      <c r="O47" s="177"/>
    </row>
    <row r="48" spans="2:15" s="139" customFormat="1">
      <c r="B48" s="200" t="s">
        <v>2607</v>
      </c>
      <c r="C48" s="199" t="s">
        <v>2611</v>
      </c>
      <c r="D48" s="199">
        <v>91</v>
      </c>
      <c r="E48" s="199" t="s">
        <v>2609</v>
      </c>
      <c r="F48" s="199" t="s">
        <v>2610</v>
      </c>
      <c r="G48" s="207" t="s">
        <v>2612</v>
      </c>
      <c r="H48" s="208">
        <v>0</v>
      </c>
      <c r="I48" s="208">
        <v>0</v>
      </c>
      <c r="J48" s="205">
        <v>19.166220000000003</v>
      </c>
      <c r="K48" s="206">
        <v>1.2433224746386106E-5</v>
      </c>
      <c r="L48" s="206">
        <v>3.7037835134747818E-7</v>
      </c>
      <c r="N48" s="181"/>
      <c r="O48" s="177"/>
    </row>
    <row r="49" spans="2:15" s="139" customFormat="1">
      <c r="B49" s="200" t="s">
        <v>2607</v>
      </c>
      <c r="C49" s="199" t="s">
        <v>2613</v>
      </c>
      <c r="D49" s="199">
        <v>91</v>
      </c>
      <c r="E49" s="199" t="s">
        <v>2609</v>
      </c>
      <c r="F49" s="199" t="s">
        <v>2610</v>
      </c>
      <c r="G49" s="207" t="s">
        <v>181</v>
      </c>
      <c r="H49" s="208">
        <v>0</v>
      </c>
      <c r="I49" s="208">
        <v>0</v>
      </c>
      <c r="J49" s="205">
        <v>129.815</v>
      </c>
      <c r="K49" s="206">
        <v>8.4211653129939655E-5</v>
      </c>
      <c r="L49" s="206">
        <v>2.5086149319048235E-6</v>
      </c>
      <c r="N49" s="181"/>
      <c r="O49" s="180"/>
    </row>
    <row r="50" spans="2:15" s="139" customFormat="1">
      <c r="B50" s="200" t="s">
        <v>2607</v>
      </c>
      <c r="C50" s="199" t="s">
        <v>2614</v>
      </c>
      <c r="D50" s="199">
        <v>91</v>
      </c>
      <c r="E50" s="199" t="s">
        <v>2609</v>
      </c>
      <c r="F50" s="199" t="s">
        <v>2610</v>
      </c>
      <c r="G50" s="207" t="s">
        <v>190</v>
      </c>
      <c r="H50" s="208">
        <v>0</v>
      </c>
      <c r="I50" s="208">
        <v>0</v>
      </c>
      <c r="J50" s="205">
        <v>2.7549999999999999</v>
      </c>
      <c r="K50" s="206">
        <v>1.7871825626698282E-6</v>
      </c>
      <c r="L50" s="206">
        <v>5.3239102857125825E-8</v>
      </c>
      <c r="N50" s="181"/>
      <c r="O50" s="177"/>
    </row>
    <row r="51" spans="2:15" s="139" customFormat="1">
      <c r="B51" s="200" t="s">
        <v>2607</v>
      </c>
      <c r="C51" s="199" t="s">
        <v>2615</v>
      </c>
      <c r="D51" s="199">
        <v>91</v>
      </c>
      <c r="E51" s="199" t="s">
        <v>2609</v>
      </c>
      <c r="F51" s="199" t="s">
        <v>2610</v>
      </c>
      <c r="G51" s="207" t="s">
        <v>188</v>
      </c>
      <c r="H51" s="208">
        <v>0</v>
      </c>
      <c r="I51" s="208">
        <v>0</v>
      </c>
      <c r="J51" s="205">
        <v>7377.0349999999999</v>
      </c>
      <c r="K51" s="206">
        <v>4.7855202599655236E-3</v>
      </c>
      <c r="L51" s="206">
        <v>1.4255779497118594E-4</v>
      </c>
      <c r="N51" s="181"/>
      <c r="O51" s="180"/>
    </row>
    <row r="52" spans="2:15" s="139" customFormat="1">
      <c r="B52" s="200" t="s">
        <v>2607</v>
      </c>
      <c r="C52" s="199" t="s">
        <v>2616</v>
      </c>
      <c r="D52" s="199">
        <v>91</v>
      </c>
      <c r="E52" s="199" t="s">
        <v>2609</v>
      </c>
      <c r="F52" s="199" t="s">
        <v>2610</v>
      </c>
      <c r="G52" s="207" t="s">
        <v>187</v>
      </c>
      <c r="H52" s="208">
        <v>0</v>
      </c>
      <c r="I52" s="208">
        <v>0</v>
      </c>
      <c r="J52" s="205">
        <v>7467.3651799999998</v>
      </c>
      <c r="K52" s="206">
        <v>4.8441179088144623E-3</v>
      </c>
      <c r="L52" s="206">
        <v>1.4430338398901629E-4</v>
      </c>
      <c r="N52" s="181"/>
      <c r="O52" s="177"/>
    </row>
    <row r="53" spans="2:15" s="139" customFormat="1">
      <c r="B53" s="200" t="s">
        <v>2607</v>
      </c>
      <c r="C53" s="199" t="s">
        <v>2617</v>
      </c>
      <c r="D53" s="199">
        <v>91</v>
      </c>
      <c r="E53" s="199" t="s">
        <v>2609</v>
      </c>
      <c r="F53" s="199" t="s">
        <v>2610</v>
      </c>
      <c r="G53" s="207" t="s">
        <v>1438</v>
      </c>
      <c r="H53" s="208">
        <v>0</v>
      </c>
      <c r="I53" s="208">
        <v>0</v>
      </c>
      <c r="J53" s="205">
        <v>7.3626300000000002</v>
      </c>
      <c r="K53" s="206">
        <v>4.7761756629363917E-6</v>
      </c>
      <c r="L53" s="206">
        <v>1.4227942499780775E-7</v>
      </c>
      <c r="N53" s="181"/>
      <c r="O53" s="180"/>
    </row>
    <row r="54" spans="2:15" s="139" customFormat="1">
      <c r="B54" s="200" t="s">
        <v>2607</v>
      </c>
      <c r="C54" s="199" t="s">
        <v>2618</v>
      </c>
      <c r="D54" s="199">
        <v>91</v>
      </c>
      <c r="E54" s="199" t="s">
        <v>2609</v>
      </c>
      <c r="F54" s="199" t="s">
        <v>2610</v>
      </c>
      <c r="G54" s="207" t="s">
        <v>179</v>
      </c>
      <c r="H54" s="208">
        <v>0</v>
      </c>
      <c r="I54" s="208">
        <v>0</v>
      </c>
      <c r="J54" s="205">
        <v>69062.514999999999</v>
      </c>
      <c r="K54" s="206">
        <v>4.4801206004400532E-2</v>
      </c>
      <c r="L54" s="206">
        <v>1.3346012122166227E-3</v>
      </c>
      <c r="N54" s="181"/>
      <c r="O54" s="180"/>
    </row>
    <row r="55" spans="2:15" s="139" customFormat="1">
      <c r="B55" s="200" t="s">
        <v>2607</v>
      </c>
      <c r="C55" s="199" t="s">
        <v>2619</v>
      </c>
      <c r="D55" s="199">
        <v>91</v>
      </c>
      <c r="E55" s="199" t="s">
        <v>2609</v>
      </c>
      <c r="F55" s="199" t="s">
        <v>2610</v>
      </c>
      <c r="G55" s="207" t="s">
        <v>2571</v>
      </c>
      <c r="H55" s="208">
        <v>0</v>
      </c>
      <c r="I55" s="208">
        <v>0</v>
      </c>
      <c r="J55" s="205">
        <v>6.4657299999999998</v>
      </c>
      <c r="K55" s="206">
        <v>4.1943520547844609E-6</v>
      </c>
      <c r="L55" s="206">
        <v>1.2494724664842257E-7</v>
      </c>
      <c r="N55" s="178"/>
      <c r="O55" s="180"/>
    </row>
    <row r="56" spans="2:15" s="139" customFormat="1">
      <c r="B56" s="200" t="s">
        <v>2607</v>
      </c>
      <c r="C56" s="199" t="s">
        <v>2620</v>
      </c>
      <c r="D56" s="199">
        <v>91</v>
      </c>
      <c r="E56" s="199" t="s">
        <v>2609</v>
      </c>
      <c r="F56" s="199" t="s">
        <v>2610</v>
      </c>
      <c r="G56" s="207" t="s">
        <v>183</v>
      </c>
      <c r="H56" s="208">
        <v>0</v>
      </c>
      <c r="I56" s="208">
        <v>0</v>
      </c>
      <c r="J56" s="205">
        <v>19.820610000000002</v>
      </c>
      <c r="K56" s="206">
        <v>1.2857730879665782E-5</v>
      </c>
      <c r="L56" s="206">
        <v>3.8302413592775928E-7</v>
      </c>
      <c r="N56" s="181"/>
      <c r="O56" s="180"/>
    </row>
    <row r="57" spans="2:15" s="139" customFormat="1">
      <c r="B57" s="200" t="s">
        <v>2607</v>
      </c>
      <c r="C57" s="199" t="s">
        <v>2621</v>
      </c>
      <c r="D57" s="199">
        <v>91</v>
      </c>
      <c r="E57" s="199" t="s">
        <v>2609</v>
      </c>
      <c r="F57" s="199" t="s">
        <v>2610</v>
      </c>
      <c r="G57" s="207" t="s">
        <v>189</v>
      </c>
      <c r="H57" s="208">
        <v>0</v>
      </c>
      <c r="I57" s="208">
        <v>0</v>
      </c>
      <c r="J57" s="205">
        <v>4090.39464</v>
      </c>
      <c r="K57" s="206">
        <v>2.6534598820494117E-3</v>
      </c>
      <c r="L57" s="206">
        <v>7.9044987646169205E-5</v>
      </c>
      <c r="N57" s="181"/>
      <c r="O57" s="180"/>
    </row>
    <row r="58" spans="2:15" s="140" customFormat="1">
      <c r="B58" s="200" t="s">
        <v>2607</v>
      </c>
      <c r="C58" s="199" t="s">
        <v>2622</v>
      </c>
      <c r="D58" s="199">
        <v>91</v>
      </c>
      <c r="E58" s="199" t="s">
        <v>2609</v>
      </c>
      <c r="F58" s="199" t="s">
        <v>2610</v>
      </c>
      <c r="G58" s="207" t="s">
        <v>182</v>
      </c>
      <c r="H58" s="208">
        <v>0</v>
      </c>
      <c r="I58" s="208">
        <v>0</v>
      </c>
      <c r="J58" s="205">
        <v>7183.7250000000004</v>
      </c>
      <c r="K58" s="206">
        <v>4.6601190762306033E-3</v>
      </c>
      <c r="L58" s="206">
        <v>1.3882216848359573E-4</v>
      </c>
      <c r="N58" s="181"/>
      <c r="O58" s="177"/>
    </row>
    <row r="59" spans="2:15" s="139" customFormat="1">
      <c r="B59" s="200" t="s">
        <v>2607</v>
      </c>
      <c r="C59" s="199" t="s">
        <v>2623</v>
      </c>
      <c r="D59" s="199">
        <v>91</v>
      </c>
      <c r="E59" s="199" t="s">
        <v>2609</v>
      </c>
      <c r="F59" s="199" t="s">
        <v>2610</v>
      </c>
      <c r="G59" s="207" t="s">
        <v>184</v>
      </c>
      <c r="H59" s="208">
        <v>0</v>
      </c>
      <c r="I59" s="208">
        <v>0</v>
      </c>
      <c r="J59" s="205">
        <v>7.6432500000000001</v>
      </c>
      <c r="K59" s="206">
        <v>4.9582152893379908E-6</v>
      </c>
      <c r="L59" s="206">
        <v>1.4770227691932015E-7</v>
      </c>
      <c r="N59" s="181"/>
      <c r="O59" s="180"/>
    </row>
    <row r="60" spans="2:15" s="139" customFormat="1">
      <c r="B60" s="198"/>
      <c r="C60" s="199"/>
      <c r="D60" s="199"/>
      <c r="E60" s="199"/>
      <c r="F60" s="199"/>
      <c r="G60" s="199"/>
      <c r="H60" s="199"/>
      <c r="I60" s="199"/>
      <c r="J60" s="199"/>
      <c r="K60" s="206"/>
      <c r="L60" s="199"/>
      <c r="N60" s="178"/>
      <c r="O60" s="180"/>
    </row>
    <row r="61" spans="2:15" s="139" customFormat="1">
      <c r="B61" s="210"/>
      <c r="C61" s="211"/>
      <c r="D61" s="211"/>
      <c r="E61" s="211"/>
      <c r="F61" s="211"/>
      <c r="G61" s="211"/>
      <c r="H61" s="211"/>
      <c r="I61" s="211"/>
      <c r="J61" s="212"/>
      <c r="K61" s="213"/>
      <c r="L61" s="213"/>
      <c r="N61" s="177"/>
      <c r="O61" s="177"/>
    </row>
    <row r="62" spans="2:15" s="139" customFormat="1">
      <c r="B62" s="200"/>
      <c r="C62" s="199"/>
      <c r="D62" s="199"/>
      <c r="E62" s="199"/>
      <c r="F62" s="199"/>
      <c r="G62" s="207"/>
      <c r="H62" s="199"/>
      <c r="I62" s="199"/>
      <c r="J62" s="205"/>
      <c r="K62" s="206"/>
      <c r="L62" s="206"/>
      <c r="N62" s="177"/>
      <c r="O62" s="177"/>
    </row>
    <row r="63" spans="2:15" s="139" customFormat="1">
      <c r="B63" s="200"/>
      <c r="C63" s="199"/>
      <c r="D63" s="199"/>
      <c r="E63" s="199"/>
      <c r="F63" s="199"/>
      <c r="G63" s="207"/>
      <c r="H63" s="199"/>
      <c r="I63" s="199"/>
      <c r="J63" s="205"/>
      <c r="K63" s="206"/>
      <c r="L63" s="206"/>
      <c r="N63" s="177"/>
      <c r="O63" s="177"/>
    </row>
    <row r="64" spans="2:15" s="139" customFormat="1">
      <c r="B64" s="215"/>
      <c r="C64" s="215"/>
      <c r="D64" s="214"/>
      <c r="E64" s="214"/>
      <c r="F64" s="214"/>
      <c r="G64" s="214"/>
      <c r="H64" s="214"/>
      <c r="I64" s="214"/>
      <c r="J64" s="214"/>
      <c r="K64" s="214"/>
      <c r="L64" s="214"/>
      <c r="N64" s="177"/>
      <c r="O64" s="177"/>
    </row>
    <row r="65" spans="2:15" s="139" customFormat="1">
      <c r="B65" s="215"/>
      <c r="C65" s="215"/>
      <c r="D65" s="182"/>
      <c r="E65" s="182"/>
      <c r="F65" s="182"/>
      <c r="G65" s="182"/>
      <c r="H65" s="182"/>
      <c r="I65" s="182"/>
      <c r="J65" s="218"/>
      <c r="N65" s="177"/>
      <c r="O65" s="177"/>
    </row>
    <row r="66" spans="2:15" s="139" customFormat="1">
      <c r="B66" s="215"/>
      <c r="C66" s="215"/>
      <c r="D66" s="182"/>
      <c r="E66" s="182"/>
      <c r="F66" s="182"/>
      <c r="G66" s="182"/>
      <c r="H66" s="182"/>
      <c r="I66" s="182"/>
      <c r="J66" s="218"/>
      <c r="N66" s="177"/>
      <c r="O66" s="177"/>
    </row>
    <row r="67" spans="2:15" s="139" customFormat="1">
      <c r="B67" s="216" t="s">
        <v>276</v>
      </c>
      <c r="C67" s="215"/>
      <c r="D67" s="182"/>
      <c r="E67" s="182"/>
      <c r="F67" s="182"/>
      <c r="G67" s="182"/>
      <c r="H67" s="182"/>
      <c r="I67" s="182"/>
      <c r="J67" s="218"/>
      <c r="N67" s="177"/>
      <c r="O67" s="177"/>
    </row>
    <row r="68" spans="2:15" s="139" customFormat="1">
      <c r="B68" s="217"/>
      <c r="C68" s="215"/>
      <c r="D68" s="182"/>
      <c r="E68" s="182"/>
      <c r="F68" s="182"/>
      <c r="G68" s="182"/>
      <c r="H68" s="182"/>
      <c r="I68" s="182"/>
      <c r="J68" s="218"/>
      <c r="N68" s="177"/>
      <c r="O68" s="177"/>
    </row>
    <row r="69" spans="2:15" s="139" customFormat="1">
      <c r="B69" s="215"/>
      <c r="C69" s="215"/>
      <c r="D69" s="182"/>
      <c r="E69" s="182"/>
      <c r="F69" s="182"/>
      <c r="G69" s="182"/>
      <c r="H69" s="182"/>
      <c r="I69" s="182"/>
      <c r="J69" s="218"/>
      <c r="N69" s="177"/>
      <c r="O69" s="177"/>
    </row>
    <row r="70" spans="2:15" s="139" customFormat="1">
      <c r="B70" s="215"/>
      <c r="C70" s="215"/>
      <c r="D70" s="182"/>
      <c r="E70" s="182"/>
      <c r="F70" s="182"/>
      <c r="G70" s="182"/>
      <c r="H70" s="182"/>
      <c r="I70" s="182"/>
      <c r="J70" s="218"/>
      <c r="N70" s="177"/>
      <c r="O70" s="177"/>
    </row>
    <row r="71" spans="2:15" s="139" customFormat="1">
      <c r="B71" s="215"/>
      <c r="C71" s="215"/>
      <c r="D71" s="182"/>
      <c r="E71" s="182"/>
      <c r="F71" s="182"/>
      <c r="G71" s="182"/>
      <c r="H71" s="182"/>
      <c r="I71" s="182"/>
      <c r="J71" s="218"/>
      <c r="N71" s="177"/>
      <c r="O71" s="177"/>
    </row>
    <row r="72" spans="2:15" s="139" customFormat="1">
      <c r="B72" s="215"/>
      <c r="C72" s="215"/>
      <c r="D72" s="182"/>
      <c r="E72" s="182"/>
      <c r="F72" s="182"/>
      <c r="G72" s="182"/>
      <c r="H72" s="182"/>
      <c r="I72" s="182"/>
      <c r="J72" s="218"/>
      <c r="N72" s="177"/>
      <c r="O72" s="177"/>
    </row>
    <row r="73" spans="2:15" s="139" customFormat="1">
      <c r="B73" s="215"/>
      <c r="C73" s="215"/>
      <c r="D73" s="182"/>
      <c r="E73" s="182"/>
      <c r="F73" s="182"/>
      <c r="G73" s="182"/>
      <c r="H73" s="182"/>
      <c r="I73" s="182"/>
      <c r="J73" s="218"/>
      <c r="N73" s="177"/>
      <c r="O73" s="177"/>
    </row>
    <row r="74" spans="2:15" s="139" customFormat="1">
      <c r="B74" s="215"/>
      <c r="C74" s="215"/>
      <c r="D74" s="182"/>
      <c r="E74" s="182"/>
      <c r="F74" s="182"/>
      <c r="G74" s="182"/>
      <c r="H74" s="182"/>
      <c r="I74" s="182"/>
      <c r="J74" s="218"/>
      <c r="N74" s="177"/>
      <c r="O74" s="177"/>
    </row>
    <row r="75" spans="2:15" s="139" customFormat="1">
      <c r="B75" s="215"/>
      <c r="C75" s="215"/>
      <c r="D75" s="182"/>
      <c r="E75" s="182"/>
      <c r="F75" s="182"/>
      <c r="G75" s="182"/>
      <c r="H75" s="182"/>
      <c r="I75" s="182"/>
      <c r="J75" s="218"/>
    </row>
    <row r="76" spans="2:15" s="139" customFormat="1">
      <c r="B76" s="215"/>
      <c r="C76" s="215"/>
      <c r="D76" s="182"/>
      <c r="E76" s="182"/>
      <c r="F76" s="182"/>
      <c r="G76" s="182"/>
      <c r="H76" s="182"/>
      <c r="I76" s="182"/>
      <c r="J76" s="218"/>
    </row>
    <row r="77" spans="2:15" s="139" customFormat="1">
      <c r="B77" s="215"/>
      <c r="C77" s="215"/>
      <c r="D77" s="182"/>
      <c r="E77" s="182"/>
      <c r="F77" s="182"/>
      <c r="G77" s="182"/>
      <c r="H77" s="182"/>
      <c r="I77" s="182"/>
      <c r="J77" s="218"/>
    </row>
    <row r="78" spans="2:15" s="139" customFormat="1">
      <c r="B78" s="215"/>
      <c r="C78" s="215"/>
      <c r="D78" s="182"/>
      <c r="E78" s="182"/>
      <c r="F78" s="182"/>
      <c r="G78" s="182"/>
      <c r="H78" s="182"/>
      <c r="I78" s="182"/>
      <c r="J78" s="218"/>
    </row>
    <row r="79" spans="2:15" s="139" customFormat="1">
      <c r="B79" s="215"/>
      <c r="C79" s="215"/>
      <c r="D79" s="182"/>
      <c r="E79" s="182"/>
      <c r="F79" s="182"/>
      <c r="G79" s="182"/>
      <c r="H79" s="182"/>
      <c r="I79" s="182"/>
      <c r="J79" s="218"/>
    </row>
    <row r="80" spans="2:15" s="139" customFormat="1">
      <c r="B80" s="215"/>
      <c r="C80" s="215"/>
      <c r="D80" s="182"/>
      <c r="E80" s="182"/>
      <c r="F80" s="182"/>
      <c r="G80" s="182"/>
      <c r="H80" s="182"/>
      <c r="I80" s="182"/>
      <c r="J80" s="218"/>
    </row>
    <row r="81" spans="2:10" s="139" customFormat="1">
      <c r="B81" s="215"/>
      <c r="C81" s="215"/>
      <c r="D81" s="182"/>
      <c r="E81" s="182"/>
      <c r="F81" s="182"/>
      <c r="G81" s="182"/>
      <c r="H81" s="182"/>
      <c r="I81" s="182"/>
      <c r="J81" s="218"/>
    </row>
    <row r="82" spans="2:10" s="139" customFormat="1">
      <c r="B82" s="215"/>
      <c r="C82" s="215"/>
      <c r="D82" s="182"/>
      <c r="E82" s="182"/>
      <c r="F82" s="182"/>
      <c r="G82" s="182"/>
      <c r="H82" s="182"/>
      <c r="I82" s="182"/>
      <c r="J82" s="218"/>
    </row>
    <row r="83" spans="2:10" s="139" customFormat="1">
      <c r="B83" s="215"/>
      <c r="C83" s="215"/>
      <c r="D83" s="182"/>
      <c r="E83" s="182"/>
      <c r="F83" s="182"/>
      <c r="G83" s="182"/>
      <c r="H83" s="182"/>
      <c r="I83" s="182"/>
      <c r="J83" s="218"/>
    </row>
    <row r="84" spans="2:10" s="139" customFormat="1">
      <c r="B84" s="215"/>
      <c r="C84" s="215"/>
      <c r="D84" s="182"/>
      <c r="E84" s="182"/>
      <c r="F84" s="182"/>
      <c r="G84" s="182"/>
      <c r="H84" s="182"/>
      <c r="I84" s="182"/>
      <c r="J84" s="218"/>
    </row>
    <row r="85" spans="2:10" s="139" customFormat="1">
      <c r="B85" s="215"/>
      <c r="C85" s="215"/>
      <c r="D85" s="182"/>
      <c r="E85" s="182"/>
      <c r="F85" s="182"/>
      <c r="G85" s="182"/>
      <c r="H85" s="182"/>
      <c r="I85" s="182"/>
      <c r="J85" s="218"/>
    </row>
    <row r="86" spans="2:10" s="139" customFormat="1">
      <c r="B86" s="215"/>
      <c r="C86" s="215"/>
      <c r="D86" s="182"/>
      <c r="E86" s="182"/>
      <c r="F86" s="182"/>
      <c r="G86" s="182"/>
      <c r="H86" s="182"/>
      <c r="I86" s="182"/>
      <c r="J86" s="218"/>
    </row>
    <row r="87" spans="2:10" s="139" customFormat="1">
      <c r="B87" s="215"/>
      <c r="C87" s="215"/>
      <c r="D87" s="182"/>
      <c r="E87" s="182"/>
      <c r="F87" s="182"/>
      <c r="G87" s="182"/>
      <c r="H87" s="182"/>
      <c r="I87" s="182"/>
      <c r="J87" s="218"/>
    </row>
    <row r="88" spans="2:10" s="139" customFormat="1">
      <c r="B88" s="215"/>
      <c r="C88" s="215"/>
      <c r="D88" s="182"/>
      <c r="E88" s="182"/>
      <c r="F88" s="182"/>
      <c r="G88" s="182"/>
      <c r="H88" s="182"/>
      <c r="I88" s="182"/>
      <c r="J88" s="218"/>
    </row>
    <row r="89" spans="2:10" s="139" customFormat="1">
      <c r="B89" s="215"/>
      <c r="C89" s="215"/>
      <c r="D89" s="182"/>
      <c r="E89" s="182"/>
      <c r="F89" s="182"/>
      <c r="G89" s="182"/>
      <c r="H89" s="182"/>
      <c r="I89" s="182"/>
      <c r="J89" s="218"/>
    </row>
    <row r="90" spans="2:10" s="139" customFormat="1">
      <c r="B90" s="215"/>
      <c r="C90" s="215"/>
      <c r="D90" s="182"/>
      <c r="E90" s="182"/>
      <c r="F90" s="182"/>
      <c r="G90" s="182"/>
      <c r="H90" s="182"/>
      <c r="I90" s="182"/>
      <c r="J90" s="218"/>
    </row>
    <row r="91" spans="2:10" s="139" customFormat="1">
      <c r="B91" s="215"/>
      <c r="C91" s="215"/>
      <c r="D91" s="182"/>
      <c r="E91" s="182"/>
      <c r="F91" s="182"/>
      <c r="G91" s="182"/>
      <c r="H91" s="182"/>
      <c r="I91" s="182"/>
      <c r="J91" s="218"/>
    </row>
    <row r="92" spans="2:10" s="139" customFormat="1">
      <c r="B92" s="215"/>
      <c r="C92" s="215"/>
      <c r="D92" s="182"/>
      <c r="E92" s="182"/>
      <c r="F92" s="182"/>
      <c r="G92" s="182"/>
      <c r="H92" s="182"/>
      <c r="I92" s="182"/>
      <c r="J92" s="218"/>
    </row>
    <row r="93" spans="2:10" s="139" customFormat="1">
      <c r="B93" s="215"/>
      <c r="C93" s="215"/>
      <c r="D93" s="182"/>
      <c r="E93" s="182"/>
      <c r="F93" s="182"/>
      <c r="G93" s="182"/>
      <c r="H93" s="182"/>
      <c r="I93" s="182"/>
      <c r="J93" s="218"/>
    </row>
    <row r="94" spans="2:10" s="139" customFormat="1">
      <c r="B94" s="215"/>
      <c r="C94" s="215"/>
      <c r="D94" s="182"/>
      <c r="E94" s="182"/>
      <c r="F94" s="182"/>
      <c r="G94" s="182"/>
      <c r="H94" s="182"/>
      <c r="I94" s="182"/>
      <c r="J94" s="218"/>
    </row>
    <row r="95" spans="2:10" s="139" customFormat="1">
      <c r="B95" s="215"/>
      <c r="C95" s="215"/>
      <c r="D95" s="182"/>
      <c r="E95" s="182"/>
      <c r="F95" s="182"/>
      <c r="G95" s="182"/>
      <c r="H95" s="182"/>
      <c r="I95" s="182"/>
      <c r="J95" s="218"/>
    </row>
    <row r="96" spans="2:10" s="139" customFormat="1">
      <c r="B96" s="215"/>
      <c r="C96" s="215"/>
      <c r="D96" s="182"/>
      <c r="E96" s="182"/>
      <c r="F96" s="182"/>
      <c r="G96" s="182"/>
      <c r="H96" s="182"/>
      <c r="I96" s="182"/>
      <c r="J96" s="218"/>
    </row>
    <row r="97" spans="2:10" s="139" customFormat="1">
      <c r="B97" s="215"/>
      <c r="C97" s="215"/>
      <c r="D97" s="182"/>
      <c r="E97" s="182"/>
      <c r="F97" s="182"/>
      <c r="G97" s="182"/>
      <c r="H97" s="182"/>
      <c r="I97" s="182"/>
      <c r="J97" s="218"/>
    </row>
    <row r="98" spans="2:10" s="139" customFormat="1">
      <c r="B98" s="215"/>
      <c r="C98" s="215"/>
      <c r="D98" s="182"/>
      <c r="E98" s="182"/>
      <c r="F98" s="182"/>
      <c r="G98" s="182"/>
      <c r="H98" s="182"/>
      <c r="I98" s="182"/>
      <c r="J98" s="218"/>
    </row>
    <row r="99" spans="2:10" s="139" customFormat="1">
      <c r="B99" s="215"/>
      <c r="C99" s="215"/>
      <c r="D99" s="182"/>
      <c r="E99" s="182"/>
      <c r="F99" s="182"/>
      <c r="G99" s="182"/>
      <c r="H99" s="182"/>
      <c r="I99" s="182"/>
      <c r="J99" s="218"/>
    </row>
    <row r="100" spans="2:10" s="139" customFormat="1">
      <c r="B100" s="215"/>
      <c r="C100" s="215"/>
      <c r="D100" s="182"/>
      <c r="E100" s="182"/>
      <c r="F100" s="182"/>
      <c r="G100" s="182"/>
      <c r="H100" s="182"/>
      <c r="I100" s="182"/>
      <c r="J100" s="218"/>
    </row>
    <row r="101" spans="2:10" s="139" customFormat="1">
      <c r="B101" s="215"/>
      <c r="C101" s="215"/>
      <c r="D101" s="182"/>
      <c r="E101" s="182"/>
      <c r="F101" s="182"/>
      <c r="G101" s="182"/>
      <c r="H101" s="182"/>
      <c r="I101" s="182"/>
      <c r="J101" s="218"/>
    </row>
    <row r="102" spans="2:10" s="139" customFormat="1">
      <c r="B102" s="215"/>
      <c r="C102" s="215"/>
      <c r="D102" s="182"/>
      <c r="E102" s="182"/>
      <c r="F102" s="182"/>
      <c r="G102" s="182"/>
      <c r="H102" s="182"/>
      <c r="I102" s="182"/>
      <c r="J102" s="218"/>
    </row>
    <row r="103" spans="2:10" s="139" customFormat="1">
      <c r="B103" s="215"/>
      <c r="C103" s="215"/>
      <c r="D103" s="182"/>
      <c r="E103" s="182"/>
      <c r="F103" s="182"/>
      <c r="G103" s="182"/>
      <c r="H103" s="182"/>
      <c r="I103" s="182"/>
      <c r="J103" s="218"/>
    </row>
    <row r="104" spans="2:10" s="139" customFormat="1">
      <c r="B104" s="215"/>
      <c r="C104" s="215"/>
      <c r="D104" s="182"/>
      <c r="E104" s="182"/>
      <c r="F104" s="182"/>
      <c r="G104" s="182"/>
      <c r="H104" s="182"/>
      <c r="I104" s="182"/>
      <c r="J104" s="218"/>
    </row>
    <row r="105" spans="2:10" s="139" customFormat="1">
      <c r="B105" s="215"/>
      <c r="C105" s="215"/>
      <c r="D105" s="182"/>
      <c r="E105" s="182"/>
      <c r="F105" s="182"/>
      <c r="G105" s="182"/>
      <c r="H105" s="182"/>
      <c r="I105" s="182"/>
      <c r="J105" s="218"/>
    </row>
    <row r="106" spans="2:10" s="139" customFormat="1">
      <c r="B106" s="215"/>
      <c r="C106" s="215"/>
      <c r="D106" s="182"/>
      <c r="E106" s="182"/>
      <c r="F106" s="182"/>
      <c r="G106" s="182"/>
      <c r="H106" s="182"/>
      <c r="I106" s="182"/>
      <c r="J106" s="218"/>
    </row>
    <row r="107" spans="2:10" s="139" customFormat="1">
      <c r="B107" s="215"/>
      <c r="C107" s="215"/>
      <c r="D107" s="182"/>
      <c r="E107" s="182"/>
      <c r="F107" s="182"/>
      <c r="G107" s="182"/>
      <c r="H107" s="182"/>
      <c r="I107" s="182"/>
      <c r="J107" s="218"/>
    </row>
    <row r="108" spans="2:10" s="139" customFormat="1">
      <c r="B108" s="215"/>
      <c r="C108" s="215"/>
      <c r="D108" s="182"/>
      <c r="E108" s="182"/>
      <c r="F108" s="182"/>
      <c r="G108" s="182"/>
      <c r="H108" s="182"/>
      <c r="I108" s="182"/>
      <c r="J108" s="218"/>
    </row>
    <row r="109" spans="2:10" s="139" customFormat="1">
      <c r="B109" s="215"/>
      <c r="C109" s="215"/>
      <c r="D109" s="182"/>
      <c r="E109" s="182"/>
      <c r="F109" s="182"/>
      <c r="G109" s="182"/>
      <c r="H109" s="182"/>
      <c r="I109" s="182"/>
      <c r="J109" s="218"/>
    </row>
    <row r="110" spans="2:10" s="139" customFormat="1">
      <c r="B110" s="215"/>
      <c r="C110" s="215"/>
      <c r="D110" s="182"/>
      <c r="E110" s="182"/>
      <c r="F110" s="182"/>
      <c r="G110" s="182"/>
      <c r="H110" s="182"/>
      <c r="I110" s="182"/>
      <c r="J110" s="218"/>
    </row>
    <row r="111" spans="2:10" s="139" customFormat="1">
      <c r="B111" s="215"/>
      <c r="C111" s="215"/>
      <c r="D111" s="182"/>
      <c r="E111" s="182"/>
      <c r="F111" s="182"/>
      <c r="G111" s="182"/>
      <c r="H111" s="182"/>
      <c r="I111" s="182"/>
      <c r="J111" s="218"/>
    </row>
    <row r="112" spans="2:10" s="139" customFormat="1">
      <c r="B112" s="215"/>
      <c r="C112" s="215"/>
      <c r="D112" s="182"/>
      <c r="E112" s="182"/>
      <c r="F112" s="182"/>
      <c r="G112" s="182"/>
      <c r="H112" s="182"/>
      <c r="I112" s="182"/>
      <c r="J112" s="218"/>
    </row>
    <row r="113" spans="2:10" s="139" customFormat="1">
      <c r="B113" s="215"/>
      <c r="C113" s="215"/>
      <c r="D113" s="182"/>
      <c r="E113" s="182"/>
      <c r="F113" s="182"/>
      <c r="G113" s="182"/>
      <c r="H113" s="182"/>
      <c r="I113" s="182"/>
      <c r="J113" s="218"/>
    </row>
    <row r="114" spans="2:10" s="139" customFormat="1">
      <c r="B114" s="215"/>
      <c r="C114" s="215"/>
      <c r="D114" s="182"/>
      <c r="E114" s="182"/>
      <c r="F114" s="182"/>
      <c r="G114" s="182"/>
      <c r="H114" s="182"/>
      <c r="I114" s="182"/>
      <c r="J114" s="218"/>
    </row>
    <row r="115" spans="2:10" s="139" customFormat="1">
      <c r="B115" s="215"/>
      <c r="C115" s="215"/>
      <c r="D115" s="182"/>
      <c r="E115" s="182"/>
      <c r="F115" s="182"/>
      <c r="G115" s="182"/>
      <c r="H115" s="182"/>
      <c r="I115" s="182"/>
      <c r="J115" s="218"/>
    </row>
    <row r="116" spans="2:10" s="139" customFormat="1">
      <c r="B116" s="215"/>
      <c r="C116" s="215"/>
      <c r="D116" s="182"/>
      <c r="E116" s="182"/>
      <c r="F116" s="182"/>
      <c r="G116" s="182"/>
      <c r="H116" s="182"/>
      <c r="I116" s="182"/>
      <c r="J116" s="218"/>
    </row>
    <row r="117" spans="2:10" s="139" customFormat="1">
      <c r="B117" s="215"/>
      <c r="C117" s="215"/>
      <c r="D117" s="182"/>
      <c r="E117" s="182"/>
      <c r="F117" s="182"/>
      <c r="G117" s="182"/>
      <c r="H117" s="182"/>
      <c r="I117" s="182"/>
      <c r="J117" s="218"/>
    </row>
    <row r="118" spans="2:10" s="139" customFormat="1">
      <c r="B118" s="215"/>
      <c r="C118" s="215"/>
      <c r="D118" s="182"/>
      <c r="E118" s="182"/>
      <c r="F118" s="182"/>
      <c r="G118" s="182"/>
      <c r="H118" s="182"/>
      <c r="I118" s="182"/>
      <c r="J118" s="218"/>
    </row>
    <row r="119" spans="2:10" s="139" customFormat="1">
      <c r="B119" s="215"/>
      <c r="C119" s="215"/>
      <c r="D119" s="182"/>
      <c r="E119" s="182"/>
      <c r="F119" s="182"/>
      <c r="G119" s="182"/>
      <c r="H119" s="182"/>
      <c r="I119" s="182"/>
      <c r="J119" s="218"/>
    </row>
    <row r="120" spans="2:10" s="139" customFormat="1">
      <c r="B120" s="215"/>
      <c r="C120" s="215"/>
      <c r="D120" s="182"/>
      <c r="E120" s="182"/>
      <c r="F120" s="182"/>
      <c r="G120" s="182"/>
      <c r="H120" s="182"/>
      <c r="I120" s="182"/>
      <c r="J120" s="218"/>
    </row>
    <row r="121" spans="2:10" s="139" customFormat="1">
      <c r="B121" s="215"/>
      <c r="C121" s="215"/>
      <c r="D121" s="182"/>
      <c r="E121" s="182"/>
      <c r="F121" s="182"/>
      <c r="G121" s="182"/>
      <c r="H121" s="182"/>
      <c r="I121" s="182"/>
      <c r="J121" s="218"/>
    </row>
    <row r="122" spans="2:10" s="139" customFormat="1">
      <c r="B122" s="215"/>
      <c r="C122" s="215"/>
      <c r="D122" s="182"/>
      <c r="E122" s="182"/>
      <c r="F122" s="182"/>
      <c r="G122" s="182"/>
      <c r="H122" s="182"/>
      <c r="I122" s="182"/>
      <c r="J122" s="218"/>
    </row>
    <row r="123" spans="2:10" s="139" customFormat="1">
      <c r="B123" s="215"/>
      <c r="C123" s="215"/>
      <c r="D123" s="182"/>
      <c r="E123" s="182"/>
      <c r="F123" s="182"/>
      <c r="G123" s="182"/>
      <c r="H123" s="182"/>
      <c r="I123" s="182"/>
      <c r="J123" s="218"/>
    </row>
    <row r="124" spans="2:10" s="139" customFormat="1">
      <c r="B124" s="215"/>
      <c r="C124" s="215"/>
      <c r="D124" s="182"/>
      <c r="E124" s="182"/>
      <c r="F124" s="182"/>
      <c r="G124" s="182"/>
      <c r="H124" s="182"/>
      <c r="I124" s="182"/>
      <c r="J124" s="218"/>
    </row>
    <row r="125" spans="2:10" s="139" customFormat="1">
      <c r="B125" s="215"/>
      <c r="C125" s="215"/>
      <c r="D125" s="182"/>
      <c r="E125" s="182"/>
      <c r="F125" s="182"/>
      <c r="G125" s="182"/>
      <c r="H125" s="182"/>
      <c r="I125" s="182"/>
      <c r="J125" s="218"/>
    </row>
    <row r="126" spans="2:10" s="139" customFormat="1">
      <c r="B126" s="215"/>
      <c r="C126" s="215"/>
      <c r="D126" s="182"/>
      <c r="E126" s="182"/>
      <c r="F126" s="182"/>
      <c r="G126" s="182"/>
      <c r="H126" s="182"/>
      <c r="I126" s="182"/>
      <c r="J126" s="218"/>
    </row>
    <row r="127" spans="2:10" s="139" customFormat="1">
      <c r="B127" s="215"/>
      <c r="C127" s="215"/>
      <c r="D127" s="182"/>
      <c r="E127" s="182"/>
      <c r="F127" s="182"/>
      <c r="G127" s="182"/>
      <c r="H127" s="182"/>
      <c r="I127" s="182"/>
      <c r="J127" s="218"/>
    </row>
    <row r="128" spans="2:10" s="139" customFormat="1">
      <c r="B128" s="215"/>
      <c r="C128" s="215"/>
      <c r="D128" s="182"/>
      <c r="E128" s="182"/>
      <c r="F128" s="182"/>
      <c r="G128" s="182"/>
      <c r="H128" s="182"/>
      <c r="I128" s="182"/>
      <c r="J128" s="218"/>
    </row>
    <row r="129" spans="2:10" s="139" customFormat="1">
      <c r="B129" s="215"/>
      <c r="C129" s="215"/>
      <c r="D129" s="182"/>
      <c r="E129" s="182"/>
      <c r="F129" s="182"/>
      <c r="G129" s="182"/>
      <c r="H129" s="182"/>
      <c r="I129" s="182"/>
      <c r="J129" s="218"/>
    </row>
    <row r="130" spans="2:10" s="139" customFormat="1">
      <c r="B130" s="215"/>
      <c r="C130" s="215"/>
      <c r="D130" s="182"/>
      <c r="E130" s="182"/>
      <c r="F130" s="182"/>
      <c r="G130" s="182"/>
      <c r="H130" s="182"/>
      <c r="I130" s="182"/>
      <c r="J130" s="218"/>
    </row>
    <row r="131" spans="2:10" s="139" customFormat="1">
      <c r="B131" s="215"/>
      <c r="C131" s="215"/>
      <c r="D131" s="182"/>
      <c r="E131" s="182"/>
      <c r="F131" s="182"/>
      <c r="G131" s="182"/>
      <c r="H131" s="182"/>
      <c r="I131" s="182"/>
      <c r="J131" s="218"/>
    </row>
    <row r="132" spans="2:10" s="139" customFormat="1">
      <c r="B132" s="215"/>
      <c r="C132" s="215"/>
      <c r="D132" s="182"/>
      <c r="E132" s="182"/>
      <c r="F132" s="182"/>
      <c r="G132" s="182"/>
      <c r="H132" s="182"/>
      <c r="I132" s="182"/>
      <c r="J132" s="218"/>
    </row>
    <row r="133" spans="2:10" s="139" customFormat="1">
      <c r="B133" s="215"/>
      <c r="C133" s="215"/>
      <c r="D133" s="182"/>
      <c r="E133" s="182"/>
      <c r="F133" s="182"/>
      <c r="G133" s="182"/>
      <c r="H133" s="182"/>
      <c r="I133" s="182"/>
      <c r="J133" s="218"/>
    </row>
    <row r="134" spans="2:10" s="139" customFormat="1">
      <c r="B134" s="215"/>
      <c r="C134" s="215"/>
      <c r="D134" s="182"/>
      <c r="E134" s="182"/>
      <c r="F134" s="182"/>
      <c r="G134" s="182"/>
      <c r="H134" s="182"/>
      <c r="I134" s="182"/>
      <c r="J134" s="218"/>
    </row>
    <row r="135" spans="2:10" s="139" customFormat="1">
      <c r="B135" s="215"/>
      <c r="C135" s="215"/>
      <c r="D135" s="182"/>
      <c r="E135" s="182"/>
      <c r="F135" s="182"/>
      <c r="G135" s="182"/>
      <c r="H135" s="182"/>
      <c r="I135" s="182"/>
      <c r="J135" s="218"/>
    </row>
    <row r="136" spans="2:10" s="139" customFormat="1">
      <c r="B136" s="215"/>
      <c r="C136" s="215"/>
      <c r="D136" s="182"/>
      <c r="E136" s="182"/>
      <c r="F136" s="182"/>
      <c r="G136" s="182"/>
      <c r="H136" s="182"/>
      <c r="I136" s="182"/>
      <c r="J136" s="218"/>
    </row>
    <row r="137" spans="2:10" s="139" customFormat="1">
      <c r="B137" s="215"/>
      <c r="C137" s="215"/>
      <c r="D137" s="182"/>
      <c r="E137" s="182"/>
      <c r="F137" s="182"/>
      <c r="G137" s="182"/>
      <c r="H137" s="182"/>
      <c r="I137" s="182"/>
      <c r="J137" s="218"/>
    </row>
    <row r="138" spans="2:10" s="139" customFormat="1">
      <c r="B138" s="215"/>
      <c r="C138" s="215"/>
      <c r="D138" s="182"/>
      <c r="E138" s="182"/>
      <c r="F138" s="182"/>
      <c r="G138" s="182"/>
      <c r="H138" s="182"/>
      <c r="I138" s="182"/>
      <c r="J138" s="218"/>
    </row>
    <row r="139" spans="2:10" s="139" customFormat="1">
      <c r="B139" s="215"/>
      <c r="C139" s="215"/>
      <c r="D139" s="182"/>
      <c r="E139" s="182"/>
      <c r="F139" s="182"/>
      <c r="G139" s="182"/>
      <c r="H139" s="182"/>
      <c r="I139" s="182"/>
      <c r="J139" s="218"/>
    </row>
    <row r="140" spans="2:10" s="139" customFormat="1">
      <c r="B140" s="215"/>
      <c r="C140" s="215"/>
      <c r="D140" s="182"/>
      <c r="E140" s="182"/>
      <c r="F140" s="182"/>
      <c r="G140" s="182"/>
      <c r="H140" s="182"/>
      <c r="I140" s="182"/>
      <c r="J140" s="218"/>
    </row>
    <row r="141" spans="2:10" s="139" customFormat="1">
      <c r="B141" s="215"/>
      <c r="C141" s="215"/>
      <c r="D141" s="182"/>
      <c r="E141" s="182"/>
      <c r="F141" s="182"/>
      <c r="G141" s="182"/>
      <c r="H141" s="182"/>
      <c r="I141" s="182"/>
      <c r="J141" s="218"/>
    </row>
    <row r="142" spans="2:10" s="139" customFormat="1">
      <c r="B142" s="215"/>
      <c r="C142" s="215"/>
      <c r="D142" s="182"/>
      <c r="E142" s="182"/>
      <c r="F142" s="182"/>
      <c r="G142" s="182"/>
      <c r="H142" s="182"/>
      <c r="I142" s="182"/>
      <c r="J142" s="218"/>
    </row>
    <row r="143" spans="2:10" s="139" customFormat="1">
      <c r="B143" s="215"/>
      <c r="C143" s="215"/>
      <c r="D143" s="182"/>
      <c r="E143" s="182"/>
      <c r="F143" s="182"/>
      <c r="G143" s="182"/>
      <c r="H143" s="182"/>
      <c r="I143" s="182"/>
      <c r="J143" s="218"/>
    </row>
    <row r="144" spans="2:10" s="139" customFormat="1">
      <c r="B144" s="215"/>
      <c r="C144" s="215"/>
      <c r="D144" s="182"/>
      <c r="E144" s="182"/>
      <c r="F144" s="182"/>
      <c r="G144" s="182"/>
      <c r="H144" s="182"/>
      <c r="I144" s="182"/>
      <c r="J144" s="218"/>
    </row>
    <row r="145" spans="2:10" s="139" customFormat="1">
      <c r="B145" s="215"/>
      <c r="C145" s="215"/>
      <c r="D145" s="182"/>
      <c r="E145" s="182"/>
      <c r="F145" s="182"/>
      <c r="G145" s="182"/>
      <c r="H145" s="182"/>
      <c r="I145" s="182"/>
      <c r="J145" s="218"/>
    </row>
    <row r="146" spans="2:10" s="139" customFormat="1">
      <c r="B146" s="215"/>
      <c r="C146" s="215"/>
      <c r="D146" s="182"/>
      <c r="E146" s="182"/>
      <c r="F146" s="182"/>
      <c r="G146" s="182"/>
      <c r="H146" s="182"/>
      <c r="I146" s="182"/>
      <c r="J146" s="218"/>
    </row>
    <row r="147" spans="2:10" s="139" customFormat="1">
      <c r="B147" s="215"/>
      <c r="C147" s="215"/>
      <c r="D147" s="182"/>
      <c r="E147" s="182"/>
      <c r="F147" s="182"/>
      <c r="G147" s="182"/>
      <c r="H147" s="182"/>
      <c r="I147" s="182"/>
      <c r="J147" s="218"/>
    </row>
    <row r="148" spans="2:10" s="139" customFormat="1">
      <c r="B148" s="215"/>
      <c r="C148" s="215"/>
      <c r="D148" s="182"/>
      <c r="E148" s="182"/>
      <c r="F148" s="182"/>
      <c r="G148" s="182"/>
      <c r="H148" s="182"/>
      <c r="I148" s="182"/>
      <c r="J148" s="218"/>
    </row>
    <row r="149" spans="2:10" s="139" customFormat="1">
      <c r="B149" s="215"/>
      <c r="C149" s="215"/>
      <c r="D149" s="182"/>
      <c r="E149" s="182"/>
      <c r="F149" s="182"/>
      <c r="G149" s="182"/>
      <c r="H149" s="182"/>
      <c r="I149" s="182"/>
      <c r="J149" s="218"/>
    </row>
    <row r="150" spans="2:10" s="139" customFormat="1">
      <c r="B150" s="215"/>
      <c r="C150" s="215"/>
      <c r="D150" s="182"/>
      <c r="E150" s="182"/>
      <c r="F150" s="182"/>
      <c r="G150" s="182"/>
      <c r="H150" s="182"/>
      <c r="I150" s="182"/>
      <c r="J150" s="218"/>
    </row>
    <row r="151" spans="2:10" s="139" customFormat="1">
      <c r="B151" s="215"/>
      <c r="C151" s="215"/>
      <c r="D151" s="182"/>
      <c r="E151" s="182"/>
      <c r="F151" s="182"/>
      <c r="G151" s="182"/>
      <c r="H151" s="182"/>
      <c r="I151" s="182"/>
      <c r="J151" s="218"/>
    </row>
    <row r="152" spans="2:10" s="139" customFormat="1">
      <c r="B152" s="215"/>
      <c r="C152" s="215"/>
      <c r="D152" s="182"/>
      <c r="E152" s="182"/>
      <c r="F152" s="182"/>
      <c r="G152" s="182"/>
      <c r="H152" s="182"/>
      <c r="I152" s="182"/>
      <c r="J152" s="218"/>
    </row>
    <row r="153" spans="2:10" s="139" customFormat="1">
      <c r="B153" s="215"/>
      <c r="C153" s="215"/>
      <c r="D153" s="182"/>
      <c r="E153" s="182"/>
      <c r="F153" s="182"/>
      <c r="G153" s="182"/>
      <c r="H153" s="182"/>
      <c r="I153" s="182"/>
      <c r="J153" s="218"/>
    </row>
    <row r="154" spans="2:10" s="139" customFormat="1">
      <c r="B154" s="215"/>
      <c r="C154" s="215"/>
      <c r="D154" s="182"/>
      <c r="E154" s="182"/>
      <c r="F154" s="182"/>
      <c r="G154" s="182"/>
      <c r="H154" s="182"/>
      <c r="I154" s="182"/>
      <c r="J154" s="218"/>
    </row>
    <row r="155" spans="2:10" s="139" customFormat="1">
      <c r="B155" s="215"/>
      <c r="C155" s="215"/>
      <c r="D155" s="182"/>
      <c r="E155" s="182"/>
      <c r="F155" s="182"/>
      <c r="G155" s="182"/>
      <c r="H155" s="182"/>
      <c r="I155" s="182"/>
      <c r="J155" s="218"/>
    </row>
    <row r="156" spans="2:10" s="139" customFormat="1">
      <c r="B156" s="215"/>
      <c r="C156" s="215"/>
      <c r="D156" s="182"/>
      <c r="E156" s="182"/>
      <c r="F156" s="182"/>
      <c r="G156" s="182"/>
      <c r="H156" s="182"/>
      <c r="I156" s="182"/>
      <c r="J156" s="218"/>
    </row>
    <row r="157" spans="2:10" s="139" customFormat="1">
      <c r="B157" s="215"/>
      <c r="C157" s="215"/>
      <c r="D157" s="182"/>
      <c r="E157" s="182"/>
      <c r="F157" s="182"/>
      <c r="G157" s="182"/>
      <c r="H157" s="182"/>
      <c r="I157" s="182"/>
      <c r="J157" s="218"/>
    </row>
    <row r="158" spans="2:10" s="139" customFormat="1">
      <c r="B158" s="215"/>
      <c r="C158" s="215"/>
      <c r="D158" s="182"/>
      <c r="E158" s="182"/>
      <c r="F158" s="182"/>
      <c r="G158" s="182"/>
      <c r="H158" s="182"/>
      <c r="I158" s="182"/>
      <c r="J158" s="218"/>
    </row>
    <row r="159" spans="2:10" s="139" customFormat="1">
      <c r="B159" s="215"/>
      <c r="C159" s="215"/>
      <c r="D159" s="182"/>
      <c r="E159" s="182"/>
      <c r="F159" s="182"/>
      <c r="G159" s="182"/>
      <c r="H159" s="182"/>
      <c r="I159" s="182"/>
      <c r="J159" s="218"/>
    </row>
    <row r="160" spans="2:10" s="139" customFormat="1">
      <c r="B160" s="215"/>
      <c r="C160" s="215"/>
      <c r="D160" s="182"/>
      <c r="E160" s="182"/>
      <c r="F160" s="182"/>
      <c r="G160" s="182"/>
      <c r="H160" s="182"/>
      <c r="I160" s="182"/>
      <c r="J160" s="218"/>
    </row>
    <row r="161" spans="2:15" s="139" customFormat="1">
      <c r="B161" s="215"/>
      <c r="C161" s="215"/>
      <c r="D161" s="214"/>
      <c r="E161" s="182"/>
      <c r="F161" s="182"/>
      <c r="G161" s="182"/>
      <c r="H161" s="182"/>
      <c r="I161" s="182"/>
      <c r="J161" s="218"/>
    </row>
    <row r="162" spans="2:15" s="139" customFormat="1">
      <c r="B162" s="215"/>
      <c r="C162" s="215"/>
      <c r="D162" s="214"/>
      <c r="E162" s="182"/>
      <c r="F162" s="182"/>
      <c r="G162" s="182"/>
      <c r="H162" s="182"/>
      <c r="I162" s="182"/>
      <c r="J162" s="218"/>
    </row>
    <row r="163" spans="2:15" s="139" customFormat="1">
      <c r="B163" s="215"/>
      <c r="C163" s="215"/>
      <c r="D163" s="214"/>
      <c r="E163" s="182"/>
      <c r="F163" s="182"/>
      <c r="G163" s="182"/>
      <c r="H163" s="182"/>
      <c r="I163" s="182"/>
      <c r="J163" s="218"/>
    </row>
    <row r="164" spans="2:15" s="139" customFormat="1">
      <c r="B164" s="215"/>
      <c r="C164" s="215"/>
      <c r="D164" s="214"/>
      <c r="E164" s="182"/>
      <c r="F164" s="182"/>
      <c r="G164" s="182"/>
      <c r="H164" s="182"/>
      <c r="I164" s="182"/>
      <c r="J164" s="218"/>
    </row>
    <row r="165" spans="2:15" s="139" customFormat="1">
      <c r="B165" s="215"/>
      <c r="C165" s="215"/>
      <c r="D165" s="214"/>
      <c r="E165" s="182"/>
      <c r="F165" s="182"/>
      <c r="G165" s="182"/>
      <c r="H165" s="182"/>
      <c r="I165" s="182"/>
      <c r="J165" s="218"/>
    </row>
    <row r="166" spans="2:15" s="139" customFormat="1">
      <c r="B166" s="215"/>
      <c r="C166" s="215"/>
      <c r="D166" s="214"/>
      <c r="E166" s="182"/>
      <c r="F166" s="182"/>
      <c r="G166" s="182"/>
      <c r="H166" s="182"/>
      <c r="I166" s="182"/>
      <c r="J166" s="218"/>
    </row>
    <row r="167" spans="2:15" s="139" customFormat="1">
      <c r="B167" s="215"/>
      <c r="C167" s="215"/>
      <c r="D167" s="214"/>
      <c r="E167" s="182"/>
      <c r="F167" s="182"/>
      <c r="G167" s="182"/>
      <c r="H167" s="182"/>
      <c r="I167" s="182"/>
      <c r="J167" s="218"/>
    </row>
    <row r="168" spans="2:15" s="139" customFormat="1">
      <c r="B168" s="215"/>
      <c r="C168" s="215"/>
      <c r="D168" s="214"/>
      <c r="E168" s="182"/>
      <c r="F168" s="182"/>
      <c r="G168" s="182"/>
      <c r="H168" s="182"/>
      <c r="I168" s="182"/>
      <c r="J168" s="218"/>
    </row>
    <row r="169" spans="2:15" s="139" customFormat="1">
      <c r="B169" s="215"/>
      <c r="C169" s="215"/>
      <c r="D169" s="214"/>
      <c r="E169" s="182"/>
      <c r="F169" s="182"/>
      <c r="G169" s="182"/>
      <c r="H169" s="182"/>
      <c r="I169" s="182"/>
      <c r="J169" s="218"/>
    </row>
    <row r="170" spans="2:15" s="139" customFormat="1">
      <c r="B170" s="215"/>
      <c r="C170" s="215"/>
      <c r="D170" s="214"/>
      <c r="E170" s="182"/>
      <c r="F170" s="182"/>
      <c r="G170" s="182"/>
      <c r="H170" s="182"/>
      <c r="I170" s="182"/>
      <c r="J170" s="218"/>
    </row>
    <row r="171" spans="2:15" s="139" customFormat="1">
      <c r="B171" s="215"/>
      <c r="C171" s="215"/>
      <c r="D171" s="214"/>
      <c r="E171" s="182"/>
      <c r="F171" s="182"/>
      <c r="G171" s="182"/>
      <c r="H171" s="182"/>
      <c r="I171" s="182"/>
      <c r="J171" s="218"/>
      <c r="N171" s="177"/>
      <c r="O171" s="177"/>
    </row>
    <row r="172" spans="2:15" s="139" customFormat="1">
      <c r="B172" s="215"/>
      <c r="C172" s="215"/>
      <c r="D172" s="214"/>
      <c r="E172" s="182"/>
      <c r="F172" s="182"/>
      <c r="G172" s="182"/>
      <c r="H172" s="182"/>
      <c r="I172" s="182"/>
      <c r="J172" s="218"/>
      <c r="N172" s="177"/>
      <c r="O172" s="177"/>
    </row>
    <row r="173" spans="2:15" s="139" customFormat="1">
      <c r="B173" s="183"/>
      <c r="C173" s="183"/>
      <c r="D173" s="184"/>
      <c r="E173" s="182"/>
      <c r="F173" s="182"/>
      <c r="G173" s="182"/>
      <c r="H173" s="182"/>
      <c r="I173" s="182"/>
      <c r="J173" s="218"/>
      <c r="N173" s="177"/>
      <c r="O173" s="177"/>
    </row>
    <row r="174" spans="2:15" s="139" customFormat="1">
      <c r="B174" s="183"/>
      <c r="C174" s="183"/>
      <c r="D174" s="184"/>
      <c r="E174" s="182"/>
      <c r="F174" s="182"/>
      <c r="G174" s="182"/>
      <c r="H174" s="182"/>
      <c r="I174" s="182"/>
      <c r="J174" s="218"/>
      <c r="N174" s="177"/>
      <c r="O174" s="177"/>
    </row>
    <row r="175" spans="2:15" s="139" customFormat="1">
      <c r="B175" s="183"/>
      <c r="C175" s="183"/>
      <c r="D175" s="184"/>
      <c r="E175" s="182"/>
      <c r="F175" s="182"/>
      <c r="G175" s="182"/>
      <c r="H175" s="182"/>
      <c r="I175" s="182"/>
      <c r="J175" s="218"/>
      <c r="N175" s="177"/>
      <c r="O175" s="180"/>
    </row>
    <row r="176" spans="2:15" s="139" customFormat="1">
      <c r="B176" s="183"/>
      <c r="C176" s="183"/>
      <c r="D176" s="184"/>
      <c r="E176" s="182"/>
      <c r="F176" s="182"/>
      <c r="G176" s="182"/>
      <c r="H176" s="182"/>
      <c r="I176" s="182"/>
      <c r="J176" s="218"/>
      <c r="N176" s="177"/>
      <c r="O176" s="177"/>
    </row>
    <row r="177" spans="2:15" s="139" customFormat="1">
      <c r="B177" s="141"/>
      <c r="C177" s="141"/>
      <c r="D177" s="184"/>
      <c r="E177" s="182"/>
      <c r="F177" s="182"/>
      <c r="G177" s="182"/>
      <c r="H177" s="182"/>
      <c r="I177" s="182"/>
      <c r="J177" s="218"/>
      <c r="N177" s="177"/>
      <c r="O177" s="177"/>
    </row>
    <row r="178" spans="2:15" s="139" customFormat="1">
      <c r="B178" s="141"/>
      <c r="C178" s="141"/>
      <c r="D178" s="184"/>
      <c r="E178" s="182"/>
      <c r="F178" s="182"/>
      <c r="G178" s="182"/>
      <c r="H178" s="182"/>
      <c r="I178" s="182"/>
      <c r="J178" s="218"/>
      <c r="N178" s="177"/>
      <c r="O178" s="177"/>
    </row>
    <row r="179" spans="2:15" s="139" customFormat="1">
      <c r="B179" s="141"/>
      <c r="C179" s="141"/>
      <c r="D179" s="184"/>
      <c r="E179" s="182"/>
      <c r="F179" s="182"/>
      <c r="G179" s="182"/>
      <c r="H179" s="182"/>
      <c r="I179" s="182"/>
      <c r="J179" s="218"/>
      <c r="N179" s="177"/>
      <c r="O179" s="180"/>
    </row>
    <row r="180" spans="2:15" s="139" customFormat="1">
      <c r="B180" s="141"/>
      <c r="C180" s="141"/>
      <c r="D180" s="184"/>
      <c r="E180" s="182"/>
      <c r="F180" s="182"/>
      <c r="G180" s="182"/>
      <c r="H180" s="182"/>
      <c r="I180" s="182"/>
      <c r="J180" s="218"/>
      <c r="N180" s="179"/>
      <c r="O180" s="177"/>
    </row>
    <row r="181" spans="2:15" s="139" customFormat="1">
      <c r="B181" s="141"/>
      <c r="C181" s="141"/>
      <c r="D181" s="184"/>
      <c r="E181" s="182"/>
      <c r="F181" s="182"/>
      <c r="G181" s="182"/>
      <c r="H181" s="182"/>
      <c r="I181" s="182"/>
      <c r="J181" s="218"/>
      <c r="N181" s="179"/>
      <c r="O181" s="180"/>
    </row>
    <row r="182" spans="2:15" s="139" customFormat="1">
      <c r="B182" s="141"/>
      <c r="C182" s="141"/>
      <c r="D182" s="184"/>
      <c r="E182" s="182"/>
      <c r="F182" s="182"/>
      <c r="G182" s="182"/>
      <c r="H182" s="182"/>
      <c r="I182" s="182"/>
      <c r="J182" s="218"/>
      <c r="N182" s="179"/>
      <c r="O182" s="180"/>
    </row>
    <row r="183" spans="2:15" s="139" customFormat="1">
      <c r="B183" s="141"/>
      <c r="C183" s="141"/>
      <c r="D183" s="184"/>
      <c r="E183" s="182"/>
      <c r="F183" s="182"/>
      <c r="G183" s="182"/>
      <c r="H183" s="182"/>
      <c r="I183" s="182"/>
      <c r="J183" s="218"/>
      <c r="N183" s="179"/>
      <c r="O183" s="177"/>
    </row>
    <row r="184" spans="2:15" s="139" customFormat="1">
      <c r="B184" s="141"/>
      <c r="C184" s="141"/>
      <c r="D184" s="184"/>
      <c r="E184" s="182"/>
      <c r="F184" s="182"/>
      <c r="G184" s="182"/>
      <c r="H184" s="182"/>
      <c r="I184" s="182"/>
      <c r="J184" s="218"/>
      <c r="N184" s="179"/>
      <c r="O184" s="177"/>
    </row>
    <row r="185" spans="2:15" s="139" customFormat="1">
      <c r="B185" s="141"/>
      <c r="C185" s="141"/>
      <c r="D185" s="184"/>
      <c r="E185" s="182"/>
      <c r="F185" s="182"/>
      <c r="G185" s="182"/>
      <c r="H185" s="182"/>
      <c r="I185" s="182"/>
      <c r="J185" s="218"/>
      <c r="N185" s="179"/>
      <c r="O185" s="180"/>
    </row>
    <row r="186" spans="2:15" s="139" customFormat="1">
      <c r="B186" s="141"/>
      <c r="C186" s="141"/>
      <c r="D186" s="184"/>
      <c r="E186" s="182"/>
      <c r="F186" s="182"/>
      <c r="G186" s="182"/>
      <c r="H186" s="182"/>
      <c r="I186" s="182"/>
      <c r="J186" s="218"/>
    </row>
    <row r="187" spans="2:15" s="139" customFormat="1">
      <c r="B187" s="141"/>
      <c r="C187" s="141"/>
      <c r="D187" s="184"/>
      <c r="E187" s="182"/>
      <c r="F187" s="182"/>
      <c r="G187" s="182"/>
      <c r="H187" s="182"/>
      <c r="I187" s="182"/>
      <c r="J187" s="218"/>
    </row>
    <row r="188" spans="2:15" s="139" customFormat="1">
      <c r="B188" s="141"/>
      <c r="C188" s="141"/>
      <c r="D188" s="184"/>
      <c r="E188" s="182"/>
      <c r="F188" s="182"/>
      <c r="G188" s="182"/>
      <c r="H188" s="182"/>
      <c r="I188" s="182"/>
      <c r="J188" s="218"/>
    </row>
    <row r="189" spans="2:15" s="139" customFormat="1">
      <c r="B189" s="141"/>
      <c r="C189" s="141"/>
      <c r="D189" s="184"/>
      <c r="E189" s="182"/>
      <c r="F189" s="182"/>
      <c r="G189" s="182"/>
      <c r="H189" s="182"/>
      <c r="I189" s="182"/>
      <c r="J189" s="218"/>
    </row>
    <row r="190" spans="2:15" s="139" customFormat="1">
      <c r="B190" s="141"/>
      <c r="C190" s="141"/>
      <c r="D190" s="184"/>
      <c r="E190" s="182"/>
      <c r="F190" s="182"/>
      <c r="G190" s="182"/>
      <c r="H190" s="182"/>
      <c r="I190" s="182"/>
      <c r="J190" s="218"/>
    </row>
    <row r="191" spans="2:15" s="139" customFormat="1">
      <c r="B191" s="141"/>
      <c r="C191" s="141"/>
      <c r="D191" s="184"/>
      <c r="E191" s="182"/>
      <c r="F191" s="182"/>
      <c r="G191" s="182"/>
      <c r="H191" s="182"/>
      <c r="I191" s="182"/>
      <c r="J191" s="218"/>
    </row>
    <row r="192" spans="2:15" s="139" customFormat="1">
      <c r="B192" s="141"/>
      <c r="C192" s="141"/>
      <c r="D192" s="184"/>
      <c r="E192" s="182"/>
      <c r="F192" s="182"/>
      <c r="G192" s="182"/>
      <c r="H192" s="182"/>
      <c r="I192" s="182"/>
      <c r="J192" s="218"/>
    </row>
    <row r="193" spans="2:10" s="139" customFormat="1">
      <c r="B193" s="141"/>
      <c r="C193" s="141"/>
      <c r="D193" s="184"/>
      <c r="E193" s="182"/>
      <c r="F193" s="182"/>
      <c r="G193" s="182"/>
      <c r="H193" s="182"/>
      <c r="I193" s="182"/>
      <c r="J193" s="218"/>
    </row>
    <row r="194" spans="2:10" s="139" customFormat="1">
      <c r="B194" s="141"/>
      <c r="C194" s="141"/>
      <c r="D194" s="184"/>
      <c r="E194" s="182"/>
      <c r="F194" s="182"/>
      <c r="G194" s="182"/>
      <c r="H194" s="182"/>
      <c r="I194" s="182"/>
      <c r="J194" s="218"/>
    </row>
    <row r="195" spans="2:10" s="139" customFormat="1">
      <c r="B195" s="141"/>
      <c r="C195" s="141"/>
      <c r="D195" s="184"/>
      <c r="E195" s="182"/>
      <c r="F195" s="182"/>
      <c r="G195" s="182"/>
      <c r="H195" s="182"/>
      <c r="I195" s="182"/>
      <c r="J195" s="218"/>
    </row>
    <row r="196" spans="2:10" s="139" customFormat="1">
      <c r="B196" s="141"/>
      <c r="C196" s="141"/>
      <c r="D196" s="184"/>
      <c r="E196" s="182"/>
      <c r="F196" s="182"/>
      <c r="G196" s="182"/>
      <c r="H196" s="182"/>
      <c r="I196" s="182"/>
      <c r="J196" s="218"/>
    </row>
    <row r="197" spans="2:10" s="139" customFormat="1">
      <c r="B197" s="141"/>
      <c r="C197" s="141"/>
      <c r="D197" s="184"/>
      <c r="E197" s="182"/>
      <c r="F197" s="182"/>
      <c r="G197" s="182"/>
      <c r="H197" s="182"/>
      <c r="I197" s="182"/>
      <c r="J197" s="218"/>
    </row>
    <row r="198" spans="2:10" s="139" customFormat="1">
      <c r="B198" s="141"/>
      <c r="C198" s="141"/>
      <c r="D198" s="184"/>
      <c r="E198" s="182"/>
      <c r="F198" s="182"/>
      <c r="G198" s="182"/>
      <c r="H198" s="182"/>
      <c r="I198" s="182"/>
      <c r="J198" s="218"/>
    </row>
    <row r="199" spans="2:10" s="139" customFormat="1">
      <c r="B199" s="141"/>
      <c r="C199" s="141"/>
      <c r="D199" s="184"/>
      <c r="E199" s="182"/>
      <c r="F199" s="182"/>
      <c r="G199" s="182"/>
      <c r="H199" s="182"/>
      <c r="I199" s="182"/>
      <c r="J199" s="218"/>
    </row>
    <row r="200" spans="2:10" s="139" customFormat="1">
      <c r="B200" s="141"/>
      <c r="C200" s="141"/>
      <c r="D200" s="184"/>
      <c r="E200" s="182"/>
      <c r="F200" s="182"/>
      <c r="G200" s="182"/>
      <c r="H200" s="182"/>
      <c r="I200" s="182"/>
      <c r="J200" s="218"/>
    </row>
    <row r="201" spans="2:10" s="139" customFormat="1">
      <c r="B201" s="141"/>
      <c r="C201" s="141"/>
      <c r="D201" s="184"/>
      <c r="E201" s="182"/>
      <c r="F201" s="182"/>
      <c r="G201" s="182"/>
      <c r="H201" s="182"/>
      <c r="I201" s="182"/>
      <c r="J201" s="218"/>
    </row>
    <row r="202" spans="2:10" s="139" customFormat="1">
      <c r="B202" s="141"/>
      <c r="C202" s="141"/>
      <c r="D202" s="184"/>
      <c r="E202" s="182"/>
      <c r="F202" s="182"/>
      <c r="G202" s="182"/>
      <c r="H202" s="182"/>
      <c r="I202" s="182"/>
      <c r="J202" s="218"/>
    </row>
    <row r="203" spans="2:10" s="139" customFormat="1">
      <c r="B203" s="141"/>
      <c r="C203" s="141"/>
      <c r="D203" s="184"/>
      <c r="E203" s="182"/>
      <c r="F203" s="182"/>
      <c r="G203" s="182"/>
      <c r="H203" s="182"/>
      <c r="I203" s="182"/>
      <c r="J203" s="218"/>
    </row>
    <row r="204" spans="2:10" s="139" customFormat="1">
      <c r="B204" s="141"/>
      <c r="C204" s="141"/>
      <c r="D204" s="184"/>
      <c r="E204" s="182"/>
      <c r="F204" s="182"/>
      <c r="G204" s="182"/>
      <c r="H204" s="182"/>
      <c r="I204" s="182"/>
      <c r="J204" s="218"/>
    </row>
    <row r="205" spans="2:10" s="139" customFormat="1">
      <c r="B205" s="141"/>
      <c r="C205" s="141"/>
      <c r="D205" s="184"/>
      <c r="E205" s="182"/>
      <c r="F205" s="182"/>
      <c r="G205" s="182"/>
      <c r="H205" s="182"/>
      <c r="I205" s="182"/>
      <c r="J205" s="218"/>
    </row>
    <row r="206" spans="2:10" s="139" customFormat="1">
      <c r="B206" s="141"/>
      <c r="C206" s="141"/>
      <c r="D206" s="184"/>
      <c r="E206" s="182"/>
      <c r="F206" s="182"/>
      <c r="G206" s="182"/>
      <c r="H206" s="182"/>
      <c r="I206" s="182"/>
      <c r="J206" s="218"/>
    </row>
    <row r="207" spans="2:10" s="139" customFormat="1">
      <c r="B207" s="141"/>
      <c r="C207" s="141"/>
      <c r="D207" s="184"/>
      <c r="E207" s="182"/>
      <c r="F207" s="182"/>
      <c r="G207" s="182"/>
      <c r="H207" s="182"/>
      <c r="I207" s="182"/>
      <c r="J207" s="218"/>
    </row>
    <row r="208" spans="2:10" s="139" customFormat="1">
      <c r="B208" s="141"/>
      <c r="C208" s="141"/>
      <c r="D208" s="184"/>
      <c r="E208" s="182"/>
      <c r="F208" s="182"/>
      <c r="G208" s="182"/>
      <c r="H208" s="182"/>
      <c r="I208" s="182"/>
      <c r="J208" s="218"/>
    </row>
    <row r="209" spans="2:10" s="139" customFormat="1">
      <c r="B209" s="141"/>
      <c r="C209" s="141"/>
      <c r="D209" s="184"/>
      <c r="E209" s="182"/>
      <c r="F209" s="182"/>
      <c r="G209" s="182"/>
      <c r="H209" s="182"/>
      <c r="I209" s="182"/>
      <c r="J209" s="218"/>
    </row>
    <row r="210" spans="2:10" s="139" customFormat="1">
      <c r="B210" s="141"/>
      <c r="C210" s="141"/>
      <c r="D210" s="184"/>
      <c r="E210" s="182"/>
      <c r="F210" s="182"/>
      <c r="G210" s="182"/>
      <c r="H210" s="182"/>
      <c r="I210" s="182"/>
      <c r="J210" s="218"/>
    </row>
    <row r="211" spans="2:10" s="139" customFormat="1">
      <c r="B211" s="141"/>
      <c r="C211" s="141"/>
      <c r="D211" s="184"/>
      <c r="E211" s="182"/>
      <c r="F211" s="182"/>
      <c r="G211" s="182"/>
      <c r="H211" s="182"/>
      <c r="I211" s="182"/>
      <c r="J211" s="218"/>
    </row>
    <row r="212" spans="2:10" s="139" customFormat="1">
      <c r="B212" s="141"/>
      <c r="C212" s="141"/>
      <c r="D212" s="184"/>
      <c r="E212" s="182"/>
      <c r="F212" s="182"/>
      <c r="G212" s="182"/>
      <c r="H212" s="182"/>
      <c r="I212" s="182"/>
      <c r="J212" s="218"/>
    </row>
    <row r="213" spans="2:10" s="139" customFormat="1">
      <c r="B213" s="141"/>
      <c r="C213" s="141"/>
      <c r="D213" s="184"/>
      <c r="E213" s="182"/>
      <c r="F213" s="182"/>
      <c r="G213" s="182"/>
      <c r="H213" s="182"/>
      <c r="I213" s="182"/>
      <c r="J213" s="218"/>
    </row>
    <row r="214" spans="2:10" s="139" customFormat="1">
      <c r="B214" s="141"/>
      <c r="C214" s="141"/>
      <c r="D214" s="184"/>
      <c r="E214" s="182"/>
      <c r="F214" s="182"/>
      <c r="G214" s="182"/>
      <c r="H214" s="182"/>
      <c r="I214" s="182"/>
      <c r="J214" s="218"/>
    </row>
    <row r="215" spans="2:10" s="139" customFormat="1">
      <c r="B215" s="141"/>
      <c r="C215" s="141"/>
      <c r="D215" s="184"/>
      <c r="E215" s="182"/>
      <c r="F215" s="182"/>
      <c r="G215" s="182"/>
      <c r="H215" s="182"/>
      <c r="I215" s="182"/>
      <c r="J215" s="218"/>
    </row>
    <row r="216" spans="2:10" s="139" customFormat="1">
      <c r="B216" s="141"/>
      <c r="C216" s="141"/>
      <c r="D216" s="184"/>
      <c r="E216" s="182"/>
      <c r="F216" s="182"/>
      <c r="G216" s="182"/>
      <c r="H216" s="182"/>
      <c r="I216" s="182"/>
      <c r="J216" s="218"/>
    </row>
    <row r="217" spans="2:10" s="139" customFormat="1">
      <c r="B217" s="141"/>
      <c r="C217" s="141"/>
      <c r="D217" s="184"/>
      <c r="E217" s="182"/>
      <c r="F217" s="182"/>
      <c r="G217" s="182"/>
      <c r="H217" s="182"/>
      <c r="I217" s="182"/>
      <c r="J217" s="218"/>
    </row>
    <row r="218" spans="2:10" s="139" customFormat="1">
      <c r="B218" s="141"/>
      <c r="C218" s="141"/>
      <c r="D218" s="184"/>
      <c r="E218" s="182"/>
      <c r="F218" s="182"/>
      <c r="G218" s="182"/>
      <c r="H218" s="182"/>
      <c r="I218" s="182"/>
      <c r="J218" s="218"/>
    </row>
    <row r="219" spans="2:10" s="139" customFormat="1">
      <c r="B219" s="141"/>
      <c r="C219" s="141"/>
      <c r="D219" s="184"/>
      <c r="E219" s="182"/>
      <c r="F219" s="182"/>
      <c r="G219" s="182"/>
      <c r="H219" s="182"/>
      <c r="I219" s="182"/>
      <c r="J219" s="218"/>
    </row>
    <row r="220" spans="2:10" s="139" customFormat="1">
      <c r="B220" s="141"/>
      <c r="C220" s="141"/>
      <c r="D220" s="184"/>
      <c r="E220" s="182"/>
      <c r="F220" s="182"/>
      <c r="G220" s="182"/>
      <c r="H220" s="182"/>
      <c r="I220" s="182"/>
      <c r="J220" s="218"/>
    </row>
    <row r="221" spans="2:10" s="139" customFormat="1">
      <c r="B221" s="141"/>
      <c r="C221" s="141"/>
      <c r="D221" s="184"/>
      <c r="E221" s="182"/>
      <c r="F221" s="182"/>
      <c r="G221" s="182"/>
      <c r="H221" s="182"/>
      <c r="I221" s="182"/>
      <c r="J221" s="218"/>
    </row>
    <row r="222" spans="2:10" s="139" customFormat="1">
      <c r="B222" s="141"/>
      <c r="C222" s="141"/>
      <c r="D222" s="184"/>
      <c r="E222" s="182"/>
      <c r="F222" s="182"/>
      <c r="G222" s="182"/>
      <c r="H222" s="182"/>
      <c r="I222" s="182"/>
      <c r="J222" s="218"/>
    </row>
    <row r="223" spans="2:10" s="139" customFormat="1">
      <c r="B223" s="141"/>
      <c r="C223" s="141"/>
      <c r="D223" s="184"/>
      <c r="E223" s="182"/>
      <c r="F223" s="182"/>
      <c r="G223" s="182"/>
      <c r="H223" s="182"/>
      <c r="I223" s="182"/>
      <c r="J223" s="218"/>
    </row>
    <row r="224" spans="2:10" s="139" customFormat="1">
      <c r="B224" s="141"/>
      <c r="C224" s="141"/>
      <c r="D224" s="184"/>
      <c r="E224" s="182"/>
      <c r="F224" s="182"/>
      <c r="G224" s="182"/>
      <c r="H224" s="182"/>
      <c r="I224" s="182"/>
      <c r="J224" s="218"/>
    </row>
    <row r="225" spans="2:10" s="139" customFormat="1">
      <c r="B225" s="141"/>
      <c r="C225" s="141"/>
      <c r="D225" s="184"/>
      <c r="E225" s="182"/>
      <c r="F225" s="182"/>
      <c r="G225" s="182"/>
      <c r="H225" s="182"/>
      <c r="I225" s="182"/>
      <c r="J225" s="218"/>
    </row>
    <row r="226" spans="2:10" s="139" customFormat="1">
      <c r="B226" s="141"/>
      <c r="C226" s="141"/>
      <c r="D226" s="184"/>
      <c r="E226" s="182"/>
      <c r="F226" s="182"/>
      <c r="G226" s="182"/>
      <c r="H226" s="182"/>
      <c r="I226" s="182"/>
      <c r="J226" s="218"/>
    </row>
    <row r="227" spans="2:10" s="139" customFormat="1">
      <c r="B227" s="141"/>
      <c r="C227" s="141"/>
      <c r="D227" s="184"/>
      <c r="E227" s="182"/>
      <c r="F227" s="182"/>
      <c r="G227" s="182"/>
      <c r="H227" s="182"/>
      <c r="I227" s="182"/>
      <c r="J227" s="218"/>
    </row>
    <row r="228" spans="2:10" s="139" customFormat="1">
      <c r="B228" s="141"/>
      <c r="C228" s="141"/>
      <c r="D228" s="184"/>
      <c r="E228" s="182"/>
      <c r="F228" s="182"/>
      <c r="G228" s="182"/>
      <c r="H228" s="182"/>
      <c r="I228" s="182"/>
      <c r="J228" s="218"/>
    </row>
    <row r="229" spans="2:10" s="139" customFormat="1">
      <c r="B229" s="141"/>
      <c r="C229" s="141"/>
      <c r="D229" s="184"/>
      <c r="E229" s="182"/>
      <c r="F229" s="182"/>
      <c r="G229" s="182"/>
      <c r="H229" s="182"/>
      <c r="I229" s="182"/>
      <c r="J229" s="218"/>
    </row>
    <row r="230" spans="2:10">
      <c r="D230" s="184"/>
      <c r="E230" s="182"/>
      <c r="F230" s="182"/>
      <c r="G230" s="182"/>
      <c r="H230" s="182"/>
      <c r="I230" s="182"/>
      <c r="J230" s="218"/>
    </row>
    <row r="231" spans="2:10">
      <c r="D231" s="184"/>
      <c r="E231" s="182"/>
      <c r="F231" s="182"/>
      <c r="G231" s="182"/>
      <c r="H231" s="182"/>
      <c r="I231" s="182"/>
      <c r="J231" s="218"/>
    </row>
    <row r="232" spans="2:10">
      <c r="D232" s="184"/>
      <c r="E232" s="182"/>
      <c r="F232" s="182"/>
      <c r="G232" s="182"/>
      <c r="H232" s="182"/>
      <c r="I232" s="182"/>
      <c r="J232" s="218"/>
    </row>
    <row r="233" spans="2:10">
      <c r="D233" s="184"/>
      <c r="E233" s="182"/>
      <c r="F233" s="182"/>
      <c r="G233" s="182"/>
      <c r="H233" s="182"/>
      <c r="I233" s="182"/>
      <c r="J233" s="218"/>
    </row>
    <row r="234" spans="2:10">
      <c r="D234" s="184"/>
      <c r="E234" s="182"/>
      <c r="F234" s="182"/>
      <c r="G234" s="182"/>
      <c r="H234" s="182"/>
      <c r="I234" s="182"/>
      <c r="J234" s="218"/>
    </row>
    <row r="235" spans="2:10">
      <c r="D235" s="184"/>
      <c r="E235" s="182"/>
      <c r="F235" s="182"/>
      <c r="G235" s="182"/>
      <c r="H235" s="182"/>
      <c r="I235" s="182"/>
      <c r="J235" s="218"/>
    </row>
    <row r="236" spans="2:10">
      <c r="D236" s="184"/>
      <c r="E236" s="182"/>
      <c r="F236" s="182"/>
      <c r="G236" s="182"/>
      <c r="H236" s="182"/>
      <c r="I236" s="182"/>
      <c r="J236" s="218"/>
    </row>
    <row r="237" spans="2:10">
      <c r="D237" s="184"/>
      <c r="E237" s="182"/>
      <c r="F237" s="182"/>
      <c r="G237" s="182"/>
      <c r="H237" s="182"/>
      <c r="I237" s="182"/>
      <c r="J237" s="218"/>
    </row>
    <row r="238" spans="2:10">
      <c r="D238" s="184"/>
      <c r="E238" s="182"/>
      <c r="F238" s="182"/>
      <c r="G238" s="182"/>
      <c r="H238" s="182"/>
      <c r="I238" s="182"/>
      <c r="J238" s="218"/>
    </row>
    <row r="239" spans="2:10">
      <c r="D239" s="184"/>
      <c r="E239" s="182"/>
      <c r="F239" s="182"/>
      <c r="G239" s="182"/>
      <c r="H239" s="182"/>
      <c r="I239" s="182"/>
      <c r="J239" s="218"/>
    </row>
    <row r="240" spans="2:10">
      <c r="D240" s="184"/>
      <c r="E240" s="182"/>
      <c r="F240" s="182"/>
      <c r="G240" s="182"/>
      <c r="H240" s="182"/>
      <c r="I240" s="182"/>
      <c r="J240" s="218"/>
    </row>
    <row r="241" spans="4:10">
      <c r="D241" s="184"/>
      <c r="E241" s="182"/>
      <c r="F241" s="182"/>
      <c r="G241" s="182"/>
      <c r="H241" s="182"/>
      <c r="I241" s="182"/>
      <c r="J241" s="218"/>
    </row>
    <row r="242" spans="4:10">
      <c r="D242" s="184"/>
      <c r="E242" s="182"/>
      <c r="F242" s="182"/>
      <c r="G242" s="182"/>
      <c r="H242" s="182"/>
      <c r="I242" s="182"/>
      <c r="J242" s="218"/>
    </row>
    <row r="243" spans="4:10">
      <c r="D243" s="184"/>
      <c r="E243" s="182"/>
      <c r="F243" s="182"/>
      <c r="G243" s="182"/>
      <c r="H243" s="182"/>
      <c r="I243" s="182"/>
      <c r="J243" s="218"/>
    </row>
    <row r="244" spans="4:10">
      <c r="D244" s="184"/>
      <c r="E244" s="182"/>
      <c r="F244" s="182"/>
      <c r="G244" s="182"/>
      <c r="H244" s="182"/>
      <c r="I244" s="182"/>
      <c r="J244" s="218"/>
    </row>
    <row r="245" spans="4:10">
      <c r="D245" s="184"/>
      <c r="E245" s="182"/>
      <c r="F245" s="182"/>
      <c r="G245" s="182"/>
      <c r="H245" s="182"/>
      <c r="I245" s="182"/>
      <c r="J245" s="218"/>
    </row>
    <row r="246" spans="4:10">
      <c r="D246" s="184"/>
      <c r="E246" s="182"/>
      <c r="F246" s="182"/>
      <c r="G246" s="182"/>
      <c r="H246" s="182"/>
      <c r="I246" s="182"/>
      <c r="J246" s="218"/>
    </row>
    <row r="247" spans="4:10">
      <c r="D247" s="184"/>
      <c r="E247" s="182"/>
      <c r="F247" s="182"/>
      <c r="G247" s="182"/>
      <c r="H247" s="182"/>
      <c r="I247" s="182"/>
      <c r="J247" s="218"/>
    </row>
    <row r="248" spans="4:10">
      <c r="D248" s="184"/>
      <c r="E248" s="182"/>
      <c r="F248" s="182"/>
      <c r="G248" s="182"/>
      <c r="H248" s="182"/>
      <c r="I248" s="182"/>
      <c r="J248" s="218"/>
    </row>
    <row r="249" spans="4:10">
      <c r="D249" s="184"/>
      <c r="E249" s="182"/>
      <c r="F249" s="182"/>
      <c r="G249" s="182"/>
      <c r="H249" s="182"/>
      <c r="I249" s="182"/>
      <c r="J249" s="218"/>
    </row>
    <row r="250" spans="4:10">
      <c r="D250" s="184"/>
      <c r="E250" s="182"/>
      <c r="F250" s="182"/>
      <c r="G250" s="182"/>
      <c r="H250" s="182"/>
      <c r="I250" s="182"/>
      <c r="J250" s="218"/>
    </row>
    <row r="251" spans="4:10">
      <c r="D251" s="184"/>
      <c r="E251" s="182"/>
      <c r="F251" s="182"/>
      <c r="G251" s="182"/>
      <c r="H251" s="182"/>
      <c r="I251" s="182"/>
      <c r="J251" s="218"/>
    </row>
    <row r="252" spans="4:10">
      <c r="D252" s="184"/>
      <c r="E252" s="182"/>
      <c r="F252" s="182"/>
      <c r="G252" s="182"/>
      <c r="H252" s="182"/>
      <c r="I252" s="182"/>
      <c r="J252" s="218"/>
    </row>
    <row r="253" spans="4:10">
      <c r="D253" s="184"/>
      <c r="E253" s="182"/>
      <c r="F253" s="182"/>
      <c r="G253" s="182"/>
      <c r="H253" s="182"/>
      <c r="I253" s="182"/>
      <c r="J253" s="218"/>
    </row>
    <row r="254" spans="4:10">
      <c r="D254" s="184"/>
      <c r="E254" s="182"/>
      <c r="F254" s="182"/>
      <c r="G254" s="182"/>
      <c r="H254" s="182"/>
      <c r="I254" s="182"/>
      <c r="J254" s="218"/>
    </row>
    <row r="255" spans="4:10">
      <c r="D255" s="184"/>
      <c r="E255" s="182"/>
      <c r="F255" s="182"/>
      <c r="G255" s="182"/>
      <c r="H255" s="182"/>
      <c r="I255" s="182"/>
      <c r="J255" s="218"/>
    </row>
    <row r="256" spans="4:10">
      <c r="D256" s="184"/>
      <c r="E256" s="182"/>
      <c r="F256" s="182"/>
      <c r="G256" s="182"/>
      <c r="H256" s="182"/>
      <c r="I256" s="182"/>
      <c r="J256" s="218"/>
    </row>
    <row r="257" spans="4:10">
      <c r="D257" s="184"/>
      <c r="E257" s="182"/>
      <c r="F257" s="182"/>
      <c r="G257" s="182"/>
      <c r="H257" s="182"/>
      <c r="I257" s="182"/>
      <c r="J257" s="218"/>
    </row>
    <row r="258" spans="4:10">
      <c r="D258" s="184"/>
      <c r="E258" s="182"/>
      <c r="F258" s="182"/>
      <c r="G258" s="182"/>
      <c r="H258" s="182"/>
      <c r="I258" s="182"/>
      <c r="J258" s="218"/>
    </row>
    <row r="259" spans="4:10">
      <c r="D259" s="184"/>
      <c r="E259" s="182"/>
      <c r="F259" s="182"/>
      <c r="G259" s="182"/>
      <c r="H259" s="182"/>
      <c r="I259" s="182"/>
      <c r="J259" s="218"/>
    </row>
    <row r="260" spans="4:10">
      <c r="D260" s="184"/>
      <c r="E260" s="182"/>
      <c r="F260" s="182"/>
      <c r="G260" s="182"/>
      <c r="H260" s="182"/>
      <c r="I260" s="182"/>
      <c r="J260" s="218"/>
    </row>
    <row r="261" spans="4:10">
      <c r="D261" s="184"/>
      <c r="E261" s="182"/>
      <c r="F261" s="182"/>
      <c r="G261" s="182"/>
      <c r="H261" s="182"/>
      <c r="I261" s="182"/>
      <c r="J261" s="218"/>
    </row>
    <row r="262" spans="4:10">
      <c r="D262" s="184"/>
      <c r="E262" s="182"/>
      <c r="F262" s="182"/>
      <c r="G262" s="182"/>
      <c r="H262" s="182"/>
      <c r="I262" s="182"/>
      <c r="J262" s="218"/>
    </row>
    <row r="263" spans="4:10">
      <c r="D263" s="184"/>
      <c r="E263" s="182"/>
      <c r="F263" s="182"/>
      <c r="G263" s="182"/>
      <c r="H263" s="182"/>
      <c r="I263" s="182"/>
      <c r="J263" s="218"/>
    </row>
    <row r="264" spans="4:10">
      <c r="D264" s="184"/>
      <c r="E264" s="182"/>
      <c r="F264" s="182"/>
      <c r="G264" s="182"/>
      <c r="H264" s="182"/>
      <c r="I264" s="182"/>
      <c r="J264" s="218"/>
    </row>
    <row r="265" spans="4:10">
      <c r="D265" s="184"/>
      <c r="E265" s="182"/>
      <c r="F265" s="182"/>
      <c r="G265" s="182"/>
      <c r="H265" s="182"/>
      <c r="I265" s="182"/>
      <c r="J265" s="218"/>
    </row>
    <row r="266" spans="4:10">
      <c r="D266" s="184"/>
      <c r="E266" s="182"/>
      <c r="F266" s="182"/>
      <c r="G266" s="182"/>
      <c r="H266" s="182"/>
      <c r="I266" s="182"/>
      <c r="J266" s="218"/>
    </row>
    <row r="267" spans="4:10">
      <c r="D267" s="184"/>
      <c r="E267" s="182"/>
      <c r="F267" s="182"/>
      <c r="G267" s="182"/>
      <c r="H267" s="182"/>
      <c r="I267" s="182"/>
      <c r="J267" s="218"/>
    </row>
    <row r="268" spans="4:10">
      <c r="D268" s="184"/>
      <c r="E268" s="182"/>
      <c r="F268" s="182"/>
      <c r="G268" s="182"/>
      <c r="H268" s="182"/>
      <c r="I268" s="182"/>
      <c r="J268" s="218"/>
    </row>
    <row r="269" spans="4:10">
      <c r="D269" s="184"/>
      <c r="E269" s="182"/>
      <c r="F269" s="182"/>
      <c r="G269" s="182"/>
      <c r="H269" s="182"/>
      <c r="I269" s="182"/>
      <c r="J269" s="218"/>
    </row>
    <row r="270" spans="4:10">
      <c r="D270" s="184"/>
      <c r="E270" s="182"/>
      <c r="F270" s="182"/>
      <c r="G270" s="182"/>
      <c r="H270" s="182"/>
      <c r="I270" s="182"/>
      <c r="J270" s="218"/>
    </row>
    <row r="271" spans="4:10">
      <c r="D271" s="184"/>
      <c r="E271" s="182"/>
      <c r="F271" s="182"/>
      <c r="G271" s="182"/>
      <c r="H271" s="182"/>
      <c r="I271" s="182"/>
      <c r="J271" s="218"/>
    </row>
    <row r="272" spans="4:10">
      <c r="D272" s="184"/>
      <c r="E272" s="182"/>
      <c r="F272" s="182"/>
      <c r="G272" s="182"/>
      <c r="H272" s="182"/>
      <c r="I272" s="182"/>
      <c r="J272" s="218"/>
    </row>
    <row r="273" spans="4:10">
      <c r="D273" s="184"/>
      <c r="E273" s="182"/>
      <c r="F273" s="182"/>
      <c r="G273" s="182"/>
      <c r="H273" s="182"/>
      <c r="I273" s="182"/>
      <c r="J273" s="218"/>
    </row>
    <row r="274" spans="4:10">
      <c r="D274" s="184"/>
      <c r="E274" s="182"/>
      <c r="F274" s="182"/>
      <c r="G274" s="182"/>
      <c r="H274" s="182"/>
      <c r="I274" s="182"/>
      <c r="J274" s="218"/>
    </row>
    <row r="275" spans="4:10">
      <c r="D275" s="184"/>
      <c r="E275" s="182"/>
      <c r="F275" s="182"/>
      <c r="G275" s="182"/>
      <c r="H275" s="182"/>
      <c r="I275" s="182"/>
      <c r="J275" s="182"/>
    </row>
    <row r="276" spans="4:10">
      <c r="D276" s="184"/>
      <c r="E276" s="182"/>
      <c r="F276" s="182"/>
      <c r="G276" s="182"/>
      <c r="H276" s="182"/>
      <c r="I276" s="182"/>
      <c r="J276" s="182"/>
    </row>
    <row r="277" spans="4:10">
      <c r="D277" s="184"/>
      <c r="E277" s="182"/>
      <c r="F277" s="182"/>
      <c r="G277" s="182"/>
      <c r="H277" s="182"/>
      <c r="I277" s="182"/>
      <c r="J277" s="182"/>
    </row>
    <row r="278" spans="4:10">
      <c r="D278" s="184"/>
      <c r="E278" s="182"/>
      <c r="F278" s="182"/>
      <c r="G278" s="182"/>
      <c r="H278" s="182"/>
      <c r="I278" s="182"/>
      <c r="J278" s="182"/>
    </row>
    <row r="279" spans="4:10">
      <c r="D279" s="184"/>
      <c r="E279" s="182"/>
      <c r="F279" s="182"/>
      <c r="G279" s="182"/>
      <c r="H279" s="182"/>
      <c r="I279" s="182"/>
      <c r="J279" s="182"/>
    </row>
    <row r="280" spans="4:10">
      <c r="D280" s="184"/>
      <c r="E280" s="182"/>
      <c r="F280" s="182"/>
      <c r="G280" s="182"/>
      <c r="H280" s="182"/>
      <c r="I280" s="182"/>
      <c r="J280" s="182"/>
    </row>
    <row r="281" spans="4:10">
      <c r="D281" s="184"/>
      <c r="E281" s="182"/>
      <c r="F281" s="182"/>
      <c r="G281" s="182"/>
      <c r="H281" s="182"/>
      <c r="I281" s="182"/>
      <c r="J281" s="182"/>
    </row>
    <row r="282" spans="4:10">
      <c r="D282" s="184"/>
      <c r="E282" s="182"/>
      <c r="F282" s="182"/>
      <c r="G282" s="182"/>
      <c r="H282" s="182"/>
      <c r="I282" s="182"/>
      <c r="J282" s="182"/>
    </row>
    <row r="283" spans="4:10">
      <c r="D283" s="184"/>
      <c r="E283" s="182"/>
      <c r="F283" s="182"/>
      <c r="G283" s="182"/>
      <c r="H283" s="182"/>
      <c r="I283" s="182"/>
      <c r="J283" s="182"/>
    </row>
    <row r="284" spans="4:10">
      <c r="D284" s="184"/>
      <c r="E284" s="182"/>
      <c r="F284" s="182"/>
      <c r="G284" s="182"/>
      <c r="H284" s="182"/>
      <c r="I284" s="182"/>
      <c r="J284" s="182"/>
    </row>
    <row r="285" spans="4:10">
      <c r="D285" s="184"/>
      <c r="E285" s="182"/>
      <c r="F285" s="182"/>
      <c r="G285" s="182"/>
      <c r="H285" s="182"/>
      <c r="I285" s="182"/>
      <c r="J285" s="182"/>
    </row>
    <row r="286" spans="4:10">
      <c r="D286" s="184"/>
      <c r="E286" s="182"/>
      <c r="F286" s="182"/>
      <c r="G286" s="182"/>
      <c r="H286" s="182"/>
      <c r="I286" s="182"/>
      <c r="J286" s="182"/>
    </row>
    <row r="287" spans="4:10">
      <c r="D287" s="184"/>
      <c r="E287" s="182"/>
      <c r="F287" s="182"/>
      <c r="G287" s="182"/>
      <c r="H287" s="182"/>
      <c r="I287" s="182"/>
      <c r="J287" s="182"/>
    </row>
    <row r="288" spans="4:10">
      <c r="D288" s="184"/>
      <c r="E288" s="182"/>
      <c r="F288" s="182"/>
      <c r="G288" s="182"/>
      <c r="H288" s="182"/>
      <c r="I288" s="182"/>
      <c r="J288" s="182"/>
    </row>
    <row r="289" spans="4:4">
      <c r="D289" s="184"/>
    </row>
    <row r="290" spans="4:4">
      <c r="D290" s="184"/>
    </row>
    <row r="291" spans="4:4">
      <c r="D291" s="184"/>
    </row>
    <row r="292" spans="4:4">
      <c r="D292" s="184"/>
    </row>
    <row r="293" spans="4:4">
      <c r="D293" s="184"/>
    </row>
    <row r="294" spans="4:4">
      <c r="D294" s="184"/>
    </row>
    <row r="295" spans="4:4">
      <c r="D295" s="184"/>
    </row>
    <row r="296" spans="4:4">
      <c r="D296" s="184"/>
    </row>
    <row r="297" spans="4:4">
      <c r="D297" s="184"/>
    </row>
    <row r="298" spans="4:4">
      <c r="D298" s="184"/>
    </row>
    <row r="299" spans="4:4">
      <c r="D299" s="184"/>
    </row>
    <row r="300" spans="4:4">
      <c r="D300" s="184"/>
    </row>
    <row r="301" spans="4:4">
      <c r="D301" s="184"/>
    </row>
    <row r="302" spans="4:4">
      <c r="D302" s="184"/>
    </row>
    <row r="303" spans="4:4">
      <c r="D303" s="184"/>
    </row>
    <row r="304" spans="4:4">
      <c r="D304" s="184"/>
    </row>
    <row r="305" spans="4:4">
      <c r="D305" s="184"/>
    </row>
    <row r="306" spans="4:4">
      <c r="D306" s="184"/>
    </row>
    <row r="307" spans="4:4">
      <c r="D307" s="184"/>
    </row>
    <row r="308" spans="4:4">
      <c r="D308" s="184"/>
    </row>
    <row r="309" spans="4:4">
      <c r="D309" s="184"/>
    </row>
    <row r="310" spans="4:4">
      <c r="D310" s="184"/>
    </row>
    <row r="311" spans="4:4">
      <c r="D311" s="184"/>
    </row>
    <row r="312" spans="4:4">
      <c r="D312" s="184"/>
    </row>
    <row r="313" spans="4:4">
      <c r="D313" s="184"/>
    </row>
    <row r="314" spans="4:4">
      <c r="D314" s="184"/>
    </row>
    <row r="315" spans="4:4">
      <c r="D315" s="184"/>
    </row>
    <row r="316" spans="4:4">
      <c r="D316" s="184"/>
    </row>
    <row r="317" spans="4:4">
      <c r="D317" s="184"/>
    </row>
    <row r="318" spans="4:4">
      <c r="D318" s="184"/>
    </row>
    <row r="319" spans="4:4">
      <c r="D319" s="184"/>
    </row>
    <row r="320" spans="4:4">
      <c r="D320" s="184"/>
    </row>
    <row r="321" spans="4:4">
      <c r="D321" s="184"/>
    </row>
    <row r="322" spans="4:4">
      <c r="D322" s="184"/>
    </row>
    <row r="323" spans="4:4">
      <c r="D323" s="184"/>
    </row>
    <row r="324" spans="4:4">
      <c r="D324" s="184"/>
    </row>
    <row r="325" spans="4:4">
      <c r="D325" s="184"/>
    </row>
    <row r="326" spans="4:4">
      <c r="D326" s="184"/>
    </row>
    <row r="327" spans="4:4">
      <c r="D327" s="184"/>
    </row>
    <row r="328" spans="4:4">
      <c r="D328" s="184"/>
    </row>
    <row r="329" spans="4:4">
      <c r="D329" s="184"/>
    </row>
    <row r="330" spans="4:4">
      <c r="D330" s="184"/>
    </row>
    <row r="331" spans="4:4">
      <c r="D331" s="184"/>
    </row>
    <row r="332" spans="4:4">
      <c r="D332" s="184"/>
    </row>
    <row r="333" spans="4:4">
      <c r="D333" s="184"/>
    </row>
    <row r="334" spans="4:4">
      <c r="D334" s="184"/>
    </row>
    <row r="335" spans="4:4">
      <c r="D335" s="184"/>
    </row>
    <row r="336" spans="4:4">
      <c r="D336" s="184"/>
    </row>
    <row r="337" spans="4:4">
      <c r="D337" s="184"/>
    </row>
    <row r="338" spans="4:4">
      <c r="D338" s="184"/>
    </row>
    <row r="339" spans="4:4">
      <c r="D339" s="184"/>
    </row>
    <row r="340" spans="4:4">
      <c r="D340" s="184"/>
    </row>
    <row r="341" spans="4:4">
      <c r="D341" s="184"/>
    </row>
    <row r="342" spans="4:4">
      <c r="D342" s="184"/>
    </row>
    <row r="343" spans="4:4">
      <c r="D343" s="184"/>
    </row>
    <row r="344" spans="4:4">
      <c r="D344" s="184"/>
    </row>
    <row r="345" spans="4:4">
      <c r="D345" s="184"/>
    </row>
    <row r="346" spans="4:4">
      <c r="D346" s="184"/>
    </row>
    <row r="347" spans="4:4">
      <c r="D347" s="184"/>
    </row>
    <row r="348" spans="4:4">
      <c r="D348" s="184"/>
    </row>
    <row r="349" spans="4:4">
      <c r="D349" s="184"/>
    </row>
    <row r="350" spans="4:4">
      <c r="D350" s="184"/>
    </row>
    <row r="351" spans="4:4">
      <c r="D351" s="184"/>
    </row>
    <row r="352" spans="4:4">
      <c r="D352" s="184"/>
    </row>
    <row r="353" spans="4:4">
      <c r="D353" s="184"/>
    </row>
    <row r="354" spans="4:4">
      <c r="D354" s="184"/>
    </row>
    <row r="355" spans="4:4">
      <c r="D355" s="184"/>
    </row>
    <row r="356" spans="4:4">
      <c r="D356" s="184"/>
    </row>
    <row r="357" spans="4:4">
      <c r="D357" s="184"/>
    </row>
    <row r="358" spans="4:4">
      <c r="D358" s="184"/>
    </row>
    <row r="359" spans="4:4">
      <c r="D359" s="184"/>
    </row>
    <row r="360" spans="4:4">
      <c r="D360" s="184"/>
    </row>
    <row r="361" spans="4:4">
      <c r="D361" s="184"/>
    </row>
    <row r="362" spans="4:4">
      <c r="D362" s="184"/>
    </row>
    <row r="363" spans="4:4">
      <c r="D363" s="184"/>
    </row>
    <row r="364" spans="4:4">
      <c r="D364" s="184"/>
    </row>
    <row r="365" spans="4:4">
      <c r="D365" s="184"/>
    </row>
    <row r="366" spans="4:4">
      <c r="D366" s="184"/>
    </row>
    <row r="367" spans="4:4">
      <c r="D367" s="184"/>
    </row>
    <row r="368" spans="4:4">
      <c r="D368" s="184"/>
    </row>
    <row r="369" spans="4:4">
      <c r="D369" s="184"/>
    </row>
    <row r="370" spans="4:4">
      <c r="D370" s="184"/>
    </row>
    <row r="371" spans="4:4">
      <c r="D371" s="184"/>
    </row>
    <row r="372" spans="4:4">
      <c r="D372" s="184"/>
    </row>
    <row r="373" spans="4:4">
      <c r="D373" s="184"/>
    </row>
    <row r="374" spans="4:4">
      <c r="D374" s="184"/>
    </row>
    <row r="375" spans="4:4">
      <c r="D375" s="184"/>
    </row>
    <row r="376" spans="4:4">
      <c r="D376" s="184"/>
    </row>
    <row r="377" spans="4:4">
      <c r="D377" s="184"/>
    </row>
    <row r="378" spans="4:4">
      <c r="D378" s="184"/>
    </row>
    <row r="379" spans="4:4">
      <c r="D379" s="184"/>
    </row>
    <row r="380" spans="4:4">
      <c r="D380" s="184"/>
    </row>
    <row r="381" spans="4:4">
      <c r="D381" s="184"/>
    </row>
    <row r="382" spans="4:4">
      <c r="D382" s="184"/>
    </row>
    <row r="383" spans="4:4">
      <c r="D383" s="184"/>
    </row>
    <row r="384" spans="4:4">
      <c r="D384" s="184"/>
    </row>
    <row r="385" spans="4:4">
      <c r="D385" s="184"/>
    </row>
    <row r="386" spans="4:4">
      <c r="D386" s="184"/>
    </row>
    <row r="387" spans="4:4">
      <c r="D387" s="184"/>
    </row>
    <row r="388" spans="4:4">
      <c r="D388" s="184"/>
    </row>
    <row r="389" spans="4:4">
      <c r="D389" s="184"/>
    </row>
    <row r="390" spans="4:4">
      <c r="D390" s="184"/>
    </row>
    <row r="391" spans="4:4">
      <c r="D391" s="184"/>
    </row>
    <row r="392" spans="4:4">
      <c r="D392" s="184"/>
    </row>
    <row r="393" spans="4:4">
      <c r="D393" s="184"/>
    </row>
    <row r="394" spans="4:4">
      <c r="D394" s="184"/>
    </row>
    <row r="395" spans="4:4">
      <c r="D395" s="184"/>
    </row>
    <row r="396" spans="4:4">
      <c r="D396" s="184"/>
    </row>
    <row r="397" spans="4:4">
      <c r="D397" s="184"/>
    </row>
    <row r="398" spans="4:4">
      <c r="D398" s="184"/>
    </row>
    <row r="399" spans="4:4">
      <c r="D399" s="184"/>
    </row>
    <row r="400" spans="4:4">
      <c r="D400" s="184"/>
    </row>
    <row r="401" spans="4:4">
      <c r="D401" s="184"/>
    </row>
    <row r="402" spans="4:4">
      <c r="D402" s="184"/>
    </row>
    <row r="403" spans="4:4">
      <c r="D403" s="184"/>
    </row>
    <row r="404" spans="4:4">
      <c r="D404" s="184"/>
    </row>
    <row r="405" spans="4:4">
      <c r="D405" s="184"/>
    </row>
    <row r="406" spans="4:4">
      <c r="D406" s="184"/>
    </row>
    <row r="407" spans="4:4">
      <c r="D407" s="184"/>
    </row>
    <row r="408" spans="4:4">
      <c r="D408" s="184"/>
    </row>
    <row r="409" spans="4:4">
      <c r="D409" s="184"/>
    </row>
    <row r="410" spans="4:4">
      <c r="D410" s="184"/>
    </row>
    <row r="411" spans="4:4">
      <c r="D411" s="184"/>
    </row>
    <row r="412" spans="4:4">
      <c r="D412" s="184"/>
    </row>
    <row r="413" spans="4:4">
      <c r="D413" s="184"/>
    </row>
    <row r="414" spans="4:4">
      <c r="D414" s="184"/>
    </row>
    <row r="415" spans="4:4">
      <c r="D415" s="184"/>
    </row>
    <row r="416" spans="4:4">
      <c r="D416" s="184"/>
    </row>
    <row r="417" spans="4:4">
      <c r="D417" s="184"/>
    </row>
    <row r="418" spans="4:4">
      <c r="D418" s="184"/>
    </row>
    <row r="419" spans="4:4">
      <c r="D419" s="184"/>
    </row>
    <row r="420" spans="4:4">
      <c r="D420" s="184"/>
    </row>
    <row r="421" spans="4:4">
      <c r="D421" s="184"/>
    </row>
    <row r="422" spans="4:4">
      <c r="D422" s="184"/>
    </row>
    <row r="423" spans="4:4">
      <c r="D423" s="184"/>
    </row>
    <row r="424" spans="4:4">
      <c r="D424" s="184"/>
    </row>
    <row r="425" spans="4:4">
      <c r="D425" s="184"/>
    </row>
    <row r="426" spans="4:4">
      <c r="D426" s="184"/>
    </row>
    <row r="427" spans="4:4">
      <c r="D427" s="184"/>
    </row>
    <row r="428" spans="4:4">
      <c r="D428" s="184"/>
    </row>
    <row r="429" spans="4:4">
      <c r="D429" s="184"/>
    </row>
    <row r="430" spans="4:4">
      <c r="D430" s="184"/>
    </row>
    <row r="431" spans="4:4">
      <c r="D431" s="184"/>
    </row>
    <row r="432" spans="4:4">
      <c r="D432" s="184"/>
    </row>
    <row r="433" spans="4:4">
      <c r="D433" s="184"/>
    </row>
    <row r="434" spans="4:4">
      <c r="D434" s="184"/>
    </row>
    <row r="435" spans="4:4">
      <c r="D435" s="184"/>
    </row>
    <row r="436" spans="4:4">
      <c r="D436" s="184"/>
    </row>
    <row r="437" spans="4:4">
      <c r="D437" s="184"/>
    </row>
    <row r="438" spans="4:4">
      <c r="D438" s="184"/>
    </row>
    <row r="439" spans="4:4">
      <c r="D439" s="184"/>
    </row>
    <row r="440" spans="4:4">
      <c r="D440" s="184"/>
    </row>
    <row r="441" spans="4:4">
      <c r="D441" s="184"/>
    </row>
    <row r="442" spans="4:4">
      <c r="D442" s="184"/>
    </row>
    <row r="443" spans="4:4">
      <c r="D443" s="184"/>
    </row>
    <row r="444" spans="4:4">
      <c r="D444" s="184"/>
    </row>
    <row r="445" spans="4:4">
      <c r="D445" s="184"/>
    </row>
    <row r="446" spans="4:4">
      <c r="D446" s="184"/>
    </row>
    <row r="447" spans="4:4">
      <c r="D447" s="184"/>
    </row>
    <row r="448" spans="4:4">
      <c r="D448" s="184"/>
    </row>
    <row r="449" spans="4:4">
      <c r="D449" s="184"/>
    </row>
    <row r="450" spans="4:4">
      <c r="D450" s="184"/>
    </row>
    <row r="451" spans="4:4">
      <c r="D451" s="184"/>
    </row>
    <row r="452" spans="4:4">
      <c r="D452" s="184"/>
    </row>
    <row r="453" spans="4:4">
      <c r="D453" s="184"/>
    </row>
    <row r="454" spans="4:4">
      <c r="D454" s="184"/>
    </row>
    <row r="455" spans="4:4">
      <c r="D455" s="184"/>
    </row>
    <row r="456" spans="4:4">
      <c r="D456" s="184"/>
    </row>
    <row r="457" spans="4:4">
      <c r="D457" s="184"/>
    </row>
    <row r="458" spans="4:4">
      <c r="D458" s="184"/>
    </row>
    <row r="459" spans="4:4">
      <c r="D459" s="184"/>
    </row>
    <row r="460" spans="4:4">
      <c r="D460" s="184"/>
    </row>
    <row r="461" spans="4:4">
      <c r="D461" s="184"/>
    </row>
    <row r="462" spans="4:4">
      <c r="D462" s="184"/>
    </row>
    <row r="463" spans="4:4">
      <c r="D463" s="184"/>
    </row>
    <row r="464" spans="4:4">
      <c r="D464" s="184"/>
    </row>
    <row r="465" spans="4:4">
      <c r="D465" s="184"/>
    </row>
    <row r="466" spans="4:4">
      <c r="D466" s="184"/>
    </row>
    <row r="467" spans="4:4">
      <c r="D467" s="184"/>
    </row>
    <row r="468" spans="4:4">
      <c r="D468" s="184"/>
    </row>
    <row r="469" spans="4:4">
      <c r="D469" s="184"/>
    </row>
    <row r="470" spans="4:4">
      <c r="D470" s="184"/>
    </row>
    <row r="471" spans="4:4">
      <c r="D471" s="184"/>
    </row>
    <row r="472" spans="4:4">
      <c r="D472" s="184"/>
    </row>
    <row r="473" spans="4:4">
      <c r="D473" s="184"/>
    </row>
    <row r="474" spans="4:4">
      <c r="D474" s="184"/>
    </row>
    <row r="475" spans="4:4">
      <c r="D475" s="184"/>
    </row>
    <row r="476" spans="4:4">
      <c r="D476" s="184"/>
    </row>
    <row r="477" spans="4:4">
      <c r="D477" s="184"/>
    </row>
    <row r="478" spans="4:4">
      <c r="D478" s="184"/>
    </row>
    <row r="479" spans="4:4">
      <c r="D479" s="184"/>
    </row>
    <row r="480" spans="4:4">
      <c r="D480" s="184"/>
    </row>
    <row r="481" spans="4:4">
      <c r="D481" s="184"/>
    </row>
    <row r="482" spans="4:4">
      <c r="D482" s="184"/>
    </row>
    <row r="483" spans="4:4">
      <c r="D483" s="184"/>
    </row>
    <row r="484" spans="4:4">
      <c r="D484" s="184"/>
    </row>
    <row r="485" spans="4:4">
      <c r="D485" s="184"/>
    </row>
    <row r="486" spans="4:4">
      <c r="D486" s="184"/>
    </row>
    <row r="487" spans="4:4">
      <c r="D487" s="184"/>
    </row>
    <row r="488" spans="4:4">
      <c r="D488" s="184"/>
    </row>
    <row r="489" spans="4:4">
      <c r="D489" s="184"/>
    </row>
    <row r="490" spans="4:4">
      <c r="D490" s="184"/>
    </row>
    <row r="491" spans="4:4">
      <c r="D491" s="184"/>
    </row>
    <row r="492" spans="4:4">
      <c r="D492" s="184"/>
    </row>
    <row r="493" spans="4:4">
      <c r="D493" s="184"/>
    </row>
    <row r="494" spans="4:4">
      <c r="D494" s="184"/>
    </row>
    <row r="495" spans="4:4">
      <c r="D495" s="184"/>
    </row>
    <row r="496" spans="4:4">
      <c r="D496" s="184"/>
    </row>
    <row r="497" spans="4:5">
      <c r="D497" s="184"/>
      <c r="E497" s="183"/>
    </row>
    <row r="498" spans="4:5">
      <c r="D498" s="184"/>
      <c r="E498" s="183"/>
    </row>
    <row r="499" spans="4:5">
      <c r="D499" s="184"/>
      <c r="E499" s="183"/>
    </row>
    <row r="500" spans="4:5">
      <c r="D500" s="184"/>
      <c r="E500" s="183"/>
    </row>
    <row r="501" spans="4:5">
      <c r="D501" s="184"/>
      <c r="E501" s="183"/>
    </row>
    <row r="502" spans="4:5">
      <c r="D502" s="184"/>
      <c r="E502" s="183"/>
    </row>
    <row r="503" spans="4:5">
      <c r="D503" s="184"/>
      <c r="E503" s="183"/>
    </row>
    <row r="504" spans="4:5">
      <c r="D504" s="184"/>
      <c r="E504" s="183"/>
    </row>
    <row r="505" spans="4:5">
      <c r="D505" s="184"/>
      <c r="E505" s="183"/>
    </row>
    <row r="506" spans="4:5">
      <c r="D506" s="184"/>
      <c r="E506" s="183"/>
    </row>
    <row r="507" spans="4:5">
      <c r="D507" s="184"/>
      <c r="E507" s="183"/>
    </row>
    <row r="508" spans="4:5">
      <c r="D508" s="184"/>
      <c r="E508" s="183"/>
    </row>
    <row r="509" spans="4:5">
      <c r="D509" s="183"/>
      <c r="E509" s="185"/>
    </row>
  </sheetData>
  <sheetProtection sheet="1" objects="1" scenarios="1"/>
  <mergeCells count="1">
    <mergeCell ref="B6:L6"/>
  </mergeCells>
  <phoneticPr fontId="7" type="noConversion"/>
  <dataValidations disablePrompts="1" count="1">
    <dataValidation allowBlank="1" showInputMessage="1" showErrorMessage="1" sqref="E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P10" sqref="P10"/>
    </sheetView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41.7109375" style="2" bestFit="1" customWidth="1"/>
    <col min="4" max="4" width="7.140625" style="2" bestFit="1" customWidth="1"/>
    <col min="5" max="5" width="4.5703125" style="1" bestFit="1" customWidth="1"/>
    <col min="6" max="6" width="9.57031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1.28515625" style="1" bestFit="1" customWidth="1"/>
    <col min="14" max="14" width="6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195</v>
      </c>
      <c r="C1" s="77" t="s" vm="1">
        <v>277</v>
      </c>
    </row>
    <row r="2" spans="2:18">
      <c r="B2" s="56" t="s">
        <v>194</v>
      </c>
      <c r="C2" s="77" t="s">
        <v>278</v>
      </c>
    </row>
    <row r="3" spans="2:18">
      <c r="B3" s="56" t="s">
        <v>196</v>
      </c>
      <c r="C3" s="77" t="s">
        <v>279</v>
      </c>
    </row>
    <row r="4" spans="2:18">
      <c r="B4" s="56" t="s">
        <v>197</v>
      </c>
      <c r="C4" s="77">
        <v>2102</v>
      </c>
    </row>
    <row r="6" spans="2:18" ht="26.25" customHeight="1">
      <c r="B6" s="233" t="s">
        <v>236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5"/>
    </row>
    <row r="7" spans="2:18" s="3" customFormat="1" ht="78.75">
      <c r="B7" s="22" t="s">
        <v>132</v>
      </c>
      <c r="C7" s="30" t="s">
        <v>50</v>
      </c>
      <c r="D7" s="30" t="s">
        <v>74</v>
      </c>
      <c r="E7" s="30" t="s">
        <v>15</v>
      </c>
      <c r="F7" s="30" t="s">
        <v>75</v>
      </c>
      <c r="G7" s="30" t="s">
        <v>118</v>
      </c>
      <c r="H7" s="30" t="s">
        <v>18</v>
      </c>
      <c r="I7" s="30" t="s">
        <v>117</v>
      </c>
      <c r="J7" s="30" t="s">
        <v>17</v>
      </c>
      <c r="K7" s="30" t="s">
        <v>233</v>
      </c>
      <c r="L7" s="30" t="s">
        <v>260</v>
      </c>
      <c r="M7" s="30" t="s">
        <v>234</v>
      </c>
      <c r="N7" s="30" t="s">
        <v>66</v>
      </c>
      <c r="O7" s="30" t="s">
        <v>198</v>
      </c>
      <c r="P7" s="31" t="s">
        <v>200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267</v>
      </c>
      <c r="M8" s="32" t="s">
        <v>263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5" t="s">
        <v>238</v>
      </c>
      <c r="C10" s="81"/>
      <c r="D10" s="81"/>
      <c r="E10" s="81"/>
      <c r="F10" s="81"/>
      <c r="G10" s="81"/>
      <c r="H10" s="90">
        <v>1.8582402713558483</v>
      </c>
      <c r="I10" s="81"/>
      <c r="J10" s="81"/>
      <c r="K10" s="103">
        <v>7.1763890382869192E-2</v>
      </c>
      <c r="L10" s="90"/>
      <c r="M10" s="90">
        <v>264505.06692999997</v>
      </c>
      <c r="N10" s="81"/>
      <c r="O10" s="91">
        <v>1</v>
      </c>
      <c r="P10" s="91">
        <f>M10/'סכום נכסי הקרן'!$C$42</f>
        <v>5.1113514351254869E-3</v>
      </c>
      <c r="Q10" s="5"/>
    </row>
    <row r="11" spans="2:18" s="99" customFormat="1" ht="20.25" customHeight="1">
      <c r="B11" s="80" t="s">
        <v>253</v>
      </c>
      <c r="C11" s="81"/>
      <c r="D11" s="81"/>
      <c r="E11" s="81"/>
      <c r="F11" s="81"/>
      <c r="G11" s="81"/>
      <c r="H11" s="90">
        <v>1.8582402713558483</v>
      </c>
      <c r="I11" s="81"/>
      <c r="J11" s="81"/>
      <c r="K11" s="103">
        <v>7.1763890382869192E-2</v>
      </c>
      <c r="L11" s="90"/>
      <c r="M11" s="90">
        <v>264505.06692999997</v>
      </c>
      <c r="N11" s="81"/>
      <c r="O11" s="91">
        <v>1</v>
      </c>
      <c r="P11" s="91">
        <f>M11/'סכום נכסי הקרן'!$C$42</f>
        <v>5.1113514351254869E-3</v>
      </c>
    </row>
    <row r="12" spans="2:18">
      <c r="B12" s="101" t="s">
        <v>34</v>
      </c>
      <c r="C12" s="81"/>
      <c r="D12" s="81"/>
      <c r="E12" s="81"/>
      <c r="F12" s="81"/>
      <c r="G12" s="81"/>
      <c r="H12" s="90">
        <v>1.8582402713558483</v>
      </c>
      <c r="I12" s="81"/>
      <c r="J12" s="81"/>
      <c r="K12" s="103">
        <v>7.1763890382869192E-2</v>
      </c>
      <c r="L12" s="90"/>
      <c r="M12" s="90">
        <v>264505.06692999997</v>
      </c>
      <c r="N12" s="81"/>
      <c r="O12" s="91">
        <v>1</v>
      </c>
      <c r="P12" s="91">
        <f>M12/'סכום נכסי הקרן'!$C$42</f>
        <v>5.1113514351254869E-3</v>
      </c>
    </row>
    <row r="13" spans="2:18">
      <c r="B13" s="86" t="s">
        <v>2951</v>
      </c>
      <c r="C13" s="83">
        <v>3987</v>
      </c>
      <c r="D13" s="96" t="s">
        <v>341</v>
      </c>
      <c r="E13" s="83" t="s">
        <v>2633</v>
      </c>
      <c r="F13" s="83" t="s">
        <v>2584</v>
      </c>
      <c r="G13" s="106">
        <v>39930</v>
      </c>
      <c r="H13" s="93">
        <v>1.02</v>
      </c>
      <c r="I13" s="96" t="s">
        <v>180</v>
      </c>
      <c r="J13" s="97">
        <v>6.2E-2</v>
      </c>
      <c r="K13" s="97">
        <v>6.1900000000000004E-2</v>
      </c>
      <c r="L13" s="93">
        <v>93000000</v>
      </c>
      <c r="M13" s="93">
        <v>109487.74903000001</v>
      </c>
      <c r="N13" s="83"/>
      <c r="O13" s="94">
        <v>0.41393441078758397</v>
      </c>
      <c r="P13" s="94">
        <f>M13/'סכום נכסי הקרן'!$C$42</f>
        <v>2.1157642446269402E-3</v>
      </c>
    </row>
    <row r="14" spans="2:18">
      <c r="B14" s="86" t="s">
        <v>2952</v>
      </c>
      <c r="C14" s="83" t="s">
        <v>2953</v>
      </c>
      <c r="D14" s="96" t="s">
        <v>341</v>
      </c>
      <c r="E14" s="83" t="s">
        <v>1705</v>
      </c>
      <c r="F14" s="83" t="s">
        <v>2584</v>
      </c>
      <c r="G14" s="106">
        <v>40065</v>
      </c>
      <c r="H14" s="93">
        <v>1.39</v>
      </c>
      <c r="I14" s="96" t="s">
        <v>180</v>
      </c>
      <c r="J14" s="97">
        <v>6.25E-2</v>
      </c>
      <c r="K14" s="97">
        <v>6.2400000000000004E-2</v>
      </c>
      <c r="L14" s="93">
        <v>55800000</v>
      </c>
      <c r="M14" s="93">
        <v>62193.849820000003</v>
      </c>
      <c r="N14" s="83"/>
      <c r="O14" s="94">
        <v>0.23513292407536115</v>
      </c>
      <c r="P14" s="94">
        <f>M14/'סכום נכסי הקרן'!$C$42</f>
        <v>1.2018470089178493E-3</v>
      </c>
    </row>
    <row r="15" spans="2:18">
      <c r="B15" s="86" t="s">
        <v>2954</v>
      </c>
      <c r="C15" s="83">
        <v>8745</v>
      </c>
      <c r="D15" s="96" t="s">
        <v>341</v>
      </c>
      <c r="E15" s="83" t="s">
        <v>873</v>
      </c>
      <c r="F15" s="83" t="s">
        <v>2584</v>
      </c>
      <c r="G15" s="106">
        <v>39902</v>
      </c>
      <c r="H15" s="93">
        <v>3.18</v>
      </c>
      <c r="I15" s="96" t="s">
        <v>180</v>
      </c>
      <c r="J15" s="97">
        <v>8.6999999999999994E-2</v>
      </c>
      <c r="K15" s="97">
        <v>8.9700000000000002E-2</v>
      </c>
      <c r="L15" s="93">
        <v>80000000</v>
      </c>
      <c r="M15" s="93">
        <v>91486.44090999999</v>
      </c>
      <c r="N15" s="83"/>
      <c r="O15" s="94">
        <v>0.34587783883252204</v>
      </c>
      <c r="P15" s="94">
        <f>M15/'סכום נכסי הקרן'!$C$42</f>
        <v>1.7679031878947136E-3</v>
      </c>
    </row>
    <row r="16" spans="2:18">
      <c r="B16" s="86" t="s">
        <v>2955</v>
      </c>
      <c r="C16" s="83" t="s">
        <v>2956</v>
      </c>
      <c r="D16" s="96" t="s">
        <v>648</v>
      </c>
      <c r="E16" s="83" t="s">
        <v>612</v>
      </c>
      <c r="F16" s="83" t="s">
        <v>176</v>
      </c>
      <c r="G16" s="106">
        <v>41121</v>
      </c>
      <c r="H16" s="93">
        <v>1.8400000000000003</v>
      </c>
      <c r="I16" s="96" t="s">
        <v>180</v>
      </c>
      <c r="J16" s="97">
        <v>7.0900000000000005E-2</v>
      </c>
      <c r="K16" s="97">
        <v>8.7800000000000017E-2</v>
      </c>
      <c r="L16" s="93">
        <v>1140483.22</v>
      </c>
      <c r="M16" s="93">
        <v>1337.0271699999998</v>
      </c>
      <c r="N16" s="94"/>
      <c r="O16" s="94">
        <v>5.0548263045329025E-3</v>
      </c>
      <c r="P16" s="94">
        <f>M16/'סכום נכסי הקרן'!$C$42</f>
        <v>2.5836993685984314E-5</v>
      </c>
    </row>
    <row r="17" spans="2:16">
      <c r="B17" s="82"/>
      <c r="C17" s="83"/>
      <c r="D17" s="83"/>
      <c r="E17" s="83"/>
      <c r="F17" s="83"/>
      <c r="G17" s="83"/>
      <c r="H17" s="83"/>
      <c r="I17" s="83"/>
      <c r="J17" s="83"/>
      <c r="K17" s="83"/>
      <c r="L17" s="93"/>
      <c r="M17" s="83"/>
      <c r="N17" s="83"/>
      <c r="O17" s="94"/>
      <c r="P17" s="83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98" t="s">
        <v>276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98" t="s">
        <v>128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98" t="s">
        <v>266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</row>
    <row r="115" spans="2:16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</row>
    <row r="116" spans="2:16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V13" sqref="T13:V13"/>
    </sheetView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41.7109375" style="2" bestFit="1" customWidth="1"/>
    <col min="4" max="4" width="7.140625" style="2" bestFit="1" customWidth="1"/>
    <col min="5" max="5" width="4.5703125" style="1" bestFit="1" customWidth="1"/>
    <col min="6" max="6" width="6.285156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0.140625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20">
      <c r="B1" s="56" t="s">
        <v>195</v>
      </c>
      <c r="C1" s="77" t="s" vm="1">
        <v>277</v>
      </c>
    </row>
    <row r="2" spans="2:20">
      <c r="B2" s="56" t="s">
        <v>194</v>
      </c>
      <c r="C2" s="77" t="s">
        <v>278</v>
      </c>
    </row>
    <row r="3" spans="2:20">
      <c r="B3" s="56" t="s">
        <v>196</v>
      </c>
      <c r="C3" s="77" t="s">
        <v>279</v>
      </c>
    </row>
    <row r="4" spans="2:20">
      <c r="B4" s="56" t="s">
        <v>197</v>
      </c>
      <c r="C4" s="77">
        <v>2102</v>
      </c>
    </row>
    <row r="6" spans="2:20" ht="26.25" customHeight="1">
      <c r="B6" s="233" t="s">
        <v>240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5"/>
    </row>
    <row r="7" spans="2:20" s="3" customFormat="1" ht="78.75">
      <c r="B7" s="22" t="s">
        <v>132</v>
      </c>
      <c r="C7" s="30" t="s">
        <v>50</v>
      </c>
      <c r="D7" s="30" t="s">
        <v>74</v>
      </c>
      <c r="E7" s="30" t="s">
        <v>15</v>
      </c>
      <c r="F7" s="30" t="s">
        <v>75</v>
      </c>
      <c r="G7" s="30" t="s">
        <v>118</v>
      </c>
      <c r="H7" s="30" t="s">
        <v>18</v>
      </c>
      <c r="I7" s="30" t="s">
        <v>117</v>
      </c>
      <c r="J7" s="30" t="s">
        <v>17</v>
      </c>
      <c r="K7" s="30" t="s">
        <v>233</v>
      </c>
      <c r="L7" s="30" t="s">
        <v>260</v>
      </c>
      <c r="M7" s="30" t="s">
        <v>234</v>
      </c>
      <c r="N7" s="30" t="s">
        <v>66</v>
      </c>
      <c r="O7" s="30" t="s">
        <v>198</v>
      </c>
      <c r="P7" s="31" t="s">
        <v>200</v>
      </c>
      <c r="R7" s="1"/>
    </row>
    <row r="8" spans="2:20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267</v>
      </c>
      <c r="M8" s="32" t="s">
        <v>263</v>
      </c>
      <c r="N8" s="32" t="s">
        <v>20</v>
      </c>
      <c r="O8" s="32" t="s">
        <v>20</v>
      </c>
      <c r="P8" s="33" t="s">
        <v>20</v>
      </c>
    </row>
    <row r="9" spans="2:2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20" s="138" customFormat="1" ht="18" customHeight="1">
      <c r="B10" s="105" t="s">
        <v>239</v>
      </c>
      <c r="C10" s="81"/>
      <c r="D10" s="81"/>
      <c r="E10" s="81"/>
      <c r="F10" s="81"/>
      <c r="G10" s="81"/>
      <c r="H10" s="90">
        <v>4.1900000000000004</v>
      </c>
      <c r="I10" s="81"/>
      <c r="J10" s="81"/>
      <c r="K10" s="103">
        <v>8.8300000000000003E-2</v>
      </c>
      <c r="L10" s="90"/>
      <c r="M10" s="90">
        <v>15574.062260000001</v>
      </c>
      <c r="N10" s="81"/>
      <c r="O10" s="91">
        <v>1</v>
      </c>
      <c r="P10" s="91">
        <f>M10/'סכום נכסי הקרן'!$C$42</f>
        <v>3.0095644823489013E-4</v>
      </c>
      <c r="Q10" s="167"/>
    </row>
    <row r="11" spans="2:20" s="140" customFormat="1" ht="20.25" customHeight="1">
      <c r="B11" s="80" t="s">
        <v>31</v>
      </c>
      <c r="C11" s="81"/>
      <c r="D11" s="81"/>
      <c r="E11" s="81"/>
      <c r="F11" s="81"/>
      <c r="G11" s="81"/>
      <c r="H11" s="90">
        <v>4.1900000000000004</v>
      </c>
      <c r="I11" s="81"/>
      <c r="J11" s="81"/>
      <c r="K11" s="103">
        <v>8.8300000000000003E-2</v>
      </c>
      <c r="L11" s="90"/>
      <c r="M11" s="90">
        <v>15574.062260000001</v>
      </c>
      <c r="N11" s="81"/>
      <c r="O11" s="91">
        <v>1</v>
      </c>
      <c r="P11" s="91">
        <f>M11/'סכום נכסי הקרן'!$C$42</f>
        <v>3.0095644823489013E-4</v>
      </c>
    </row>
    <row r="12" spans="2:20" s="139" customFormat="1">
      <c r="B12" s="101" t="s">
        <v>34</v>
      </c>
      <c r="C12" s="81"/>
      <c r="D12" s="81"/>
      <c r="E12" s="81"/>
      <c r="F12" s="81"/>
      <c r="G12" s="81"/>
      <c r="H12" s="90">
        <v>4.1900000000000004</v>
      </c>
      <c r="I12" s="81"/>
      <c r="J12" s="81"/>
      <c r="K12" s="103">
        <v>8.8300000000000003E-2</v>
      </c>
      <c r="L12" s="90"/>
      <c r="M12" s="90">
        <v>15574.062260000001</v>
      </c>
      <c r="N12" s="81"/>
      <c r="O12" s="91">
        <v>1</v>
      </c>
      <c r="P12" s="91">
        <f>M12/'סכום נכסי הקרן'!$C$42</f>
        <v>3.0095644823489013E-4</v>
      </c>
    </row>
    <row r="13" spans="2:20" s="139" customFormat="1">
      <c r="B13" s="162" t="s">
        <v>3031</v>
      </c>
      <c r="C13" s="83" t="s">
        <v>2957</v>
      </c>
      <c r="D13" s="96" t="s">
        <v>648</v>
      </c>
      <c r="E13" s="83" t="s">
        <v>612</v>
      </c>
      <c r="F13" s="83" t="s">
        <v>176</v>
      </c>
      <c r="G13" s="106">
        <v>41305</v>
      </c>
      <c r="H13" s="93">
        <v>4.1900000000000004</v>
      </c>
      <c r="I13" s="96" t="s">
        <v>180</v>
      </c>
      <c r="J13" s="97">
        <v>7.1500000000000008E-2</v>
      </c>
      <c r="K13" s="97">
        <v>8.8300000000000003E-2</v>
      </c>
      <c r="L13" s="93">
        <v>15773670.789999999</v>
      </c>
      <c r="M13" s="93">
        <v>15574.062260000001</v>
      </c>
      <c r="N13" s="83"/>
      <c r="O13" s="94">
        <v>1</v>
      </c>
      <c r="P13" s="94">
        <f>M13/'סכום נכסי הקרן'!$C$42</f>
        <v>3.0095644823489013E-4</v>
      </c>
      <c r="T13" s="86"/>
    </row>
    <row r="14" spans="2:20" s="139" customFormat="1">
      <c r="B14" s="82"/>
      <c r="C14" s="83"/>
      <c r="D14" s="83"/>
      <c r="E14" s="83"/>
      <c r="F14" s="83"/>
      <c r="G14" s="83"/>
      <c r="H14" s="83"/>
      <c r="I14" s="83"/>
      <c r="J14" s="83"/>
      <c r="K14" s="83"/>
      <c r="L14" s="93"/>
      <c r="M14" s="93"/>
      <c r="N14" s="83"/>
      <c r="O14" s="94"/>
      <c r="P14" s="83"/>
    </row>
    <row r="15" spans="2:2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2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98" t="s">
        <v>276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98" t="s">
        <v>128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98" t="s">
        <v>266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Q1:XFD30 AH31:XFD33 Q34:XFD1048576 Q31:AF33 B1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pane ySplit="10" topLeftCell="A11" activePane="bottomLeft" state="frozen"/>
      <selection pane="bottomLeft" activeCell="C12" sqref="C12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5.42578125" style="1" bestFit="1" customWidth="1"/>
    <col min="13" max="13" width="7.28515625" style="1" bestFit="1" customWidth="1"/>
    <col min="14" max="14" width="8.28515625" style="1" bestFit="1" customWidth="1"/>
    <col min="15" max="15" width="13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6" t="s">
        <v>195</v>
      </c>
      <c r="C1" s="77" t="s" vm="1">
        <v>277</v>
      </c>
    </row>
    <row r="2" spans="2:53">
      <c r="B2" s="56" t="s">
        <v>194</v>
      </c>
      <c r="C2" s="77" t="s">
        <v>278</v>
      </c>
    </row>
    <row r="3" spans="2:53">
      <c r="B3" s="56" t="s">
        <v>196</v>
      </c>
      <c r="C3" s="77" t="s">
        <v>279</v>
      </c>
    </row>
    <row r="4" spans="2:53">
      <c r="B4" s="56" t="s">
        <v>197</v>
      </c>
      <c r="C4" s="77">
        <v>2102</v>
      </c>
    </row>
    <row r="6" spans="2:53" ht="21.75" customHeight="1">
      <c r="B6" s="224" t="s">
        <v>225</v>
      </c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6"/>
    </row>
    <row r="7" spans="2:53" ht="27.75" customHeight="1">
      <c r="B7" s="227" t="s">
        <v>102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9"/>
      <c r="AU7" s="3"/>
      <c r="AV7" s="3"/>
    </row>
    <row r="8" spans="2:53" s="3" customFormat="1" ht="66" customHeight="1">
      <c r="B8" s="22" t="s">
        <v>131</v>
      </c>
      <c r="C8" s="30" t="s">
        <v>50</v>
      </c>
      <c r="D8" s="30" t="s">
        <v>135</v>
      </c>
      <c r="E8" s="30" t="s">
        <v>15</v>
      </c>
      <c r="F8" s="30" t="s">
        <v>75</v>
      </c>
      <c r="G8" s="30" t="s">
        <v>118</v>
      </c>
      <c r="H8" s="30" t="s">
        <v>18</v>
      </c>
      <c r="I8" s="30" t="s">
        <v>117</v>
      </c>
      <c r="J8" s="30" t="s">
        <v>17</v>
      </c>
      <c r="K8" s="30" t="s">
        <v>19</v>
      </c>
      <c r="L8" s="30" t="s">
        <v>260</v>
      </c>
      <c r="M8" s="30" t="s">
        <v>259</v>
      </c>
      <c r="N8" s="30" t="s">
        <v>275</v>
      </c>
      <c r="O8" s="30" t="s">
        <v>71</v>
      </c>
      <c r="P8" s="30" t="s">
        <v>262</v>
      </c>
      <c r="Q8" s="30" t="s">
        <v>198</v>
      </c>
      <c r="R8" s="71" t="s">
        <v>200</v>
      </c>
      <c r="AM8" s="1"/>
      <c r="AU8" s="1"/>
      <c r="AV8" s="1"/>
      <c r="AW8" s="1"/>
    </row>
    <row r="9" spans="2:53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267</v>
      </c>
      <c r="M9" s="32"/>
      <c r="N9" s="16" t="s">
        <v>263</v>
      </c>
      <c r="O9" s="32" t="s">
        <v>268</v>
      </c>
      <c r="P9" s="32" t="s">
        <v>20</v>
      </c>
      <c r="Q9" s="32" t="s">
        <v>20</v>
      </c>
      <c r="R9" s="33" t="s">
        <v>20</v>
      </c>
      <c r="AU9" s="1"/>
      <c r="AV9" s="1"/>
    </row>
    <row r="10" spans="2:53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129</v>
      </c>
      <c r="R10" s="20" t="s">
        <v>130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27</v>
      </c>
      <c r="C11" s="79"/>
      <c r="D11" s="79"/>
      <c r="E11" s="79"/>
      <c r="F11" s="79"/>
      <c r="G11" s="79"/>
      <c r="H11" s="87">
        <v>6.6134473619555623</v>
      </c>
      <c r="I11" s="79"/>
      <c r="J11" s="79"/>
      <c r="K11" s="88">
        <v>4.660450119794898E-3</v>
      </c>
      <c r="L11" s="87"/>
      <c r="M11" s="89"/>
      <c r="N11" s="79"/>
      <c r="O11" s="87">
        <v>2449711.04336</v>
      </c>
      <c r="P11" s="79"/>
      <c r="Q11" s="88">
        <v>1</v>
      </c>
      <c r="R11" s="88">
        <f>O11/'סכום נכסי הקרן'!$C$42</f>
        <v>4.7338730416210145E-2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0" t="s">
        <v>253</v>
      </c>
      <c r="C12" s="81"/>
      <c r="D12" s="81"/>
      <c r="E12" s="81"/>
      <c r="F12" s="81"/>
      <c r="G12" s="81"/>
      <c r="H12" s="90">
        <v>6.6134473619555623</v>
      </c>
      <c r="I12" s="81"/>
      <c r="J12" s="81"/>
      <c r="K12" s="91">
        <v>4.660450119794898E-3</v>
      </c>
      <c r="L12" s="90"/>
      <c r="M12" s="92"/>
      <c r="N12" s="81"/>
      <c r="O12" s="90">
        <v>2449711.04336</v>
      </c>
      <c r="P12" s="81"/>
      <c r="Q12" s="91">
        <v>1</v>
      </c>
      <c r="R12" s="91">
        <f>O12/'סכום נכסי הקרן'!$C$42</f>
        <v>4.7338730416210145E-2</v>
      </c>
      <c r="AW12" s="4"/>
    </row>
    <row r="13" spans="2:53" s="99" customFormat="1">
      <c r="B13" s="123" t="s">
        <v>25</v>
      </c>
      <c r="C13" s="124"/>
      <c r="D13" s="124"/>
      <c r="E13" s="124"/>
      <c r="F13" s="124"/>
      <c r="G13" s="124"/>
      <c r="H13" s="125">
        <v>6.1847110109713803</v>
      </c>
      <c r="I13" s="124"/>
      <c r="J13" s="124"/>
      <c r="K13" s="126">
        <v>-2.7353228236108845E-3</v>
      </c>
      <c r="L13" s="125"/>
      <c r="M13" s="127"/>
      <c r="N13" s="124"/>
      <c r="O13" s="125">
        <v>1256506.22685</v>
      </c>
      <c r="P13" s="124"/>
      <c r="Q13" s="126">
        <v>0.51292017899653508</v>
      </c>
      <c r="R13" s="126">
        <f>O13/'סכום נכסי הקרן'!$C$42</f>
        <v>2.428099007855123E-2</v>
      </c>
    </row>
    <row r="14" spans="2:53">
      <c r="B14" s="84" t="s">
        <v>24</v>
      </c>
      <c r="C14" s="81"/>
      <c r="D14" s="81"/>
      <c r="E14" s="81"/>
      <c r="F14" s="81"/>
      <c r="G14" s="81"/>
      <c r="H14" s="90">
        <v>6.1847110109713803</v>
      </c>
      <c r="I14" s="81"/>
      <c r="J14" s="81"/>
      <c r="K14" s="91">
        <v>-2.7353228236108845E-3</v>
      </c>
      <c r="L14" s="90"/>
      <c r="M14" s="92"/>
      <c r="N14" s="81"/>
      <c r="O14" s="90">
        <v>1256506.22685</v>
      </c>
      <c r="P14" s="81"/>
      <c r="Q14" s="91">
        <v>0.51292017899653508</v>
      </c>
      <c r="R14" s="91">
        <f>O14/'סכום נכסי הקרן'!$C$42</f>
        <v>2.428099007855123E-2</v>
      </c>
    </row>
    <row r="15" spans="2:53">
      <c r="B15" s="85" t="s">
        <v>280</v>
      </c>
      <c r="C15" s="83" t="s">
        <v>281</v>
      </c>
      <c r="D15" s="96" t="s">
        <v>136</v>
      </c>
      <c r="E15" s="83" t="s">
        <v>282</v>
      </c>
      <c r="F15" s="83"/>
      <c r="G15" s="83"/>
      <c r="H15" s="93">
        <v>3.1300000000000003</v>
      </c>
      <c r="I15" s="96" t="s">
        <v>180</v>
      </c>
      <c r="J15" s="97">
        <v>0.04</v>
      </c>
      <c r="K15" s="94">
        <v>-6.6999999999999994E-3</v>
      </c>
      <c r="L15" s="93">
        <v>168567866</v>
      </c>
      <c r="M15" s="95">
        <v>152.84</v>
      </c>
      <c r="N15" s="83"/>
      <c r="O15" s="93">
        <v>257639.12202000001</v>
      </c>
      <c r="P15" s="94">
        <v>1.0841906257261877E-2</v>
      </c>
      <c r="Q15" s="94">
        <v>0.10517122936533146</v>
      </c>
      <c r="R15" s="94">
        <f>O15/'סכום נכסי הקרן'!$C$42</f>
        <v>4.9786724744668304E-3</v>
      </c>
    </row>
    <row r="16" spans="2:53" ht="20.25">
      <c r="B16" s="85" t="s">
        <v>283</v>
      </c>
      <c r="C16" s="83" t="s">
        <v>284</v>
      </c>
      <c r="D16" s="96" t="s">
        <v>136</v>
      </c>
      <c r="E16" s="83" t="s">
        <v>282</v>
      </c>
      <c r="F16" s="83"/>
      <c r="G16" s="83"/>
      <c r="H16" s="93">
        <v>5.69</v>
      </c>
      <c r="I16" s="96" t="s">
        <v>180</v>
      </c>
      <c r="J16" s="97">
        <v>0.04</v>
      </c>
      <c r="K16" s="94">
        <v>-1.4000000000000002E-3</v>
      </c>
      <c r="L16" s="93">
        <v>3063902</v>
      </c>
      <c r="M16" s="95">
        <v>157.58000000000001</v>
      </c>
      <c r="N16" s="83"/>
      <c r="O16" s="93">
        <v>4828.09692</v>
      </c>
      <c r="P16" s="94">
        <v>2.8980484273328003E-4</v>
      </c>
      <c r="Q16" s="94">
        <v>1.9708842530986141E-3</v>
      </c>
      <c r="R16" s="94">
        <f>O16/'סכום נכסי הקרן'!$C$42</f>
        <v>9.3299158338988977E-5</v>
      </c>
      <c r="AU16" s="4"/>
    </row>
    <row r="17" spans="2:48" ht="20.25">
      <c r="B17" s="85" t="s">
        <v>285</v>
      </c>
      <c r="C17" s="83" t="s">
        <v>286</v>
      </c>
      <c r="D17" s="96" t="s">
        <v>136</v>
      </c>
      <c r="E17" s="83" t="s">
        <v>282</v>
      </c>
      <c r="F17" s="83"/>
      <c r="G17" s="83"/>
      <c r="H17" s="93">
        <v>14.000000000000002</v>
      </c>
      <c r="I17" s="96" t="s">
        <v>180</v>
      </c>
      <c r="J17" s="97">
        <v>0.04</v>
      </c>
      <c r="K17" s="94">
        <v>8.6000000000000017E-3</v>
      </c>
      <c r="L17" s="93">
        <v>149094249</v>
      </c>
      <c r="M17" s="95">
        <v>183.45</v>
      </c>
      <c r="N17" s="83"/>
      <c r="O17" s="93">
        <v>273513.39545000001</v>
      </c>
      <c r="P17" s="94">
        <v>9.1910922120335449E-3</v>
      </c>
      <c r="Q17" s="94">
        <v>0.11165128891073278</v>
      </c>
      <c r="R17" s="94">
        <f>O17/'סכום נכסי הקרן'!$C$42</f>
        <v>5.2854302663675728E-3</v>
      </c>
      <c r="AV17" s="4"/>
    </row>
    <row r="18" spans="2:48">
      <c r="B18" s="85" t="s">
        <v>287</v>
      </c>
      <c r="C18" s="83" t="s">
        <v>288</v>
      </c>
      <c r="D18" s="96" t="s">
        <v>136</v>
      </c>
      <c r="E18" s="83" t="s">
        <v>282</v>
      </c>
      <c r="F18" s="83"/>
      <c r="G18" s="83"/>
      <c r="H18" s="93">
        <v>18.28</v>
      </c>
      <c r="I18" s="96" t="s">
        <v>180</v>
      </c>
      <c r="J18" s="97">
        <v>2.75E-2</v>
      </c>
      <c r="K18" s="94">
        <v>1.09E-2</v>
      </c>
      <c r="L18" s="93">
        <v>59522325</v>
      </c>
      <c r="M18" s="95">
        <v>143.71</v>
      </c>
      <c r="N18" s="83"/>
      <c r="O18" s="93">
        <v>85539.536160000003</v>
      </c>
      <c r="P18" s="94">
        <v>3.3675869517213147E-3</v>
      </c>
      <c r="Q18" s="94">
        <v>3.4918214697956702E-2</v>
      </c>
      <c r="R18" s="94">
        <f>O18/'סכום נכסי הקרן'!$C$42</f>
        <v>1.6529839522019191E-3</v>
      </c>
      <c r="AU18" s="3"/>
    </row>
    <row r="19" spans="2:48">
      <c r="B19" s="85" t="s">
        <v>289</v>
      </c>
      <c r="C19" s="83" t="s">
        <v>290</v>
      </c>
      <c r="D19" s="96" t="s">
        <v>136</v>
      </c>
      <c r="E19" s="83" t="s">
        <v>282</v>
      </c>
      <c r="F19" s="83"/>
      <c r="G19" s="83"/>
      <c r="H19" s="93">
        <v>5.2700000000000005</v>
      </c>
      <c r="I19" s="96" t="s">
        <v>180</v>
      </c>
      <c r="J19" s="97">
        <v>1.7500000000000002E-2</v>
      </c>
      <c r="K19" s="94">
        <v>-2.6000000000000007E-3</v>
      </c>
      <c r="L19" s="93">
        <v>15919636</v>
      </c>
      <c r="M19" s="95">
        <v>112.7</v>
      </c>
      <c r="N19" s="83"/>
      <c r="O19" s="93">
        <v>17941.429399999997</v>
      </c>
      <c r="P19" s="94">
        <v>1.1354072582140605E-3</v>
      </c>
      <c r="Q19" s="94">
        <v>7.3238961993622341E-3</v>
      </c>
      <c r="R19" s="94">
        <f>O19/'סכום נכסי הקרן'!$C$42</f>
        <v>3.4670394777791487E-4</v>
      </c>
      <c r="AV19" s="3"/>
    </row>
    <row r="20" spans="2:48">
      <c r="B20" s="85" t="s">
        <v>291</v>
      </c>
      <c r="C20" s="83" t="s">
        <v>292</v>
      </c>
      <c r="D20" s="96" t="s">
        <v>136</v>
      </c>
      <c r="E20" s="83" t="s">
        <v>282</v>
      </c>
      <c r="F20" s="83"/>
      <c r="G20" s="83"/>
      <c r="H20" s="93">
        <v>1.5599999999999998</v>
      </c>
      <c r="I20" s="96" t="s">
        <v>180</v>
      </c>
      <c r="J20" s="97">
        <v>0.03</v>
      </c>
      <c r="K20" s="94">
        <v>-9.2999999999999992E-3</v>
      </c>
      <c r="L20" s="93">
        <v>243935006</v>
      </c>
      <c r="M20" s="95">
        <v>117.13</v>
      </c>
      <c r="N20" s="83"/>
      <c r="O20" s="93">
        <v>285721.07091000001</v>
      </c>
      <c r="P20" s="94">
        <v>1.591199509414681E-2</v>
      </c>
      <c r="Q20" s="94">
        <v>0.11663460132755403</v>
      </c>
      <c r="R20" s="94">
        <f>O20/'סכום נכסי הקרן'!$C$42</f>
        <v>5.5213339494472264E-3</v>
      </c>
    </row>
    <row r="21" spans="2:48">
      <c r="B21" s="85" t="s">
        <v>293</v>
      </c>
      <c r="C21" s="83" t="s">
        <v>294</v>
      </c>
      <c r="D21" s="96" t="s">
        <v>136</v>
      </c>
      <c r="E21" s="83" t="s">
        <v>282</v>
      </c>
      <c r="F21" s="83"/>
      <c r="G21" s="83"/>
      <c r="H21" s="93">
        <v>2.59</v>
      </c>
      <c r="I21" s="96" t="s">
        <v>180</v>
      </c>
      <c r="J21" s="97">
        <v>1E-3</v>
      </c>
      <c r="K21" s="94">
        <v>-7.6E-3</v>
      </c>
      <c r="L21" s="93">
        <v>250005321</v>
      </c>
      <c r="M21" s="95">
        <v>102</v>
      </c>
      <c r="N21" s="83"/>
      <c r="O21" s="93">
        <v>255005.42797999998</v>
      </c>
      <c r="P21" s="94">
        <v>1.7604848088886536E-2</v>
      </c>
      <c r="Q21" s="94">
        <v>0.10409612540678961</v>
      </c>
      <c r="R21" s="94">
        <f>O21/'סכום נכסי הקרן'!$C$42</f>
        <v>4.9277784180040175E-3</v>
      </c>
    </row>
    <row r="22" spans="2:48">
      <c r="B22" s="85" t="s">
        <v>295</v>
      </c>
      <c r="C22" s="83" t="s">
        <v>296</v>
      </c>
      <c r="D22" s="96" t="s">
        <v>136</v>
      </c>
      <c r="E22" s="83" t="s">
        <v>282</v>
      </c>
      <c r="F22" s="83"/>
      <c r="G22" s="83"/>
      <c r="H22" s="93">
        <v>7.4</v>
      </c>
      <c r="I22" s="96" t="s">
        <v>180</v>
      </c>
      <c r="J22" s="97">
        <v>7.4999999999999997E-3</v>
      </c>
      <c r="K22" s="94">
        <v>-1E-4</v>
      </c>
      <c r="L22" s="93">
        <v>5394978</v>
      </c>
      <c r="M22" s="95">
        <v>105.3</v>
      </c>
      <c r="N22" s="83"/>
      <c r="O22" s="93">
        <v>5680.9120199999998</v>
      </c>
      <c r="P22" s="94">
        <v>3.8709095548069932E-4</v>
      </c>
      <c r="Q22" s="94">
        <v>2.3190131078513307E-3</v>
      </c>
      <c r="R22" s="94">
        <f>O22/'סכום נכסי הקרן'!$C$42</f>
        <v>1.0977913634423181E-4</v>
      </c>
    </row>
    <row r="23" spans="2:48">
      <c r="B23" s="85" t="s">
        <v>297</v>
      </c>
      <c r="C23" s="83" t="s">
        <v>298</v>
      </c>
      <c r="D23" s="96" t="s">
        <v>136</v>
      </c>
      <c r="E23" s="83" t="s">
        <v>282</v>
      </c>
      <c r="F23" s="83"/>
      <c r="G23" s="83"/>
      <c r="H23" s="93">
        <v>0.08</v>
      </c>
      <c r="I23" s="96" t="s">
        <v>180</v>
      </c>
      <c r="J23" s="97">
        <v>3.5000000000000003E-2</v>
      </c>
      <c r="K23" s="94">
        <v>-2.2200000000000001E-2</v>
      </c>
      <c r="L23" s="93">
        <v>930</v>
      </c>
      <c r="M23" s="95">
        <v>120.43</v>
      </c>
      <c r="N23" s="83"/>
      <c r="O23" s="93">
        <v>1.1200000000000001</v>
      </c>
      <c r="P23" s="94">
        <v>9.5179680967773881E-8</v>
      </c>
      <c r="Q23" s="94">
        <v>4.5719677961030821E-7</v>
      </c>
      <c r="R23" s="94">
        <f>O23/'סכום נכסי הקרן'!$C$42</f>
        <v>2.1643115097131823E-8</v>
      </c>
    </row>
    <row r="24" spans="2:48">
      <c r="B24" s="85" t="s">
        <v>299</v>
      </c>
      <c r="C24" s="83" t="s">
        <v>300</v>
      </c>
      <c r="D24" s="96" t="s">
        <v>136</v>
      </c>
      <c r="E24" s="83" t="s">
        <v>282</v>
      </c>
      <c r="F24" s="83"/>
      <c r="G24" s="83"/>
      <c r="H24" s="93">
        <v>4.2700000000000005</v>
      </c>
      <c r="I24" s="96" t="s">
        <v>180</v>
      </c>
      <c r="J24" s="97">
        <v>2.75E-2</v>
      </c>
      <c r="K24" s="94">
        <v>-4.9000000000000007E-3</v>
      </c>
      <c r="L24" s="93">
        <v>59358080</v>
      </c>
      <c r="M24" s="95">
        <v>119</v>
      </c>
      <c r="N24" s="83"/>
      <c r="O24" s="93">
        <v>70636.115989999991</v>
      </c>
      <c r="P24" s="94">
        <v>3.6186572689080958E-3</v>
      </c>
      <c r="Q24" s="94">
        <v>2.8834468531078742E-2</v>
      </c>
      <c r="R24" s="94">
        <f>O24/'סכום נכסי הקרן'!$C$42</f>
        <v>1.3649871324874316E-3</v>
      </c>
    </row>
    <row r="25" spans="2:48">
      <c r="B25" s="86"/>
      <c r="C25" s="83"/>
      <c r="D25" s="83"/>
      <c r="E25" s="83"/>
      <c r="F25" s="83"/>
      <c r="G25" s="83"/>
      <c r="H25" s="83"/>
      <c r="I25" s="83"/>
      <c r="J25" s="83"/>
      <c r="K25" s="94"/>
      <c r="L25" s="93"/>
      <c r="M25" s="95"/>
      <c r="N25" s="83"/>
      <c r="O25" s="83"/>
      <c r="P25" s="83"/>
      <c r="Q25" s="94"/>
      <c r="R25" s="83"/>
    </row>
    <row r="26" spans="2:48" s="99" customFormat="1">
      <c r="B26" s="123" t="s">
        <v>51</v>
      </c>
      <c r="C26" s="124"/>
      <c r="D26" s="124"/>
      <c r="E26" s="124"/>
      <c r="F26" s="124"/>
      <c r="G26" s="124"/>
      <c r="H26" s="125">
        <v>7.0649288571981321</v>
      </c>
      <c r="I26" s="124"/>
      <c r="J26" s="124"/>
      <c r="K26" s="126">
        <v>1.244858056242812E-2</v>
      </c>
      <c r="L26" s="125"/>
      <c r="M26" s="127"/>
      <c r="N26" s="124"/>
      <c r="O26" s="125">
        <v>1193204.8165099998</v>
      </c>
      <c r="P26" s="124"/>
      <c r="Q26" s="126">
        <v>0.48707982100346481</v>
      </c>
      <c r="R26" s="126">
        <f>O26/'סכום נכסי הקרן'!$C$42</f>
        <v>2.3057740337658915E-2</v>
      </c>
    </row>
    <row r="27" spans="2:48">
      <c r="B27" s="84" t="s">
        <v>23</v>
      </c>
      <c r="C27" s="81"/>
      <c r="D27" s="81"/>
      <c r="E27" s="81"/>
      <c r="F27" s="81"/>
      <c r="G27" s="81"/>
      <c r="H27" s="90">
        <v>7.0649288571981321</v>
      </c>
      <c r="I27" s="81"/>
      <c r="J27" s="81"/>
      <c r="K27" s="91">
        <v>1.244858056242812E-2</v>
      </c>
      <c r="L27" s="90"/>
      <c r="M27" s="92"/>
      <c r="N27" s="81"/>
      <c r="O27" s="90">
        <v>1193204.8165099998</v>
      </c>
      <c r="P27" s="81"/>
      <c r="Q27" s="91">
        <v>0.48707982100346481</v>
      </c>
      <c r="R27" s="91">
        <f>O27/'סכום נכסי הקרן'!$C$42</f>
        <v>2.3057740337658915E-2</v>
      </c>
    </row>
    <row r="28" spans="2:48">
      <c r="B28" s="85" t="s">
        <v>301</v>
      </c>
      <c r="C28" s="83" t="s">
        <v>302</v>
      </c>
      <c r="D28" s="96" t="s">
        <v>136</v>
      </c>
      <c r="E28" s="83" t="s">
        <v>282</v>
      </c>
      <c r="F28" s="83"/>
      <c r="G28" s="83"/>
      <c r="H28" s="93">
        <v>0.92000000000000015</v>
      </c>
      <c r="I28" s="96" t="s">
        <v>180</v>
      </c>
      <c r="J28" s="97">
        <v>0.06</v>
      </c>
      <c r="K28" s="94">
        <v>1.5000000000000002E-3</v>
      </c>
      <c r="L28" s="93">
        <v>38844100</v>
      </c>
      <c r="M28" s="95">
        <v>105.85</v>
      </c>
      <c r="N28" s="83"/>
      <c r="O28" s="93">
        <v>41116.479479999995</v>
      </c>
      <c r="P28" s="94">
        <v>2.1193512960925587E-3</v>
      </c>
      <c r="Q28" s="94">
        <v>1.6784216077829747E-2</v>
      </c>
      <c r="R28" s="94">
        <f>O28/'סכום נכסי הקרן'!$C$42</f>
        <v>7.9454348015580236E-4</v>
      </c>
    </row>
    <row r="29" spans="2:48">
      <c r="B29" s="85" t="s">
        <v>303</v>
      </c>
      <c r="C29" s="83" t="s">
        <v>304</v>
      </c>
      <c r="D29" s="96" t="s">
        <v>136</v>
      </c>
      <c r="E29" s="83" t="s">
        <v>282</v>
      </c>
      <c r="F29" s="83"/>
      <c r="G29" s="83"/>
      <c r="H29" s="93">
        <v>7.0599999999999987</v>
      </c>
      <c r="I29" s="96" t="s">
        <v>180</v>
      </c>
      <c r="J29" s="97">
        <v>6.25E-2</v>
      </c>
      <c r="K29" s="94">
        <v>1.49E-2</v>
      </c>
      <c r="L29" s="93">
        <v>45132204</v>
      </c>
      <c r="M29" s="95">
        <v>140.68</v>
      </c>
      <c r="N29" s="83"/>
      <c r="O29" s="93">
        <v>63491.98446</v>
      </c>
      <c r="P29" s="94">
        <v>2.6301346967640082E-3</v>
      </c>
      <c r="Q29" s="94">
        <v>2.591815252337476E-2</v>
      </c>
      <c r="R29" s="94">
        <f>O29/'סכום נכסי הקרן'!$C$42</f>
        <v>1.2269324351902545E-3</v>
      </c>
    </row>
    <row r="30" spans="2:48">
      <c r="B30" s="85" t="s">
        <v>305</v>
      </c>
      <c r="C30" s="83" t="s">
        <v>306</v>
      </c>
      <c r="D30" s="96" t="s">
        <v>136</v>
      </c>
      <c r="E30" s="83" t="s">
        <v>282</v>
      </c>
      <c r="F30" s="83"/>
      <c r="G30" s="83"/>
      <c r="H30" s="93">
        <v>5.53</v>
      </c>
      <c r="I30" s="96" t="s">
        <v>180</v>
      </c>
      <c r="J30" s="97">
        <v>3.7499999999999999E-2</v>
      </c>
      <c r="K30" s="94">
        <v>1.0800000000000001E-2</v>
      </c>
      <c r="L30" s="93">
        <v>102295032</v>
      </c>
      <c r="M30" s="95">
        <v>115.48</v>
      </c>
      <c r="N30" s="83"/>
      <c r="O30" s="93">
        <v>118130.30701</v>
      </c>
      <c r="P30" s="94">
        <v>6.6465129582109605E-3</v>
      </c>
      <c r="Q30" s="94">
        <v>4.8222139231561621E-2</v>
      </c>
      <c r="R30" s="94">
        <f>O30/'סכום נכסי הקרן'!$C$42</f>
        <v>2.2827748491758468E-3</v>
      </c>
    </row>
    <row r="31" spans="2:48">
      <c r="B31" s="85" t="s">
        <v>307</v>
      </c>
      <c r="C31" s="83" t="s">
        <v>308</v>
      </c>
      <c r="D31" s="96" t="s">
        <v>136</v>
      </c>
      <c r="E31" s="83" t="s">
        <v>282</v>
      </c>
      <c r="F31" s="83"/>
      <c r="G31" s="83"/>
      <c r="H31" s="93">
        <v>19.02</v>
      </c>
      <c r="I31" s="96" t="s">
        <v>180</v>
      </c>
      <c r="J31" s="97">
        <v>3.7499999999999999E-2</v>
      </c>
      <c r="K31" s="94">
        <v>2.8999999999999998E-2</v>
      </c>
      <c r="L31" s="93">
        <v>15000000</v>
      </c>
      <c r="M31" s="95">
        <v>116.6</v>
      </c>
      <c r="N31" s="83"/>
      <c r="O31" s="93">
        <v>17490.000600000003</v>
      </c>
      <c r="P31" s="94">
        <v>3.4178148815761323E-3</v>
      </c>
      <c r="Q31" s="94">
        <v>7.1396178122342495E-3</v>
      </c>
      <c r="R31" s="94">
        <f>O31/'סכום נכסי הקרן'!$C$42</f>
        <v>3.3798044288812921E-4</v>
      </c>
    </row>
    <row r="32" spans="2:48">
      <c r="B32" s="85" t="s">
        <v>309</v>
      </c>
      <c r="C32" s="83" t="s">
        <v>310</v>
      </c>
      <c r="D32" s="96" t="s">
        <v>136</v>
      </c>
      <c r="E32" s="83" t="s">
        <v>282</v>
      </c>
      <c r="F32" s="83"/>
      <c r="G32" s="83"/>
      <c r="H32" s="93">
        <v>1.1499999999999999</v>
      </c>
      <c r="I32" s="96" t="s">
        <v>180</v>
      </c>
      <c r="J32" s="97">
        <v>2.2499999999999999E-2</v>
      </c>
      <c r="K32" s="94">
        <v>1.6999999999999999E-3</v>
      </c>
      <c r="L32" s="93">
        <v>94487000</v>
      </c>
      <c r="M32" s="95">
        <v>104.3</v>
      </c>
      <c r="N32" s="83"/>
      <c r="O32" s="93">
        <v>98549.938150000002</v>
      </c>
      <c r="P32" s="94">
        <v>4.9151282452762762E-3</v>
      </c>
      <c r="Q32" s="94">
        <v>4.0229209243727727E-2</v>
      </c>
      <c r="R32" s="94">
        <f>O32/'סכום נכסי הקרן'!$C$42</f>
        <v>1.904399691246136E-3</v>
      </c>
    </row>
    <row r="33" spans="2:18">
      <c r="B33" s="85" t="s">
        <v>311</v>
      </c>
      <c r="C33" s="83" t="s">
        <v>312</v>
      </c>
      <c r="D33" s="96" t="s">
        <v>136</v>
      </c>
      <c r="E33" s="83" t="s">
        <v>282</v>
      </c>
      <c r="F33" s="83"/>
      <c r="G33" s="83"/>
      <c r="H33" s="93">
        <v>0.59</v>
      </c>
      <c r="I33" s="96" t="s">
        <v>180</v>
      </c>
      <c r="J33" s="97">
        <v>5.0000000000000001E-3</v>
      </c>
      <c r="K33" s="94">
        <v>8.0000000000000004E-4</v>
      </c>
      <c r="L33" s="93">
        <v>107347</v>
      </c>
      <c r="M33" s="95">
        <v>100.45</v>
      </c>
      <c r="N33" s="83"/>
      <c r="O33" s="93">
        <v>107.83005</v>
      </c>
      <c r="P33" s="94">
        <v>7.032138458716558E-6</v>
      </c>
      <c r="Q33" s="94">
        <v>4.401745679037367E-5</v>
      </c>
      <c r="R33" s="94">
        <f>O33/'סכום נכסי הקרן'!$C$42</f>
        <v>2.0837305206066778E-6</v>
      </c>
    </row>
    <row r="34" spans="2:18">
      <c r="B34" s="85" t="s">
        <v>313</v>
      </c>
      <c r="C34" s="83" t="s">
        <v>314</v>
      </c>
      <c r="D34" s="96" t="s">
        <v>136</v>
      </c>
      <c r="E34" s="83" t="s">
        <v>282</v>
      </c>
      <c r="F34" s="83"/>
      <c r="G34" s="83"/>
      <c r="H34" s="93">
        <v>4.5500000000000007</v>
      </c>
      <c r="I34" s="96" t="s">
        <v>180</v>
      </c>
      <c r="J34" s="97">
        <v>1.2500000000000001E-2</v>
      </c>
      <c r="K34" s="94">
        <v>8.0000000000000002E-3</v>
      </c>
      <c r="L34" s="93">
        <v>21316996</v>
      </c>
      <c r="M34" s="95">
        <v>102.46</v>
      </c>
      <c r="N34" s="83"/>
      <c r="O34" s="93">
        <v>21841.39486</v>
      </c>
      <c r="P34" s="94">
        <v>2.9100008654786764E-3</v>
      </c>
      <c r="Q34" s="94">
        <v>8.9159066001688724E-3</v>
      </c>
      <c r="R34" s="94">
        <f>O34/'סכום נכסי הקרן'!$C$42</f>
        <v>4.2206769896150303E-4</v>
      </c>
    </row>
    <row r="35" spans="2:18">
      <c r="B35" s="85" t="s">
        <v>315</v>
      </c>
      <c r="C35" s="83" t="s">
        <v>316</v>
      </c>
      <c r="D35" s="96" t="s">
        <v>136</v>
      </c>
      <c r="E35" s="83" t="s">
        <v>282</v>
      </c>
      <c r="F35" s="83"/>
      <c r="G35" s="83"/>
      <c r="H35" s="93">
        <v>2.83</v>
      </c>
      <c r="I35" s="96" t="s">
        <v>180</v>
      </c>
      <c r="J35" s="97">
        <v>5.0000000000000001E-3</v>
      </c>
      <c r="K35" s="94">
        <v>4.5000000000000005E-3</v>
      </c>
      <c r="L35" s="93">
        <v>57174926</v>
      </c>
      <c r="M35" s="95">
        <v>100.21</v>
      </c>
      <c r="N35" s="83"/>
      <c r="O35" s="93">
        <v>57294.994439999995</v>
      </c>
      <c r="P35" s="94">
        <v>1.5012334417741227E-2</v>
      </c>
      <c r="Q35" s="94">
        <v>2.3388470487284384E-2</v>
      </c>
      <c r="R35" s="94">
        <f>O35/'סכום נכסי הקרן'!$C$42</f>
        <v>1.1071804992450426E-3</v>
      </c>
    </row>
    <row r="36" spans="2:18">
      <c r="B36" s="85" t="s">
        <v>317</v>
      </c>
      <c r="C36" s="83" t="s">
        <v>318</v>
      </c>
      <c r="D36" s="96" t="s">
        <v>136</v>
      </c>
      <c r="E36" s="83" t="s">
        <v>282</v>
      </c>
      <c r="F36" s="83"/>
      <c r="G36" s="83"/>
      <c r="H36" s="93">
        <v>3.5700000000000003</v>
      </c>
      <c r="I36" s="96" t="s">
        <v>180</v>
      </c>
      <c r="J36" s="97">
        <v>5.5E-2</v>
      </c>
      <c r="K36" s="94">
        <v>6.0999999999999995E-3</v>
      </c>
      <c r="L36" s="93">
        <v>33775995</v>
      </c>
      <c r="M36" s="95">
        <v>119.41</v>
      </c>
      <c r="N36" s="83"/>
      <c r="O36" s="93">
        <v>40331.915999999997</v>
      </c>
      <c r="P36" s="94">
        <v>1.8809056750323382E-3</v>
      </c>
      <c r="Q36" s="94">
        <v>1.6463948313137019E-2</v>
      </c>
      <c r="R36" s="94">
        <f>O36/'סכום נכסי הקרן'!$C$42</f>
        <v>7.7938241078201107E-4</v>
      </c>
    </row>
    <row r="37" spans="2:18">
      <c r="B37" s="85" t="s">
        <v>319</v>
      </c>
      <c r="C37" s="83" t="s">
        <v>320</v>
      </c>
      <c r="D37" s="96" t="s">
        <v>136</v>
      </c>
      <c r="E37" s="83" t="s">
        <v>282</v>
      </c>
      <c r="F37" s="83"/>
      <c r="G37" s="83"/>
      <c r="H37" s="93">
        <v>15.64</v>
      </c>
      <c r="I37" s="96" t="s">
        <v>180</v>
      </c>
      <c r="J37" s="97">
        <v>5.5E-2</v>
      </c>
      <c r="K37" s="94">
        <v>2.6399999999999996E-2</v>
      </c>
      <c r="L37" s="93">
        <v>172475330</v>
      </c>
      <c r="M37" s="95">
        <v>151</v>
      </c>
      <c r="N37" s="83"/>
      <c r="O37" s="93">
        <v>260437.74759000001</v>
      </c>
      <c r="P37" s="94">
        <v>9.4333219242178773E-3</v>
      </c>
      <c r="Q37" s="94">
        <v>0.10631366025634849</v>
      </c>
      <c r="R37" s="94">
        <f>O37/'סכום נכסי הקרן'!$C$42</f>
        <v>5.0327537024358361E-3</v>
      </c>
    </row>
    <row r="38" spans="2:18">
      <c r="B38" s="85" t="s">
        <v>321</v>
      </c>
      <c r="C38" s="83" t="s">
        <v>322</v>
      </c>
      <c r="D38" s="96" t="s">
        <v>136</v>
      </c>
      <c r="E38" s="83" t="s">
        <v>282</v>
      </c>
      <c r="F38" s="83"/>
      <c r="G38" s="83"/>
      <c r="H38" s="93">
        <v>4.6499999999999995</v>
      </c>
      <c r="I38" s="96" t="s">
        <v>180</v>
      </c>
      <c r="J38" s="97">
        <v>4.2500000000000003E-2</v>
      </c>
      <c r="K38" s="94">
        <v>8.1999999999999972E-3</v>
      </c>
      <c r="L38" s="93">
        <v>116772036</v>
      </c>
      <c r="M38" s="95">
        <v>116.75</v>
      </c>
      <c r="N38" s="83"/>
      <c r="O38" s="93">
        <v>136331.35430000001</v>
      </c>
      <c r="P38" s="94">
        <v>6.3289230919081558E-3</v>
      </c>
      <c r="Q38" s="94">
        <v>5.5652014415957088E-2</v>
      </c>
      <c r="R38" s="94">
        <f>O38/'סכום נכסי הקרן'!$C$42</f>
        <v>2.6344957075560334E-3</v>
      </c>
    </row>
    <row r="39" spans="2:18">
      <c r="B39" s="85" t="s">
        <v>323</v>
      </c>
      <c r="C39" s="83" t="s">
        <v>324</v>
      </c>
      <c r="D39" s="96" t="s">
        <v>136</v>
      </c>
      <c r="E39" s="83" t="s">
        <v>282</v>
      </c>
      <c r="F39" s="83"/>
      <c r="G39" s="83"/>
      <c r="H39" s="93">
        <v>8.34</v>
      </c>
      <c r="I39" s="96" t="s">
        <v>180</v>
      </c>
      <c r="J39" s="97">
        <v>0.02</v>
      </c>
      <c r="K39" s="94">
        <v>1.6399999999999998E-2</v>
      </c>
      <c r="L39" s="93">
        <v>65598844</v>
      </c>
      <c r="M39" s="95">
        <v>102.96</v>
      </c>
      <c r="N39" s="83"/>
      <c r="O39" s="93">
        <v>67540.569430000003</v>
      </c>
      <c r="P39" s="94">
        <v>4.9415712183357215E-3</v>
      </c>
      <c r="Q39" s="94">
        <v>2.7570831103966454E-2</v>
      </c>
      <c r="R39" s="94">
        <f>O39/'סכום נכסי הקרן'!$C$42</f>
        <v>1.3051681409815296E-3</v>
      </c>
    </row>
    <row r="40" spans="2:18">
      <c r="B40" s="85" t="s">
        <v>325</v>
      </c>
      <c r="C40" s="83" t="s">
        <v>326</v>
      </c>
      <c r="D40" s="96" t="s">
        <v>136</v>
      </c>
      <c r="E40" s="83" t="s">
        <v>282</v>
      </c>
      <c r="F40" s="83"/>
      <c r="G40" s="83"/>
      <c r="H40" s="93">
        <v>3.0300000000000002</v>
      </c>
      <c r="I40" s="96" t="s">
        <v>180</v>
      </c>
      <c r="J40" s="97">
        <v>0.01</v>
      </c>
      <c r="K40" s="94">
        <v>4.9000000000000007E-3</v>
      </c>
      <c r="L40" s="93">
        <v>162440741</v>
      </c>
      <c r="M40" s="95">
        <v>102.46</v>
      </c>
      <c r="N40" s="83"/>
      <c r="O40" s="93">
        <v>166436.79045</v>
      </c>
      <c r="P40" s="94">
        <v>1.1153884172755877E-2</v>
      </c>
      <c r="Q40" s="94">
        <v>6.794139696644258E-2</v>
      </c>
      <c r="R40" s="94">
        <f>O40/'סכום נכסי הקרן'!$C$42</f>
        <v>3.2162594750951433E-3</v>
      </c>
    </row>
    <row r="41" spans="2:18">
      <c r="B41" s="85" t="s">
        <v>327</v>
      </c>
      <c r="C41" s="83" t="s">
        <v>328</v>
      </c>
      <c r="D41" s="96" t="s">
        <v>136</v>
      </c>
      <c r="E41" s="83" t="s">
        <v>282</v>
      </c>
      <c r="F41" s="83"/>
      <c r="G41" s="83"/>
      <c r="H41" s="93">
        <v>6.97</v>
      </c>
      <c r="I41" s="96" t="s">
        <v>180</v>
      </c>
      <c r="J41" s="97">
        <v>1.7500000000000002E-2</v>
      </c>
      <c r="K41" s="94">
        <v>1.3800000000000002E-2</v>
      </c>
      <c r="L41" s="93">
        <v>89043699</v>
      </c>
      <c r="M41" s="95">
        <v>103.58</v>
      </c>
      <c r="N41" s="83"/>
      <c r="O41" s="93">
        <v>92231.465989999997</v>
      </c>
      <c r="P41" s="94">
        <v>5.5316382399237234E-3</v>
      </c>
      <c r="Q41" s="94">
        <v>3.7649936811933626E-2</v>
      </c>
      <c r="R41" s="94">
        <f>O41/'סכום נכסי הקרן'!$C$42</f>
        <v>1.7823002089274724E-3</v>
      </c>
    </row>
    <row r="42" spans="2:18">
      <c r="B42" s="85" t="s">
        <v>329</v>
      </c>
      <c r="C42" s="83" t="s">
        <v>330</v>
      </c>
      <c r="D42" s="96" t="s">
        <v>136</v>
      </c>
      <c r="E42" s="83" t="s">
        <v>282</v>
      </c>
      <c r="F42" s="83"/>
      <c r="G42" s="83"/>
      <c r="H42" s="93">
        <v>1.8</v>
      </c>
      <c r="I42" s="96" t="s">
        <v>180</v>
      </c>
      <c r="J42" s="97">
        <v>0.05</v>
      </c>
      <c r="K42" s="94">
        <v>2.3000000000000008E-3</v>
      </c>
      <c r="L42" s="93">
        <v>10838090</v>
      </c>
      <c r="M42" s="95">
        <v>109.54</v>
      </c>
      <c r="N42" s="83"/>
      <c r="O42" s="93">
        <v>11872.043699999998</v>
      </c>
      <c r="P42" s="94">
        <v>5.855524585921465E-4</v>
      </c>
      <c r="Q42" s="94">
        <v>4.8463037027078985E-3</v>
      </c>
      <c r="R42" s="94">
        <f>O42/'סכום נכסי הקרן'!$C$42</f>
        <v>2.2941786449757028E-4</v>
      </c>
    </row>
    <row r="43" spans="2:18">
      <c r="C43" s="1"/>
      <c r="D43" s="1"/>
    </row>
    <row r="44" spans="2:18">
      <c r="C44" s="1"/>
      <c r="D44" s="1"/>
    </row>
    <row r="45" spans="2:18">
      <c r="C45" s="1"/>
      <c r="D45" s="1"/>
    </row>
    <row r="46" spans="2:18">
      <c r="B46" s="98" t="s">
        <v>128</v>
      </c>
      <c r="C46" s="99"/>
      <c r="D46" s="99"/>
    </row>
    <row r="47" spans="2:18">
      <c r="B47" s="98" t="s">
        <v>258</v>
      </c>
      <c r="C47" s="99"/>
      <c r="D47" s="99"/>
    </row>
    <row r="48" spans="2:18">
      <c r="B48" s="230" t="s">
        <v>266</v>
      </c>
      <c r="C48" s="230"/>
      <c r="D48" s="230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48:D48"/>
  </mergeCells>
  <phoneticPr fontId="7" type="noConversion"/>
  <dataValidations count="1">
    <dataValidation allowBlank="1" showInputMessage="1" showErrorMessage="1" sqref="N10:Q10 N9 N1:N7 N32:N1048576 C5:C29 O1:Q9 O11:Q1048576 B49:B1048576 J1:M1048576 E1:I30 B46:B48 D1:D29 R1:AF1048576 AJ1:XFD1048576 AG1:AI27 AG31:AI1048576 C46:D47 A1:A1048576 B1:B45 E32:I1048576 C32:D45 C49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195</v>
      </c>
      <c r="C1" s="77" t="s" vm="1">
        <v>277</v>
      </c>
    </row>
    <row r="2" spans="2:67">
      <c r="B2" s="56" t="s">
        <v>194</v>
      </c>
      <c r="C2" s="77" t="s">
        <v>278</v>
      </c>
    </row>
    <row r="3" spans="2:67">
      <c r="B3" s="56" t="s">
        <v>196</v>
      </c>
      <c r="C3" s="77" t="s">
        <v>279</v>
      </c>
    </row>
    <row r="4" spans="2:67">
      <c r="B4" s="56" t="s">
        <v>197</v>
      </c>
      <c r="C4" s="77">
        <v>2102</v>
      </c>
    </row>
    <row r="6" spans="2:67" ht="26.25" customHeight="1">
      <c r="B6" s="227" t="s">
        <v>225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1"/>
      <c r="R6" s="231"/>
      <c r="S6" s="231"/>
      <c r="T6" s="232"/>
      <c r="BO6" s="3"/>
    </row>
    <row r="7" spans="2:67" ht="26.25" customHeight="1">
      <c r="B7" s="227" t="s">
        <v>103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2"/>
      <c r="AZ7" s="43"/>
      <c r="BJ7" s="3"/>
      <c r="BO7" s="3"/>
    </row>
    <row r="8" spans="2:67" s="3" customFormat="1" ht="78.75">
      <c r="B8" s="37" t="s">
        <v>131</v>
      </c>
      <c r="C8" s="13" t="s">
        <v>50</v>
      </c>
      <c r="D8" s="13" t="s">
        <v>135</v>
      </c>
      <c r="E8" s="13" t="s">
        <v>243</v>
      </c>
      <c r="F8" s="13" t="s">
        <v>133</v>
      </c>
      <c r="G8" s="13" t="s">
        <v>74</v>
      </c>
      <c r="H8" s="13" t="s">
        <v>15</v>
      </c>
      <c r="I8" s="13" t="s">
        <v>75</v>
      </c>
      <c r="J8" s="13" t="s">
        <v>118</v>
      </c>
      <c r="K8" s="13" t="s">
        <v>18</v>
      </c>
      <c r="L8" s="13" t="s">
        <v>117</v>
      </c>
      <c r="M8" s="13" t="s">
        <v>17</v>
      </c>
      <c r="N8" s="13" t="s">
        <v>19</v>
      </c>
      <c r="O8" s="13" t="s">
        <v>260</v>
      </c>
      <c r="P8" s="13" t="s">
        <v>259</v>
      </c>
      <c r="Q8" s="13" t="s">
        <v>71</v>
      </c>
      <c r="R8" s="13" t="s">
        <v>66</v>
      </c>
      <c r="S8" s="13" t="s">
        <v>198</v>
      </c>
      <c r="T8" s="38" t="s">
        <v>200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267</v>
      </c>
      <c r="P9" s="16"/>
      <c r="Q9" s="16" t="s">
        <v>263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129</v>
      </c>
      <c r="R10" s="19" t="s">
        <v>130</v>
      </c>
      <c r="S10" s="45" t="s">
        <v>201</v>
      </c>
      <c r="T10" s="72" t="s">
        <v>244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276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128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258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266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7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Q830"/>
  <sheetViews>
    <sheetView rightToLeft="1" zoomScale="80" zoomScaleNormal="80" workbookViewId="0">
      <pane ySplit="10" topLeftCell="A11" activePane="bottomLeft" state="frozen"/>
      <selection pane="bottomLeft" activeCell="C13" sqref="C13"/>
    </sheetView>
  </sheetViews>
  <sheetFormatPr defaultColWidth="9.140625" defaultRowHeight="18"/>
  <cols>
    <col min="1" max="1" width="6.28515625" style="1" customWidth="1"/>
    <col min="2" max="2" width="49.5703125" style="2" bestFit="1" customWidth="1"/>
    <col min="3" max="3" width="41.7109375" style="2" bestFit="1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7109375" style="1" bestFit="1" customWidth="1"/>
    <col min="12" max="12" width="12.28515625" style="1" bestFit="1" customWidth="1"/>
    <col min="13" max="13" width="7.42578125" style="1" bestFit="1" customWidth="1"/>
    <col min="14" max="14" width="8.7109375" style="1" bestFit="1" customWidth="1"/>
    <col min="15" max="15" width="16.7109375" style="1" bestFit="1" customWidth="1"/>
    <col min="16" max="16" width="13" style="1" bestFit="1" customWidth="1"/>
    <col min="17" max="17" width="9.85546875" style="1" bestFit="1" customWidth="1"/>
    <col min="18" max="18" width="14.28515625" style="1" bestFit="1" customWidth="1"/>
    <col min="19" max="19" width="15.28515625" style="1" bestFit="1" customWidth="1"/>
    <col min="20" max="20" width="11.85546875" style="1" bestFit="1" customWidth="1"/>
    <col min="21" max="21" width="9" style="1" bestFit="1" customWidth="1"/>
    <col min="22" max="29" width="5.7109375" style="1" customWidth="1"/>
    <col min="30" max="16384" width="9.140625" style="1"/>
  </cols>
  <sheetData>
    <row r="1" spans="2:43">
      <c r="B1" s="56" t="s">
        <v>195</v>
      </c>
      <c r="C1" s="77" t="s" vm="1">
        <v>277</v>
      </c>
    </row>
    <row r="2" spans="2:43">
      <c r="B2" s="56" t="s">
        <v>194</v>
      </c>
      <c r="C2" s="77" t="s">
        <v>278</v>
      </c>
    </row>
    <row r="3" spans="2:43">
      <c r="B3" s="56" t="s">
        <v>196</v>
      </c>
      <c r="C3" s="77" t="s">
        <v>279</v>
      </c>
    </row>
    <row r="4" spans="2:43">
      <c r="B4" s="56" t="s">
        <v>197</v>
      </c>
      <c r="C4" s="77">
        <v>2102</v>
      </c>
    </row>
    <row r="6" spans="2:43" ht="26.25" customHeight="1">
      <c r="B6" s="233" t="s">
        <v>225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5"/>
    </row>
    <row r="7" spans="2:43" ht="26.25" customHeight="1">
      <c r="B7" s="233" t="s">
        <v>104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5"/>
      <c r="AQ7" s="3"/>
    </row>
    <row r="8" spans="2:43" s="3" customFormat="1" ht="78.75">
      <c r="B8" s="22" t="s">
        <v>131</v>
      </c>
      <c r="C8" s="30" t="s">
        <v>50</v>
      </c>
      <c r="D8" s="30" t="s">
        <v>135</v>
      </c>
      <c r="E8" s="30" t="s">
        <v>243</v>
      </c>
      <c r="F8" s="30" t="s">
        <v>133</v>
      </c>
      <c r="G8" s="30" t="s">
        <v>74</v>
      </c>
      <c r="H8" s="30" t="s">
        <v>15</v>
      </c>
      <c r="I8" s="30" t="s">
        <v>75</v>
      </c>
      <c r="J8" s="30" t="s">
        <v>118</v>
      </c>
      <c r="K8" s="30" t="s">
        <v>18</v>
      </c>
      <c r="L8" s="30" t="s">
        <v>117</v>
      </c>
      <c r="M8" s="30" t="s">
        <v>17</v>
      </c>
      <c r="N8" s="30" t="s">
        <v>19</v>
      </c>
      <c r="O8" s="13" t="s">
        <v>260</v>
      </c>
      <c r="P8" s="30" t="s">
        <v>259</v>
      </c>
      <c r="Q8" s="30" t="s">
        <v>275</v>
      </c>
      <c r="R8" s="30" t="s">
        <v>71</v>
      </c>
      <c r="S8" s="13" t="s">
        <v>66</v>
      </c>
      <c r="T8" s="30" t="s">
        <v>198</v>
      </c>
      <c r="U8" s="14" t="s">
        <v>200</v>
      </c>
      <c r="AM8" s="1"/>
      <c r="AN8" s="1"/>
    </row>
    <row r="9" spans="2:43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267</v>
      </c>
      <c r="P9" s="32"/>
      <c r="Q9" s="16" t="s">
        <v>263</v>
      </c>
      <c r="R9" s="32" t="s">
        <v>263</v>
      </c>
      <c r="S9" s="16" t="s">
        <v>20</v>
      </c>
      <c r="T9" s="32" t="s">
        <v>263</v>
      </c>
      <c r="U9" s="17" t="s">
        <v>20</v>
      </c>
      <c r="AL9" s="1"/>
      <c r="AM9" s="1"/>
      <c r="AN9" s="1"/>
      <c r="AQ9" s="4"/>
    </row>
    <row r="10" spans="2:4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129</v>
      </c>
      <c r="R10" s="19" t="s">
        <v>130</v>
      </c>
      <c r="S10" s="19" t="s">
        <v>201</v>
      </c>
      <c r="T10" s="20" t="s">
        <v>244</v>
      </c>
      <c r="U10" s="20" t="s">
        <v>269</v>
      </c>
      <c r="AL10" s="1"/>
      <c r="AM10" s="3"/>
      <c r="AN10" s="1"/>
    </row>
    <row r="11" spans="2:43" s="138" customFormat="1" ht="18" customHeight="1">
      <c r="B11" s="78" t="s">
        <v>35</v>
      </c>
      <c r="C11" s="79"/>
      <c r="D11" s="79"/>
      <c r="E11" s="79"/>
      <c r="F11" s="79"/>
      <c r="G11" s="79"/>
      <c r="H11" s="79"/>
      <c r="I11" s="79"/>
      <c r="J11" s="79"/>
      <c r="K11" s="87">
        <v>4.244430565885736</v>
      </c>
      <c r="L11" s="79"/>
      <c r="M11" s="79"/>
      <c r="N11" s="102">
        <v>2.1953284178365146E-2</v>
      </c>
      <c r="O11" s="87"/>
      <c r="P11" s="89"/>
      <c r="Q11" s="87">
        <f>Q12</f>
        <v>8847.3182300000008</v>
      </c>
      <c r="R11" s="87">
        <v>6388018.0793599989</v>
      </c>
      <c r="S11" s="79"/>
      <c r="T11" s="88">
        <v>1</v>
      </c>
      <c r="U11" s="88">
        <f>R11/'סכום נכסי הקרן'!$C$42</f>
        <v>0.12344340226263163</v>
      </c>
      <c r="AL11" s="139"/>
      <c r="AM11" s="144"/>
      <c r="AN11" s="139"/>
      <c r="AQ11" s="139"/>
    </row>
    <row r="12" spans="2:43" s="139" customFormat="1">
      <c r="B12" s="80" t="s">
        <v>253</v>
      </c>
      <c r="C12" s="81"/>
      <c r="D12" s="81"/>
      <c r="E12" s="81"/>
      <c r="F12" s="81"/>
      <c r="G12" s="81"/>
      <c r="H12" s="81"/>
      <c r="I12" s="81"/>
      <c r="J12" s="81"/>
      <c r="K12" s="90">
        <v>4.0313682271185431</v>
      </c>
      <c r="L12" s="81"/>
      <c r="M12" s="81"/>
      <c r="N12" s="103">
        <v>1.0935068804640444E-2</v>
      </c>
      <c r="O12" s="90"/>
      <c r="P12" s="92"/>
      <c r="Q12" s="90">
        <f>Q13+Q157</f>
        <v>8847.3182300000008</v>
      </c>
      <c r="R12" s="90">
        <v>4156540.4756499995</v>
      </c>
      <c r="S12" s="81"/>
      <c r="T12" s="91">
        <v>0.65067763178065929</v>
      </c>
      <c r="U12" s="91">
        <f>R12/'סכום נכסי הקרן'!$C$42</f>
        <v>8.0321860643196422E-2</v>
      </c>
      <c r="AM12" s="144"/>
    </row>
    <row r="13" spans="2:43" s="139" customFormat="1" ht="20.25">
      <c r="B13" s="101" t="s">
        <v>34</v>
      </c>
      <c r="C13" s="81"/>
      <c r="D13" s="81"/>
      <c r="E13" s="81"/>
      <c r="F13" s="81"/>
      <c r="G13" s="81"/>
      <c r="H13" s="81"/>
      <c r="I13" s="81"/>
      <c r="J13" s="81"/>
      <c r="K13" s="90">
        <v>4.0543664040924936</v>
      </c>
      <c r="L13" s="81"/>
      <c r="M13" s="81"/>
      <c r="N13" s="103">
        <v>7.1934226513600506E-3</v>
      </c>
      <c r="O13" s="90"/>
      <c r="P13" s="92"/>
      <c r="Q13" s="90">
        <v>8696.2563900000005</v>
      </c>
      <c r="R13" s="90">
        <v>3269384.4632800003</v>
      </c>
      <c r="S13" s="81"/>
      <c r="T13" s="91">
        <v>0.51179950066884472</v>
      </c>
      <c r="U13" s="91">
        <f>R13/'סכום נכסי הקרן'!$C$42</f>
        <v>6.3178271638878208E-2</v>
      </c>
      <c r="AM13" s="138"/>
    </row>
    <row r="14" spans="2:43" s="139" customFormat="1">
      <c r="B14" s="86" t="s">
        <v>331</v>
      </c>
      <c r="C14" s="83" t="s">
        <v>332</v>
      </c>
      <c r="D14" s="96" t="s">
        <v>136</v>
      </c>
      <c r="E14" s="96" t="s">
        <v>333</v>
      </c>
      <c r="F14" s="83" t="s">
        <v>334</v>
      </c>
      <c r="G14" s="96" t="s">
        <v>335</v>
      </c>
      <c r="H14" s="83" t="s">
        <v>336</v>
      </c>
      <c r="I14" s="83" t="s">
        <v>337</v>
      </c>
      <c r="J14" s="83"/>
      <c r="K14" s="93">
        <v>4.53</v>
      </c>
      <c r="L14" s="96" t="s">
        <v>180</v>
      </c>
      <c r="M14" s="97">
        <v>6.1999999999999998E-3</v>
      </c>
      <c r="N14" s="97">
        <v>3.0000000000000001E-3</v>
      </c>
      <c r="O14" s="93">
        <v>61949935</v>
      </c>
      <c r="P14" s="95">
        <v>101.39</v>
      </c>
      <c r="Q14" s="83"/>
      <c r="R14" s="93">
        <v>62811.038999999997</v>
      </c>
      <c r="S14" s="94">
        <v>1.9822577347329996E-2</v>
      </c>
      <c r="T14" s="94">
        <v>9.8326332548972512E-3</v>
      </c>
      <c r="U14" s="94">
        <f>R14/'סכום נכסי הקרן'!$C$42</f>
        <v>1.2137737021852104E-3</v>
      </c>
    </row>
    <row r="15" spans="2:43" s="139" customFormat="1">
      <c r="B15" s="86" t="s">
        <v>338</v>
      </c>
      <c r="C15" s="83" t="s">
        <v>339</v>
      </c>
      <c r="D15" s="96" t="s">
        <v>136</v>
      </c>
      <c r="E15" s="96" t="s">
        <v>333</v>
      </c>
      <c r="F15" s="83" t="s">
        <v>340</v>
      </c>
      <c r="G15" s="96" t="s">
        <v>341</v>
      </c>
      <c r="H15" s="83" t="s">
        <v>336</v>
      </c>
      <c r="I15" s="83" t="s">
        <v>176</v>
      </c>
      <c r="J15" s="83"/>
      <c r="K15" s="93">
        <v>2.2399999999999998</v>
      </c>
      <c r="L15" s="96" t="s">
        <v>180</v>
      </c>
      <c r="M15" s="97">
        <v>5.8999999999999999E-3</v>
      </c>
      <c r="N15" s="97">
        <v>-1.8999999999999998E-3</v>
      </c>
      <c r="O15" s="93">
        <v>150765968</v>
      </c>
      <c r="P15" s="95">
        <v>100.89</v>
      </c>
      <c r="Q15" s="83"/>
      <c r="R15" s="93">
        <v>152107.78511000003</v>
      </c>
      <c r="S15" s="94">
        <v>2.8243106648725372E-2</v>
      </c>
      <c r="T15" s="94">
        <v>2.3811420572128275E-2</v>
      </c>
      <c r="U15" s="94">
        <f>R15/'סכום נכסי הקרן'!$C$42</f>
        <v>2.9393627681299325E-3</v>
      </c>
    </row>
    <row r="16" spans="2:43" s="139" customFormat="1">
      <c r="B16" s="86" t="s">
        <v>342</v>
      </c>
      <c r="C16" s="83" t="s">
        <v>343</v>
      </c>
      <c r="D16" s="96" t="s">
        <v>136</v>
      </c>
      <c r="E16" s="96" t="s">
        <v>333</v>
      </c>
      <c r="F16" s="83" t="s">
        <v>344</v>
      </c>
      <c r="G16" s="96" t="s">
        <v>341</v>
      </c>
      <c r="H16" s="83" t="s">
        <v>336</v>
      </c>
      <c r="I16" s="83" t="s">
        <v>176</v>
      </c>
      <c r="J16" s="83"/>
      <c r="K16" s="93">
        <v>3.14</v>
      </c>
      <c r="L16" s="96" t="s">
        <v>180</v>
      </c>
      <c r="M16" s="97">
        <v>0.04</v>
      </c>
      <c r="N16" s="145">
        <v>5.1E-5</v>
      </c>
      <c r="O16" s="93">
        <v>93642738</v>
      </c>
      <c r="P16" s="95">
        <v>116.35</v>
      </c>
      <c r="Q16" s="83"/>
      <c r="R16" s="93">
        <v>108953.32458</v>
      </c>
      <c r="S16" s="94">
        <v>4.5201003429074536E-2</v>
      </c>
      <c r="T16" s="94">
        <v>1.7055888575524474E-2</v>
      </c>
      <c r="U16" s="94">
        <f>R16/'סכום נכסי הקרן'!$C$42</f>
        <v>2.1054369143750909E-3</v>
      </c>
    </row>
    <row r="17" spans="2:38" s="139" customFormat="1" ht="20.25">
      <c r="B17" s="86" t="s">
        <v>345</v>
      </c>
      <c r="C17" s="83" t="s">
        <v>346</v>
      </c>
      <c r="D17" s="96" t="s">
        <v>136</v>
      </c>
      <c r="E17" s="96" t="s">
        <v>333</v>
      </c>
      <c r="F17" s="83" t="s">
        <v>344</v>
      </c>
      <c r="G17" s="96" t="s">
        <v>341</v>
      </c>
      <c r="H17" s="83" t="s">
        <v>336</v>
      </c>
      <c r="I17" s="83" t="s">
        <v>176</v>
      </c>
      <c r="J17" s="83"/>
      <c r="K17" s="93">
        <v>4.3999999999999995</v>
      </c>
      <c r="L17" s="96" t="s">
        <v>180</v>
      </c>
      <c r="M17" s="97">
        <v>9.8999999999999991E-3</v>
      </c>
      <c r="N17" s="97">
        <v>2.5999999999999999E-3</v>
      </c>
      <c r="O17" s="93">
        <v>44416549</v>
      </c>
      <c r="P17" s="95">
        <v>103.45</v>
      </c>
      <c r="Q17" s="83"/>
      <c r="R17" s="93">
        <v>45948.921350000004</v>
      </c>
      <c r="S17" s="94">
        <v>1.473736095138682E-2</v>
      </c>
      <c r="T17" s="94">
        <v>7.1929854892651655E-3</v>
      </c>
      <c r="U17" s="94">
        <f>R17/'סכום נכסי הקרן'!$C$42</f>
        <v>8.8792660122063202E-4</v>
      </c>
      <c r="AL17" s="138"/>
    </row>
    <row r="18" spans="2:38" s="139" customFormat="1">
      <c r="B18" s="86" t="s">
        <v>347</v>
      </c>
      <c r="C18" s="83" t="s">
        <v>348</v>
      </c>
      <c r="D18" s="96" t="s">
        <v>136</v>
      </c>
      <c r="E18" s="96" t="s">
        <v>333</v>
      </c>
      <c r="F18" s="83" t="s">
        <v>344</v>
      </c>
      <c r="G18" s="96" t="s">
        <v>341</v>
      </c>
      <c r="H18" s="83" t="s">
        <v>336</v>
      </c>
      <c r="I18" s="83" t="s">
        <v>176</v>
      </c>
      <c r="J18" s="83"/>
      <c r="K18" s="93">
        <v>6.330000000000001</v>
      </c>
      <c r="L18" s="96" t="s">
        <v>180</v>
      </c>
      <c r="M18" s="97">
        <v>8.6E-3</v>
      </c>
      <c r="N18" s="97">
        <v>6.4000000000000003E-3</v>
      </c>
      <c r="O18" s="93">
        <v>46077000</v>
      </c>
      <c r="P18" s="95">
        <v>101.62</v>
      </c>
      <c r="Q18" s="83"/>
      <c r="R18" s="93">
        <v>46823.447159999996</v>
      </c>
      <c r="S18" s="94">
        <v>1.8420845375159263E-2</v>
      </c>
      <c r="T18" s="94">
        <v>7.3298864496468569E-3</v>
      </c>
      <c r="U18" s="94">
        <f>R18/'סכום נכסי הקרן'!$C$42</f>
        <v>9.0482612154316969E-4</v>
      </c>
    </row>
    <row r="19" spans="2:38" s="139" customFormat="1">
      <c r="B19" s="86" t="s">
        <v>349</v>
      </c>
      <c r="C19" s="83" t="s">
        <v>350</v>
      </c>
      <c r="D19" s="96" t="s">
        <v>136</v>
      </c>
      <c r="E19" s="96" t="s">
        <v>333</v>
      </c>
      <c r="F19" s="83" t="s">
        <v>344</v>
      </c>
      <c r="G19" s="96" t="s">
        <v>341</v>
      </c>
      <c r="H19" s="83" t="s">
        <v>336</v>
      </c>
      <c r="I19" s="83" t="s">
        <v>176</v>
      </c>
      <c r="J19" s="83"/>
      <c r="K19" s="93">
        <v>11.739999999999998</v>
      </c>
      <c r="L19" s="96" t="s">
        <v>180</v>
      </c>
      <c r="M19" s="97">
        <v>6.9999999999999993E-3</v>
      </c>
      <c r="N19" s="97">
        <v>6.6E-3</v>
      </c>
      <c r="O19" s="93">
        <v>30006648</v>
      </c>
      <c r="P19" s="95">
        <v>99.78</v>
      </c>
      <c r="Q19" s="83"/>
      <c r="R19" s="93">
        <v>29940.631539999998</v>
      </c>
      <c r="S19" s="94">
        <v>4.2748958225000605E-2</v>
      </c>
      <c r="T19" s="94">
        <v>4.6869985601229987E-3</v>
      </c>
      <c r="U19" s="94">
        <f>R19/'סכום נכסי הקרן'!$C$42</f>
        <v>5.7857904866163859E-4</v>
      </c>
      <c r="AL19" s="144"/>
    </row>
    <row r="20" spans="2:38" s="139" customFormat="1">
      <c r="B20" s="86" t="s">
        <v>351</v>
      </c>
      <c r="C20" s="83" t="s">
        <v>352</v>
      </c>
      <c r="D20" s="96" t="s">
        <v>136</v>
      </c>
      <c r="E20" s="96" t="s">
        <v>333</v>
      </c>
      <c r="F20" s="83" t="s">
        <v>344</v>
      </c>
      <c r="G20" s="96" t="s">
        <v>341</v>
      </c>
      <c r="H20" s="83" t="s">
        <v>336</v>
      </c>
      <c r="I20" s="83" t="s">
        <v>176</v>
      </c>
      <c r="J20" s="83"/>
      <c r="K20" s="93">
        <v>0.82</v>
      </c>
      <c r="L20" s="96" t="s">
        <v>180</v>
      </c>
      <c r="M20" s="97">
        <v>2.58E-2</v>
      </c>
      <c r="N20" s="97">
        <v>-3.9999999999999992E-3</v>
      </c>
      <c r="O20" s="93">
        <v>54088309</v>
      </c>
      <c r="P20" s="95">
        <v>105.02</v>
      </c>
      <c r="Q20" s="83"/>
      <c r="R20" s="93">
        <v>56803.538130000001</v>
      </c>
      <c r="S20" s="94">
        <v>1.9859203793230182E-2</v>
      </c>
      <c r="T20" s="94">
        <v>8.8922005893400692E-3</v>
      </c>
      <c r="U20" s="94">
        <f>R20/'סכום נכסי הקרן'!$C$42</f>
        <v>1.0976834943499162E-3</v>
      </c>
    </row>
    <row r="21" spans="2:38" s="139" customFormat="1">
      <c r="B21" s="86" t="s">
        <v>353</v>
      </c>
      <c r="C21" s="83" t="s">
        <v>354</v>
      </c>
      <c r="D21" s="96" t="s">
        <v>136</v>
      </c>
      <c r="E21" s="96" t="s">
        <v>333</v>
      </c>
      <c r="F21" s="83" t="s">
        <v>344</v>
      </c>
      <c r="G21" s="96" t="s">
        <v>341</v>
      </c>
      <c r="H21" s="83" t="s">
        <v>336</v>
      </c>
      <c r="I21" s="83" t="s">
        <v>176</v>
      </c>
      <c r="J21" s="83"/>
      <c r="K21" s="93">
        <v>1.9499999999999995</v>
      </c>
      <c r="L21" s="96" t="s">
        <v>180</v>
      </c>
      <c r="M21" s="97">
        <v>4.0999999999999995E-3</v>
      </c>
      <c r="N21" s="97">
        <v>-1.6999999999999999E-3</v>
      </c>
      <c r="O21" s="93">
        <v>17362423.43</v>
      </c>
      <c r="P21" s="95">
        <v>99.85</v>
      </c>
      <c r="Q21" s="83"/>
      <c r="R21" s="93">
        <v>17336.380510000003</v>
      </c>
      <c r="S21" s="94">
        <v>1.0562788857845553E-2</v>
      </c>
      <c r="T21" s="94">
        <v>2.7138903325923109E-3</v>
      </c>
      <c r="U21" s="94">
        <f>R21/'סכום נכסי הקרן'!$C$42</f>
        <v>3.3501185602285977E-4</v>
      </c>
    </row>
    <row r="22" spans="2:38" s="139" customFormat="1">
      <c r="B22" s="86" t="s">
        <v>355</v>
      </c>
      <c r="C22" s="83" t="s">
        <v>356</v>
      </c>
      <c r="D22" s="96" t="s">
        <v>136</v>
      </c>
      <c r="E22" s="96" t="s">
        <v>333</v>
      </c>
      <c r="F22" s="83" t="s">
        <v>344</v>
      </c>
      <c r="G22" s="96" t="s">
        <v>341</v>
      </c>
      <c r="H22" s="83" t="s">
        <v>336</v>
      </c>
      <c r="I22" s="83" t="s">
        <v>176</v>
      </c>
      <c r="J22" s="83"/>
      <c r="K22" s="93">
        <v>1.84</v>
      </c>
      <c r="L22" s="96" t="s">
        <v>180</v>
      </c>
      <c r="M22" s="97">
        <v>6.4000000000000003E-3</v>
      </c>
      <c r="N22" s="97">
        <v>-1.2999999999999999E-3</v>
      </c>
      <c r="O22" s="93">
        <v>56068271</v>
      </c>
      <c r="P22" s="95">
        <v>100.3</v>
      </c>
      <c r="Q22" s="83"/>
      <c r="R22" s="93">
        <v>56236.475989999999</v>
      </c>
      <c r="S22" s="94">
        <v>1.7798914318457062E-2</v>
      </c>
      <c r="T22" s="94">
        <v>8.8034309376335083E-3</v>
      </c>
      <c r="U22" s="94">
        <f>R22/'סכום נכסי הקרן'!$C$42</f>
        <v>1.0867254665255894E-3</v>
      </c>
    </row>
    <row r="23" spans="2:38" s="139" customFormat="1">
      <c r="B23" s="86" t="s">
        <v>357</v>
      </c>
      <c r="C23" s="83" t="s">
        <v>358</v>
      </c>
      <c r="D23" s="96" t="s">
        <v>136</v>
      </c>
      <c r="E23" s="96" t="s">
        <v>333</v>
      </c>
      <c r="F23" s="83" t="s">
        <v>359</v>
      </c>
      <c r="G23" s="96" t="s">
        <v>341</v>
      </c>
      <c r="H23" s="83" t="s">
        <v>336</v>
      </c>
      <c r="I23" s="83" t="s">
        <v>176</v>
      </c>
      <c r="J23" s="83"/>
      <c r="K23" s="93">
        <v>0.36</v>
      </c>
      <c r="L23" s="96" t="s">
        <v>180</v>
      </c>
      <c r="M23" s="97">
        <v>4.4999999999999998E-2</v>
      </c>
      <c r="N23" s="97">
        <v>-8.9999999999999998E-4</v>
      </c>
      <c r="O23" s="93">
        <v>6378046.5</v>
      </c>
      <c r="P23" s="95">
        <v>104.37</v>
      </c>
      <c r="Q23" s="83"/>
      <c r="R23" s="93">
        <v>6656.7670499999995</v>
      </c>
      <c r="S23" s="94">
        <v>3.9593124329760275E-2</v>
      </c>
      <c r="T23" s="94">
        <v>1.0420707905490032E-3</v>
      </c>
      <c r="U23" s="94">
        <f>R23/'סכום נכסי הקרן'!$C$42</f>
        <v>1.2863676378387917E-4</v>
      </c>
    </row>
    <row r="24" spans="2:38" s="139" customFormat="1">
      <c r="B24" s="86" t="s">
        <v>360</v>
      </c>
      <c r="C24" s="83" t="s">
        <v>361</v>
      </c>
      <c r="D24" s="96" t="s">
        <v>136</v>
      </c>
      <c r="E24" s="96" t="s">
        <v>333</v>
      </c>
      <c r="F24" s="83" t="s">
        <v>359</v>
      </c>
      <c r="G24" s="96" t="s">
        <v>341</v>
      </c>
      <c r="H24" s="83" t="s">
        <v>336</v>
      </c>
      <c r="I24" s="83" t="s">
        <v>176</v>
      </c>
      <c r="J24" s="83"/>
      <c r="K24" s="93">
        <v>4.01</v>
      </c>
      <c r="L24" s="96" t="s">
        <v>180</v>
      </c>
      <c r="M24" s="97">
        <v>0.05</v>
      </c>
      <c r="N24" s="97">
        <v>1.6000000000000001E-3</v>
      </c>
      <c r="O24" s="93">
        <v>138899300</v>
      </c>
      <c r="P24" s="95">
        <v>124.2</v>
      </c>
      <c r="Q24" s="83"/>
      <c r="R24" s="93">
        <v>172512.93476</v>
      </c>
      <c r="S24" s="94">
        <v>4.4072531886113972E-2</v>
      </c>
      <c r="T24" s="94">
        <v>2.70057054655806E-2</v>
      </c>
      <c r="U24" s="94">
        <f>R24/'סכום נכסי הקרן'!$C$42</f>
        <v>3.3336761631738154E-3</v>
      </c>
    </row>
    <row r="25" spans="2:38" s="139" customFormat="1">
      <c r="B25" s="86" t="s">
        <v>362</v>
      </c>
      <c r="C25" s="83" t="s">
        <v>363</v>
      </c>
      <c r="D25" s="96" t="s">
        <v>136</v>
      </c>
      <c r="E25" s="96" t="s">
        <v>333</v>
      </c>
      <c r="F25" s="83" t="s">
        <v>359</v>
      </c>
      <c r="G25" s="96" t="s">
        <v>341</v>
      </c>
      <c r="H25" s="83" t="s">
        <v>336</v>
      </c>
      <c r="I25" s="83" t="s">
        <v>176</v>
      </c>
      <c r="J25" s="83"/>
      <c r="K25" s="93">
        <v>1.46</v>
      </c>
      <c r="L25" s="96" t="s">
        <v>180</v>
      </c>
      <c r="M25" s="97">
        <v>1.6E-2</v>
      </c>
      <c r="N25" s="97">
        <v>-4.0999999999999995E-3</v>
      </c>
      <c r="O25" s="93">
        <v>8580462</v>
      </c>
      <c r="P25" s="95">
        <v>102.28</v>
      </c>
      <c r="Q25" s="83"/>
      <c r="R25" s="93">
        <v>8776.09663</v>
      </c>
      <c r="S25" s="94">
        <v>2.7249827771306514E-3</v>
      </c>
      <c r="T25" s="94">
        <v>1.3738371621639582E-3</v>
      </c>
      <c r="U25" s="94">
        <f>R25/'סכום נכסי הקרן'!$C$42</f>
        <v>1.6959113345235778E-4</v>
      </c>
    </row>
    <row r="26" spans="2:38" s="139" customFormat="1">
      <c r="B26" s="86" t="s">
        <v>364</v>
      </c>
      <c r="C26" s="83" t="s">
        <v>365</v>
      </c>
      <c r="D26" s="96" t="s">
        <v>136</v>
      </c>
      <c r="E26" s="96" t="s">
        <v>333</v>
      </c>
      <c r="F26" s="83" t="s">
        <v>359</v>
      </c>
      <c r="G26" s="96" t="s">
        <v>341</v>
      </c>
      <c r="H26" s="83" t="s">
        <v>336</v>
      </c>
      <c r="I26" s="83" t="s">
        <v>176</v>
      </c>
      <c r="J26" s="83"/>
      <c r="K26" s="93">
        <v>2.98</v>
      </c>
      <c r="L26" s="96" t="s">
        <v>180</v>
      </c>
      <c r="M26" s="97">
        <v>6.9999999999999993E-3</v>
      </c>
      <c r="N26" s="97">
        <v>-3.0000000000000008E-4</v>
      </c>
      <c r="O26" s="93">
        <v>63749049.409999996</v>
      </c>
      <c r="P26" s="95">
        <v>102.61</v>
      </c>
      <c r="Q26" s="83"/>
      <c r="R26" s="93">
        <v>65412.900409999995</v>
      </c>
      <c r="S26" s="94">
        <v>1.7934222819344627E-2</v>
      </c>
      <c r="T26" s="94">
        <v>1.0239936643471987E-2</v>
      </c>
      <c r="U26" s="94">
        <f>R26/'סכום נכסי הקרן'!$C$42</f>
        <v>1.2640526182239743E-3</v>
      </c>
    </row>
    <row r="27" spans="2:38" s="139" customFormat="1">
      <c r="B27" s="86" t="s">
        <v>366</v>
      </c>
      <c r="C27" s="83" t="s">
        <v>367</v>
      </c>
      <c r="D27" s="96" t="s">
        <v>136</v>
      </c>
      <c r="E27" s="96" t="s">
        <v>333</v>
      </c>
      <c r="F27" s="83" t="s">
        <v>368</v>
      </c>
      <c r="G27" s="96" t="s">
        <v>341</v>
      </c>
      <c r="H27" s="83" t="s">
        <v>369</v>
      </c>
      <c r="I27" s="83" t="s">
        <v>176</v>
      </c>
      <c r="J27" s="83"/>
      <c r="K27" s="93">
        <v>0.34000000000000008</v>
      </c>
      <c r="L27" s="96" t="s">
        <v>180</v>
      </c>
      <c r="M27" s="97">
        <v>4.2000000000000003E-2</v>
      </c>
      <c r="N27" s="97">
        <v>-8.6999999999999994E-3</v>
      </c>
      <c r="O27" s="93">
        <v>1750.31</v>
      </c>
      <c r="P27" s="95">
        <v>127.1</v>
      </c>
      <c r="Q27" s="83"/>
      <c r="R27" s="93">
        <v>2.22464</v>
      </c>
      <c r="S27" s="94">
        <v>3.3934135814287135E-5</v>
      </c>
      <c r="T27" s="94">
        <v>3.4825198870177301E-7</v>
      </c>
      <c r="U27" s="94">
        <f>R27/'סכום נכסי הקרן'!$C$42</f>
        <v>4.2989410330074406E-8</v>
      </c>
    </row>
    <row r="28" spans="2:38" s="139" customFormat="1">
      <c r="B28" s="86" t="s">
        <v>370</v>
      </c>
      <c r="C28" s="83" t="s">
        <v>371</v>
      </c>
      <c r="D28" s="96" t="s">
        <v>136</v>
      </c>
      <c r="E28" s="96" t="s">
        <v>333</v>
      </c>
      <c r="F28" s="83" t="s">
        <v>368</v>
      </c>
      <c r="G28" s="96" t="s">
        <v>341</v>
      </c>
      <c r="H28" s="83" t="s">
        <v>369</v>
      </c>
      <c r="I28" s="83" t="s">
        <v>176</v>
      </c>
      <c r="J28" s="83"/>
      <c r="K28" s="93">
        <v>2</v>
      </c>
      <c r="L28" s="96" t="s">
        <v>180</v>
      </c>
      <c r="M28" s="97">
        <v>8.0000000000000002E-3</v>
      </c>
      <c r="N28" s="97">
        <v>-1.7000000000000003E-3</v>
      </c>
      <c r="O28" s="93">
        <v>17470000</v>
      </c>
      <c r="P28" s="95">
        <v>102.36</v>
      </c>
      <c r="Q28" s="83"/>
      <c r="R28" s="93">
        <v>17882.2922</v>
      </c>
      <c r="S28" s="94">
        <v>2.7104601731467403E-2</v>
      </c>
      <c r="T28" s="94">
        <v>2.7993490277960493E-3</v>
      </c>
      <c r="U28" s="94">
        <f>R28/'סכום נכסי הקרן'!$C$42</f>
        <v>3.4556116811173447E-4</v>
      </c>
    </row>
    <row r="29" spans="2:38" s="139" customFormat="1">
      <c r="B29" s="86" t="s">
        <v>372</v>
      </c>
      <c r="C29" s="83" t="s">
        <v>373</v>
      </c>
      <c r="D29" s="96" t="s">
        <v>136</v>
      </c>
      <c r="E29" s="96" t="s">
        <v>333</v>
      </c>
      <c r="F29" s="83" t="s">
        <v>340</v>
      </c>
      <c r="G29" s="96" t="s">
        <v>341</v>
      </c>
      <c r="H29" s="83" t="s">
        <v>369</v>
      </c>
      <c r="I29" s="83" t="s">
        <v>176</v>
      </c>
      <c r="J29" s="83"/>
      <c r="K29" s="93">
        <v>2.5299999999999998</v>
      </c>
      <c r="L29" s="96" t="s">
        <v>180</v>
      </c>
      <c r="M29" s="97">
        <v>3.4000000000000002E-2</v>
      </c>
      <c r="N29" s="97">
        <v>-1.1000000000000001E-3</v>
      </c>
      <c r="O29" s="93">
        <v>20918580</v>
      </c>
      <c r="P29" s="95">
        <v>112.77</v>
      </c>
      <c r="Q29" s="83"/>
      <c r="R29" s="93">
        <v>23589.88364</v>
      </c>
      <c r="S29" s="94">
        <v>1.118195157544187E-2</v>
      </c>
      <c r="T29" s="94">
        <v>3.6928329486449131E-3</v>
      </c>
      <c r="U29" s="94">
        <f>R29/'סכום נכסי הקרן'!$C$42</f>
        <v>4.5585586316827413E-4</v>
      </c>
    </row>
    <row r="30" spans="2:38" s="139" customFormat="1">
      <c r="B30" s="86" t="s">
        <v>374</v>
      </c>
      <c r="C30" s="83" t="s">
        <v>375</v>
      </c>
      <c r="D30" s="96" t="s">
        <v>136</v>
      </c>
      <c r="E30" s="96" t="s">
        <v>333</v>
      </c>
      <c r="F30" s="83" t="s">
        <v>344</v>
      </c>
      <c r="G30" s="96" t="s">
        <v>341</v>
      </c>
      <c r="H30" s="83" t="s">
        <v>369</v>
      </c>
      <c r="I30" s="83" t="s">
        <v>176</v>
      </c>
      <c r="J30" s="83"/>
      <c r="K30" s="93">
        <v>1.45</v>
      </c>
      <c r="L30" s="96" t="s">
        <v>180</v>
      </c>
      <c r="M30" s="97">
        <v>0.03</v>
      </c>
      <c r="N30" s="97">
        <v>-1.8999999999999998E-3</v>
      </c>
      <c r="O30" s="93">
        <v>18577341</v>
      </c>
      <c r="P30" s="95">
        <v>111.96</v>
      </c>
      <c r="Q30" s="83"/>
      <c r="R30" s="93">
        <v>20799.18993</v>
      </c>
      <c r="S30" s="94">
        <v>3.8702793749999999E-2</v>
      </c>
      <c r="T30" s="94">
        <v>3.2559691709707597E-3</v>
      </c>
      <c r="U30" s="94">
        <f>R30/'סכום נכסי הקרן'!$C$42</f>
        <v>4.0192791212687073E-4</v>
      </c>
    </row>
    <row r="31" spans="2:38" s="139" customFormat="1">
      <c r="B31" s="86" t="s">
        <v>376</v>
      </c>
      <c r="C31" s="83" t="s">
        <v>377</v>
      </c>
      <c r="D31" s="96" t="s">
        <v>136</v>
      </c>
      <c r="E31" s="96" t="s">
        <v>333</v>
      </c>
      <c r="F31" s="83" t="s">
        <v>378</v>
      </c>
      <c r="G31" s="96" t="s">
        <v>379</v>
      </c>
      <c r="H31" s="83" t="s">
        <v>369</v>
      </c>
      <c r="I31" s="83" t="s">
        <v>337</v>
      </c>
      <c r="J31" s="83"/>
      <c r="K31" s="93">
        <v>3.9699999999999998</v>
      </c>
      <c r="L31" s="96" t="s">
        <v>180</v>
      </c>
      <c r="M31" s="97">
        <v>6.5000000000000006E-3</v>
      </c>
      <c r="N31" s="97">
        <v>2.5000000000000001E-3</v>
      </c>
      <c r="O31" s="93">
        <v>17457742.59</v>
      </c>
      <c r="P31" s="95">
        <v>100.39</v>
      </c>
      <c r="Q31" s="93">
        <v>4024.5205499999997</v>
      </c>
      <c r="R31" s="93">
        <v>21565.646219999999</v>
      </c>
      <c r="S31" s="94">
        <v>1.6520289666703589E-2</v>
      </c>
      <c r="T31" s="94">
        <v>3.3759525962645072E-3</v>
      </c>
      <c r="U31" s="94">
        <f>R31/'סכום נכסי הקרן'!$C$42</f>
        <v>4.1673907436025516E-4</v>
      </c>
    </row>
    <row r="32" spans="2:38" s="139" customFormat="1">
      <c r="B32" s="86" t="s">
        <v>380</v>
      </c>
      <c r="C32" s="83" t="s">
        <v>381</v>
      </c>
      <c r="D32" s="96" t="s">
        <v>136</v>
      </c>
      <c r="E32" s="96" t="s">
        <v>333</v>
      </c>
      <c r="F32" s="83" t="s">
        <v>378</v>
      </c>
      <c r="G32" s="96" t="s">
        <v>379</v>
      </c>
      <c r="H32" s="83" t="s">
        <v>369</v>
      </c>
      <c r="I32" s="83" t="s">
        <v>337</v>
      </c>
      <c r="J32" s="83"/>
      <c r="K32" s="93">
        <v>4.6099999999999994</v>
      </c>
      <c r="L32" s="96" t="s">
        <v>180</v>
      </c>
      <c r="M32" s="97">
        <v>1.6399999999999998E-2</v>
      </c>
      <c r="N32" s="97">
        <v>5.1000000000000004E-3</v>
      </c>
      <c r="O32" s="93">
        <v>50871496</v>
      </c>
      <c r="P32" s="95">
        <v>104.43</v>
      </c>
      <c r="Q32" s="83"/>
      <c r="R32" s="93">
        <v>53125.103280000003</v>
      </c>
      <c r="S32" s="94">
        <v>4.2960384208406206E-2</v>
      </c>
      <c r="T32" s="94">
        <v>8.3163670828750209E-3</v>
      </c>
      <c r="U32" s="94">
        <f>R32/'סכום נכסי הקרן'!$C$42</f>
        <v>1.0266006471750494E-3</v>
      </c>
    </row>
    <row r="33" spans="2:21" s="139" customFormat="1">
      <c r="B33" s="86" t="s">
        <v>382</v>
      </c>
      <c r="C33" s="83" t="s">
        <v>383</v>
      </c>
      <c r="D33" s="96" t="s">
        <v>136</v>
      </c>
      <c r="E33" s="96" t="s">
        <v>333</v>
      </c>
      <c r="F33" s="83" t="s">
        <v>378</v>
      </c>
      <c r="G33" s="96" t="s">
        <v>379</v>
      </c>
      <c r="H33" s="83" t="s">
        <v>369</v>
      </c>
      <c r="I33" s="83" t="s">
        <v>176</v>
      </c>
      <c r="J33" s="83"/>
      <c r="K33" s="93">
        <v>5.98</v>
      </c>
      <c r="L33" s="96" t="s">
        <v>180</v>
      </c>
      <c r="M33" s="97">
        <v>1.34E-2</v>
      </c>
      <c r="N33" s="97">
        <v>1.0200000000000001E-2</v>
      </c>
      <c r="O33" s="93">
        <v>97965032</v>
      </c>
      <c r="P33" s="95">
        <v>102.34</v>
      </c>
      <c r="Q33" s="83"/>
      <c r="R33" s="93">
        <v>100257.41901000001</v>
      </c>
      <c r="S33" s="94">
        <v>2.1555733539403425E-2</v>
      </c>
      <c r="T33" s="94">
        <v>1.5694604768564553E-2</v>
      </c>
      <c r="U33" s="94">
        <f>R33/'סכום נכסי הקרן'!$C$42</f>
        <v>1.9373954097989306E-3</v>
      </c>
    </row>
    <row r="34" spans="2:21" s="139" customFormat="1">
      <c r="B34" s="86" t="s">
        <v>384</v>
      </c>
      <c r="C34" s="83" t="s">
        <v>385</v>
      </c>
      <c r="D34" s="96" t="s">
        <v>136</v>
      </c>
      <c r="E34" s="96" t="s">
        <v>333</v>
      </c>
      <c r="F34" s="83" t="s">
        <v>359</v>
      </c>
      <c r="G34" s="96" t="s">
        <v>341</v>
      </c>
      <c r="H34" s="83" t="s">
        <v>369</v>
      </c>
      <c r="I34" s="83" t="s">
        <v>176</v>
      </c>
      <c r="J34" s="83"/>
      <c r="K34" s="93">
        <v>3.83</v>
      </c>
      <c r="L34" s="96" t="s">
        <v>180</v>
      </c>
      <c r="M34" s="97">
        <v>4.2000000000000003E-2</v>
      </c>
      <c r="N34" s="97">
        <v>1.4000000000000002E-3</v>
      </c>
      <c r="O34" s="93">
        <v>3115500</v>
      </c>
      <c r="P34" s="95">
        <v>121.29</v>
      </c>
      <c r="Q34" s="83"/>
      <c r="R34" s="93">
        <v>3778.7898700000001</v>
      </c>
      <c r="S34" s="94">
        <v>3.1225757566646019E-3</v>
      </c>
      <c r="T34" s="94">
        <v>5.9154338999281423E-4</v>
      </c>
      <c r="U34" s="94">
        <f>R34/'סכום נכסי הקרן'!$C$42</f>
        <v>7.3022128646683753E-5</v>
      </c>
    </row>
    <row r="35" spans="2:21" s="139" customFormat="1">
      <c r="B35" s="86" t="s">
        <v>386</v>
      </c>
      <c r="C35" s="83" t="s">
        <v>387</v>
      </c>
      <c r="D35" s="96" t="s">
        <v>136</v>
      </c>
      <c r="E35" s="96" t="s">
        <v>333</v>
      </c>
      <c r="F35" s="83" t="s">
        <v>359</v>
      </c>
      <c r="G35" s="96" t="s">
        <v>341</v>
      </c>
      <c r="H35" s="83" t="s">
        <v>369</v>
      </c>
      <c r="I35" s="83" t="s">
        <v>176</v>
      </c>
      <c r="J35" s="83"/>
      <c r="K35" s="93">
        <v>1.9699999999999998</v>
      </c>
      <c r="L35" s="96" t="s">
        <v>180</v>
      </c>
      <c r="M35" s="97">
        <v>4.0999999999999995E-2</v>
      </c>
      <c r="N35" s="97">
        <v>-2.9999999999999997E-4</v>
      </c>
      <c r="O35" s="93">
        <v>46886535</v>
      </c>
      <c r="P35" s="95">
        <v>129.81</v>
      </c>
      <c r="Q35" s="83"/>
      <c r="R35" s="93">
        <v>60863.411060000006</v>
      </c>
      <c r="S35" s="94">
        <v>2.0059833548835251E-2</v>
      </c>
      <c r="T35" s="94">
        <v>9.5277455861705659E-3</v>
      </c>
      <c r="U35" s="94">
        <f>R35/'סכום נכסי הקרן'!$C$42</f>
        <v>1.176137331049666E-3</v>
      </c>
    </row>
    <row r="36" spans="2:21" s="139" customFormat="1">
      <c r="B36" s="86" t="s">
        <v>388</v>
      </c>
      <c r="C36" s="83" t="s">
        <v>389</v>
      </c>
      <c r="D36" s="96" t="s">
        <v>136</v>
      </c>
      <c r="E36" s="96" t="s">
        <v>333</v>
      </c>
      <c r="F36" s="83" t="s">
        <v>359</v>
      </c>
      <c r="G36" s="96" t="s">
        <v>341</v>
      </c>
      <c r="H36" s="83" t="s">
        <v>369</v>
      </c>
      <c r="I36" s="83" t="s">
        <v>176</v>
      </c>
      <c r="J36" s="83"/>
      <c r="K36" s="93">
        <v>3.0300000000000002</v>
      </c>
      <c r="L36" s="96" t="s">
        <v>180</v>
      </c>
      <c r="M36" s="97">
        <v>0.04</v>
      </c>
      <c r="N36" s="97">
        <v>4.0000000000000002E-4</v>
      </c>
      <c r="O36" s="93">
        <v>57788140</v>
      </c>
      <c r="P36" s="95">
        <v>119.26</v>
      </c>
      <c r="Q36" s="83"/>
      <c r="R36" s="93">
        <v>68918.13291</v>
      </c>
      <c r="S36" s="94">
        <v>1.9894941413209442E-2</v>
      </c>
      <c r="T36" s="94">
        <v>1.0788656521289111E-2</v>
      </c>
      <c r="U36" s="94">
        <f>R36/'סכום נכסי הקרן'!$C$42</f>
        <v>1.3317884668308559E-3</v>
      </c>
    </row>
    <row r="37" spans="2:21" s="139" customFormat="1">
      <c r="B37" s="86" t="s">
        <v>390</v>
      </c>
      <c r="C37" s="83" t="s">
        <v>391</v>
      </c>
      <c r="D37" s="96" t="s">
        <v>136</v>
      </c>
      <c r="E37" s="96" t="s">
        <v>333</v>
      </c>
      <c r="F37" s="83" t="s">
        <v>392</v>
      </c>
      <c r="G37" s="96" t="s">
        <v>379</v>
      </c>
      <c r="H37" s="83" t="s">
        <v>393</v>
      </c>
      <c r="I37" s="83" t="s">
        <v>337</v>
      </c>
      <c r="J37" s="83"/>
      <c r="K37" s="93">
        <v>1.75</v>
      </c>
      <c r="L37" s="96" t="s">
        <v>180</v>
      </c>
      <c r="M37" s="97">
        <v>1.6399999999999998E-2</v>
      </c>
      <c r="N37" s="97">
        <v>9.9999999999999991E-5</v>
      </c>
      <c r="O37" s="93">
        <v>7347811.6699999999</v>
      </c>
      <c r="P37" s="95">
        <v>101.58</v>
      </c>
      <c r="Q37" s="83"/>
      <c r="R37" s="93">
        <v>7463.9072500000002</v>
      </c>
      <c r="S37" s="94">
        <v>1.3393063998754376E-2</v>
      </c>
      <c r="T37" s="94">
        <v>1.168423000259854E-3</v>
      </c>
      <c r="U37" s="94">
        <f>R37/'סכום נכסי הקרן'!$C$42</f>
        <v>1.442341104339881E-4</v>
      </c>
    </row>
    <row r="38" spans="2:21" s="139" customFormat="1">
      <c r="B38" s="86" t="s">
        <v>394</v>
      </c>
      <c r="C38" s="83" t="s">
        <v>395</v>
      </c>
      <c r="D38" s="96" t="s">
        <v>136</v>
      </c>
      <c r="E38" s="96" t="s">
        <v>333</v>
      </c>
      <c r="F38" s="83" t="s">
        <v>392</v>
      </c>
      <c r="G38" s="96" t="s">
        <v>379</v>
      </c>
      <c r="H38" s="83" t="s">
        <v>393</v>
      </c>
      <c r="I38" s="83" t="s">
        <v>337</v>
      </c>
      <c r="J38" s="83"/>
      <c r="K38" s="93">
        <v>5.9499999999999993</v>
      </c>
      <c r="L38" s="96" t="s">
        <v>180</v>
      </c>
      <c r="M38" s="97">
        <v>2.3399999999999997E-2</v>
      </c>
      <c r="N38" s="97">
        <v>1.1300000000000001E-2</v>
      </c>
      <c r="O38" s="93">
        <v>54813383.590000004</v>
      </c>
      <c r="P38" s="95">
        <v>106</v>
      </c>
      <c r="Q38" s="83"/>
      <c r="R38" s="93">
        <v>58102.186979999999</v>
      </c>
      <c r="S38" s="94">
        <v>2.6426524407114363E-2</v>
      </c>
      <c r="T38" s="94">
        <v>9.095495075026638E-3</v>
      </c>
      <c r="U38" s="94">
        <f>R38/'סכום נכסי הקרן'!$C$42</f>
        <v>1.1227788573242982E-3</v>
      </c>
    </row>
    <row r="39" spans="2:21" s="139" customFormat="1">
      <c r="B39" s="86" t="s">
        <v>396</v>
      </c>
      <c r="C39" s="83" t="s">
        <v>397</v>
      </c>
      <c r="D39" s="96" t="s">
        <v>136</v>
      </c>
      <c r="E39" s="96" t="s">
        <v>333</v>
      </c>
      <c r="F39" s="83" t="s">
        <v>392</v>
      </c>
      <c r="G39" s="96" t="s">
        <v>379</v>
      </c>
      <c r="H39" s="83" t="s">
        <v>393</v>
      </c>
      <c r="I39" s="83" t="s">
        <v>337</v>
      </c>
      <c r="J39" s="83"/>
      <c r="K39" s="93">
        <v>2.5500000000000003</v>
      </c>
      <c r="L39" s="96" t="s">
        <v>180</v>
      </c>
      <c r="M39" s="97">
        <v>0.03</v>
      </c>
      <c r="N39" s="97">
        <v>3.8999999999999994E-3</v>
      </c>
      <c r="O39" s="93">
        <v>30373549.559999999</v>
      </c>
      <c r="P39" s="95">
        <v>107.19</v>
      </c>
      <c r="Q39" s="83"/>
      <c r="R39" s="93">
        <v>32557.407769999998</v>
      </c>
      <c r="S39" s="94">
        <v>5.0497711270430512E-2</v>
      </c>
      <c r="T39" s="94">
        <v>5.096636760499252E-3</v>
      </c>
      <c r="U39" s="94">
        <f>R39/'סכום נכסי הקרן'!$C$42</f>
        <v>6.2914618181282491E-4</v>
      </c>
    </row>
    <row r="40" spans="2:21" s="139" customFormat="1">
      <c r="B40" s="86" t="s">
        <v>398</v>
      </c>
      <c r="C40" s="83" t="s">
        <v>399</v>
      </c>
      <c r="D40" s="96" t="s">
        <v>136</v>
      </c>
      <c r="E40" s="96" t="s">
        <v>333</v>
      </c>
      <c r="F40" s="83" t="s">
        <v>400</v>
      </c>
      <c r="G40" s="96" t="s">
        <v>379</v>
      </c>
      <c r="H40" s="83" t="s">
        <v>393</v>
      </c>
      <c r="I40" s="83" t="s">
        <v>176</v>
      </c>
      <c r="J40" s="83"/>
      <c r="K40" s="93">
        <v>0.75</v>
      </c>
      <c r="L40" s="96" t="s">
        <v>180</v>
      </c>
      <c r="M40" s="97">
        <v>4.9500000000000002E-2</v>
      </c>
      <c r="N40" s="97">
        <v>-6.9999999999999988E-4</v>
      </c>
      <c r="O40" s="93">
        <v>2052436.7</v>
      </c>
      <c r="P40" s="95">
        <v>126.34</v>
      </c>
      <c r="Q40" s="83"/>
      <c r="R40" s="93">
        <v>2593.0485199999998</v>
      </c>
      <c r="S40" s="94">
        <v>7.9561449964829067E-3</v>
      </c>
      <c r="T40" s="94">
        <v>4.059237916652533E-4</v>
      </c>
      <c r="U40" s="94">
        <f>R40/'סכום נכסי הקרן'!$C$42</f>
        <v>5.0108613902506543E-5</v>
      </c>
    </row>
    <row r="41" spans="2:21" s="139" customFormat="1">
      <c r="B41" s="86" t="s">
        <v>401</v>
      </c>
      <c r="C41" s="83" t="s">
        <v>402</v>
      </c>
      <c r="D41" s="96" t="s">
        <v>136</v>
      </c>
      <c r="E41" s="96" t="s">
        <v>333</v>
      </c>
      <c r="F41" s="83" t="s">
        <v>400</v>
      </c>
      <c r="G41" s="96" t="s">
        <v>379</v>
      </c>
      <c r="H41" s="83" t="s">
        <v>393</v>
      </c>
      <c r="I41" s="83" t="s">
        <v>176</v>
      </c>
      <c r="J41" s="83"/>
      <c r="K41" s="93">
        <v>2.8599999999999994</v>
      </c>
      <c r="L41" s="96" t="s">
        <v>180</v>
      </c>
      <c r="M41" s="97">
        <v>4.8000000000000001E-2</v>
      </c>
      <c r="N41" s="97">
        <v>1.6999999999999999E-3</v>
      </c>
      <c r="O41" s="93">
        <v>59006110</v>
      </c>
      <c r="P41" s="95">
        <v>118.59</v>
      </c>
      <c r="Q41" s="83"/>
      <c r="R41" s="93">
        <v>69975.344030000007</v>
      </c>
      <c r="S41" s="94">
        <v>4.3401333974723913E-2</v>
      </c>
      <c r="T41" s="94">
        <v>1.0954155602047181E-2</v>
      </c>
      <c r="U41" s="94">
        <f>R41/'סכום נכסי הקרן'!$C$42</f>
        <v>1.3522182364309699E-3</v>
      </c>
    </row>
    <row r="42" spans="2:21" s="139" customFormat="1">
      <c r="B42" s="86" t="s">
        <v>403</v>
      </c>
      <c r="C42" s="83" t="s">
        <v>404</v>
      </c>
      <c r="D42" s="96" t="s">
        <v>136</v>
      </c>
      <c r="E42" s="96" t="s">
        <v>333</v>
      </c>
      <c r="F42" s="83" t="s">
        <v>400</v>
      </c>
      <c r="G42" s="96" t="s">
        <v>379</v>
      </c>
      <c r="H42" s="83" t="s">
        <v>393</v>
      </c>
      <c r="I42" s="83" t="s">
        <v>176</v>
      </c>
      <c r="J42" s="83"/>
      <c r="K42" s="93">
        <v>6.7600000000000007</v>
      </c>
      <c r="L42" s="96" t="s">
        <v>180</v>
      </c>
      <c r="M42" s="97">
        <v>3.2000000000000001E-2</v>
      </c>
      <c r="N42" s="97">
        <v>1.3299999999999999E-2</v>
      </c>
      <c r="O42" s="93">
        <v>19140926</v>
      </c>
      <c r="P42" s="95">
        <v>114.12</v>
      </c>
      <c r="Q42" s="83"/>
      <c r="R42" s="93">
        <v>21843.625640000002</v>
      </c>
      <c r="S42" s="94">
        <v>1.5317446319509353E-2</v>
      </c>
      <c r="T42" s="94">
        <v>3.4194683497496404E-3</v>
      </c>
      <c r="U42" s="94">
        <f>R42/'סכום נכסי הקרן'!$C$42</f>
        <v>4.22110807022482E-4</v>
      </c>
    </row>
    <row r="43" spans="2:21" s="139" customFormat="1">
      <c r="B43" s="86" t="s">
        <v>405</v>
      </c>
      <c r="C43" s="83" t="s">
        <v>406</v>
      </c>
      <c r="D43" s="96" t="s">
        <v>136</v>
      </c>
      <c r="E43" s="96" t="s">
        <v>333</v>
      </c>
      <c r="F43" s="83" t="s">
        <v>400</v>
      </c>
      <c r="G43" s="96" t="s">
        <v>379</v>
      </c>
      <c r="H43" s="83" t="s">
        <v>393</v>
      </c>
      <c r="I43" s="83" t="s">
        <v>176</v>
      </c>
      <c r="J43" s="83"/>
      <c r="K43" s="93">
        <v>1.72</v>
      </c>
      <c r="L43" s="96" t="s">
        <v>180</v>
      </c>
      <c r="M43" s="97">
        <v>4.9000000000000002E-2</v>
      </c>
      <c r="N43" s="97">
        <v>0</v>
      </c>
      <c r="O43" s="93">
        <v>14045714.630000001</v>
      </c>
      <c r="P43" s="95">
        <v>117.53</v>
      </c>
      <c r="Q43" s="83"/>
      <c r="R43" s="93">
        <v>16507.928</v>
      </c>
      <c r="S43" s="94">
        <v>4.726720505104802E-2</v>
      </c>
      <c r="T43" s="94">
        <v>2.5842018283163486E-3</v>
      </c>
      <c r="U43" s="94">
        <f>R43/'סכום נכסי הקרן'!$C$42</f>
        <v>3.1900266582068313E-4</v>
      </c>
    </row>
    <row r="44" spans="2:21" s="139" customFormat="1">
      <c r="B44" s="86" t="s">
        <v>407</v>
      </c>
      <c r="C44" s="83" t="s">
        <v>408</v>
      </c>
      <c r="D44" s="96" t="s">
        <v>136</v>
      </c>
      <c r="E44" s="96" t="s">
        <v>333</v>
      </c>
      <c r="F44" s="83" t="s">
        <v>409</v>
      </c>
      <c r="G44" s="96" t="s">
        <v>410</v>
      </c>
      <c r="H44" s="83" t="s">
        <v>393</v>
      </c>
      <c r="I44" s="83" t="s">
        <v>176</v>
      </c>
      <c r="J44" s="83"/>
      <c r="K44" s="93">
        <v>2.58</v>
      </c>
      <c r="L44" s="96" t="s">
        <v>180</v>
      </c>
      <c r="M44" s="97">
        <v>3.7000000000000005E-2</v>
      </c>
      <c r="N44" s="97">
        <v>1E-3</v>
      </c>
      <c r="O44" s="93">
        <v>34289662</v>
      </c>
      <c r="P44" s="95">
        <v>113.5</v>
      </c>
      <c r="Q44" s="83"/>
      <c r="R44" s="93">
        <v>38918.768899999995</v>
      </c>
      <c r="S44" s="94">
        <v>1.1429957402782197E-2</v>
      </c>
      <c r="T44" s="94">
        <v>6.092463799648353E-3</v>
      </c>
      <c r="U44" s="94">
        <f>R44/'סכום נכסי הקרן'!$C$42</f>
        <v>7.5207445959051282E-4</v>
      </c>
    </row>
    <row r="45" spans="2:21" s="139" customFormat="1">
      <c r="B45" s="86" t="s">
        <v>411</v>
      </c>
      <c r="C45" s="83" t="s">
        <v>412</v>
      </c>
      <c r="D45" s="96" t="s">
        <v>136</v>
      </c>
      <c r="E45" s="96" t="s">
        <v>333</v>
      </c>
      <c r="F45" s="83" t="s">
        <v>409</v>
      </c>
      <c r="G45" s="96" t="s">
        <v>410</v>
      </c>
      <c r="H45" s="83" t="s">
        <v>393</v>
      </c>
      <c r="I45" s="83" t="s">
        <v>176</v>
      </c>
      <c r="J45" s="83"/>
      <c r="K45" s="93">
        <v>6.0500000000000007</v>
      </c>
      <c r="L45" s="96" t="s">
        <v>180</v>
      </c>
      <c r="M45" s="97">
        <v>2.2000000000000002E-2</v>
      </c>
      <c r="N45" s="97">
        <v>1.1200000000000002E-2</v>
      </c>
      <c r="O45" s="93">
        <v>25771333</v>
      </c>
      <c r="P45" s="95">
        <v>106.35</v>
      </c>
      <c r="Q45" s="83"/>
      <c r="R45" s="93">
        <v>27407.8135</v>
      </c>
      <c r="S45" s="94">
        <v>2.9229677086232711E-2</v>
      </c>
      <c r="T45" s="94">
        <v>4.290503433068857E-3</v>
      </c>
      <c r="U45" s="94">
        <f>R45/'סכום נכסי הקרן'!$C$42</f>
        <v>5.2963434119752083E-4</v>
      </c>
    </row>
    <row r="46" spans="2:21" s="139" customFormat="1">
      <c r="B46" s="86" t="s">
        <v>413</v>
      </c>
      <c r="C46" s="83" t="s">
        <v>414</v>
      </c>
      <c r="D46" s="96" t="s">
        <v>136</v>
      </c>
      <c r="E46" s="96" t="s">
        <v>333</v>
      </c>
      <c r="F46" s="83" t="s">
        <v>368</v>
      </c>
      <c r="G46" s="96" t="s">
        <v>341</v>
      </c>
      <c r="H46" s="83" t="s">
        <v>393</v>
      </c>
      <c r="I46" s="83" t="s">
        <v>176</v>
      </c>
      <c r="J46" s="83"/>
      <c r="K46" s="93">
        <v>0.42000000000000004</v>
      </c>
      <c r="L46" s="96" t="s">
        <v>180</v>
      </c>
      <c r="M46" s="97">
        <v>5.2499999999999998E-2</v>
      </c>
      <c r="N46" s="97">
        <v>2.1000000000000003E-3</v>
      </c>
      <c r="O46" s="93">
        <v>202159.6</v>
      </c>
      <c r="P46" s="95">
        <v>128.4</v>
      </c>
      <c r="Q46" s="83"/>
      <c r="R46" s="93">
        <v>259.57294999999999</v>
      </c>
      <c r="S46" s="94">
        <v>5.2237622739018091E-3</v>
      </c>
      <c r="T46" s="94">
        <v>4.0634348052127935E-5</v>
      </c>
      <c r="U46" s="94">
        <f>R46/'סכום נכסי הקרן'!$C$42</f>
        <v>5.0160421722786103E-6</v>
      </c>
    </row>
    <row r="47" spans="2:21" s="139" customFormat="1">
      <c r="B47" s="86" t="s">
        <v>415</v>
      </c>
      <c r="C47" s="83" t="s">
        <v>416</v>
      </c>
      <c r="D47" s="96" t="s">
        <v>136</v>
      </c>
      <c r="E47" s="96" t="s">
        <v>333</v>
      </c>
      <c r="F47" s="83" t="s">
        <v>368</v>
      </c>
      <c r="G47" s="96" t="s">
        <v>341</v>
      </c>
      <c r="H47" s="83" t="s">
        <v>393</v>
      </c>
      <c r="I47" s="83" t="s">
        <v>176</v>
      </c>
      <c r="J47" s="83"/>
      <c r="K47" s="93">
        <v>1.81</v>
      </c>
      <c r="L47" s="96" t="s">
        <v>180</v>
      </c>
      <c r="M47" s="97">
        <v>3.1E-2</v>
      </c>
      <c r="N47" s="97">
        <v>-2.0000000000000001E-4</v>
      </c>
      <c r="O47" s="93">
        <v>17243598</v>
      </c>
      <c r="P47" s="95">
        <v>111.18</v>
      </c>
      <c r="Q47" s="83"/>
      <c r="R47" s="93">
        <v>19171.430680000001</v>
      </c>
      <c r="S47" s="94">
        <v>3.3414445282860923E-2</v>
      </c>
      <c r="T47" s="94">
        <v>3.0011547309084547E-3</v>
      </c>
      <c r="U47" s="94">
        <f>R47/'סכום נכסי הקרן'!$C$42</f>
        <v>3.7047275069993234E-4</v>
      </c>
    </row>
    <row r="48" spans="2:21" s="139" customFormat="1">
      <c r="B48" s="86" t="s">
        <v>417</v>
      </c>
      <c r="C48" s="83" t="s">
        <v>418</v>
      </c>
      <c r="D48" s="96" t="s">
        <v>136</v>
      </c>
      <c r="E48" s="96" t="s">
        <v>333</v>
      </c>
      <c r="F48" s="83" t="s">
        <v>368</v>
      </c>
      <c r="G48" s="96" t="s">
        <v>341</v>
      </c>
      <c r="H48" s="83" t="s">
        <v>393</v>
      </c>
      <c r="I48" s="83" t="s">
        <v>176</v>
      </c>
      <c r="J48" s="83"/>
      <c r="K48" s="93">
        <v>1.25</v>
      </c>
      <c r="L48" s="96" t="s">
        <v>180</v>
      </c>
      <c r="M48" s="97">
        <v>2.7999999999999997E-2</v>
      </c>
      <c r="N48" s="97">
        <v>-2.7999999999999995E-3</v>
      </c>
      <c r="O48" s="93">
        <v>42854714</v>
      </c>
      <c r="P48" s="95">
        <v>106.8</v>
      </c>
      <c r="Q48" s="83"/>
      <c r="R48" s="93">
        <v>45768.834109999996</v>
      </c>
      <c r="S48" s="94">
        <v>4.3572217709014337E-2</v>
      </c>
      <c r="T48" s="94">
        <v>7.1647940787583795E-3</v>
      </c>
      <c r="U48" s="94">
        <f>R48/'סכום נכסי הקרן'!$C$42</f>
        <v>8.8444655759309181E-4</v>
      </c>
    </row>
    <row r="49" spans="2:21" s="139" customFormat="1">
      <c r="B49" s="86" t="s">
        <v>419</v>
      </c>
      <c r="C49" s="83" t="s">
        <v>420</v>
      </c>
      <c r="D49" s="96" t="s">
        <v>136</v>
      </c>
      <c r="E49" s="96" t="s">
        <v>333</v>
      </c>
      <c r="F49" s="83" t="s">
        <v>368</v>
      </c>
      <c r="G49" s="96" t="s">
        <v>341</v>
      </c>
      <c r="H49" s="83" t="s">
        <v>393</v>
      </c>
      <c r="I49" s="83" t="s">
        <v>176</v>
      </c>
      <c r="J49" s="83"/>
      <c r="K49" s="93">
        <v>1.9300000000000002</v>
      </c>
      <c r="L49" s="96" t="s">
        <v>180</v>
      </c>
      <c r="M49" s="97">
        <v>4.2000000000000003E-2</v>
      </c>
      <c r="N49" s="97">
        <v>2.2000000000000001E-3</v>
      </c>
      <c r="O49" s="93">
        <v>1854965.58</v>
      </c>
      <c r="P49" s="95">
        <v>129.41</v>
      </c>
      <c r="Q49" s="83"/>
      <c r="R49" s="93">
        <v>2400.5108100000002</v>
      </c>
      <c r="S49" s="94">
        <v>2.3705933366560596E-2</v>
      </c>
      <c r="T49" s="94">
        <v>3.7578334628641217E-4</v>
      </c>
      <c r="U49" s="94">
        <f>R49/'סכום נכסי הקרן'!$C$42</f>
        <v>4.6387974779231381E-5</v>
      </c>
    </row>
    <row r="50" spans="2:21" s="139" customFormat="1">
      <c r="B50" s="86" t="s">
        <v>421</v>
      </c>
      <c r="C50" s="83" t="s">
        <v>422</v>
      </c>
      <c r="D50" s="96" t="s">
        <v>136</v>
      </c>
      <c r="E50" s="96" t="s">
        <v>333</v>
      </c>
      <c r="F50" s="83" t="s">
        <v>340</v>
      </c>
      <c r="G50" s="96" t="s">
        <v>341</v>
      </c>
      <c r="H50" s="83" t="s">
        <v>393</v>
      </c>
      <c r="I50" s="83" t="s">
        <v>176</v>
      </c>
      <c r="J50" s="83"/>
      <c r="K50" s="93">
        <v>2.71</v>
      </c>
      <c r="L50" s="96" t="s">
        <v>180</v>
      </c>
      <c r="M50" s="97">
        <v>0.04</v>
      </c>
      <c r="N50" s="97">
        <v>9.0000000000000008E-4</v>
      </c>
      <c r="O50" s="93">
        <v>52138422</v>
      </c>
      <c r="P50" s="95">
        <v>119.59</v>
      </c>
      <c r="Q50" s="83"/>
      <c r="R50" s="93">
        <v>62352.341159999996</v>
      </c>
      <c r="S50" s="94">
        <v>3.8621110549793405E-2</v>
      </c>
      <c r="T50" s="94">
        <v>9.7608272840465932E-3</v>
      </c>
      <c r="U50" s="94">
        <f>R50/'סכום נכסי הקרן'!$C$42</f>
        <v>1.2049097288406338E-3</v>
      </c>
    </row>
    <row r="51" spans="2:21" s="139" customFormat="1">
      <c r="B51" s="86" t="s">
        <v>423</v>
      </c>
      <c r="C51" s="83" t="s">
        <v>424</v>
      </c>
      <c r="D51" s="96" t="s">
        <v>136</v>
      </c>
      <c r="E51" s="96" t="s">
        <v>333</v>
      </c>
      <c r="F51" s="83" t="s">
        <v>425</v>
      </c>
      <c r="G51" s="96" t="s">
        <v>341</v>
      </c>
      <c r="H51" s="83" t="s">
        <v>393</v>
      </c>
      <c r="I51" s="83" t="s">
        <v>176</v>
      </c>
      <c r="J51" s="83"/>
      <c r="K51" s="93">
        <v>2.5900000000000003</v>
      </c>
      <c r="L51" s="96" t="s">
        <v>180</v>
      </c>
      <c r="M51" s="97">
        <v>3.85E-2</v>
      </c>
      <c r="N51" s="97">
        <v>3.9999999999999996E-4</v>
      </c>
      <c r="O51" s="93">
        <v>7013736</v>
      </c>
      <c r="P51" s="95">
        <v>118.83</v>
      </c>
      <c r="Q51" s="83"/>
      <c r="R51" s="93">
        <v>8334.4225700000006</v>
      </c>
      <c r="S51" s="94">
        <v>1.6466758856439861E-2</v>
      </c>
      <c r="T51" s="94">
        <v>1.3046961462004829E-3</v>
      </c>
      <c r="U51" s="94">
        <f>R51/'סכום נכסי הקרן'!$C$42</f>
        <v>1.6105613120593145E-4</v>
      </c>
    </row>
    <row r="52" spans="2:21" s="139" customFormat="1">
      <c r="B52" s="86" t="s">
        <v>426</v>
      </c>
      <c r="C52" s="83" t="s">
        <v>427</v>
      </c>
      <c r="D52" s="96" t="s">
        <v>136</v>
      </c>
      <c r="E52" s="96" t="s">
        <v>333</v>
      </c>
      <c r="F52" s="83" t="s">
        <v>425</v>
      </c>
      <c r="G52" s="96" t="s">
        <v>341</v>
      </c>
      <c r="H52" s="83" t="s">
        <v>393</v>
      </c>
      <c r="I52" s="83" t="s">
        <v>176</v>
      </c>
      <c r="J52" s="83"/>
      <c r="K52" s="93">
        <v>2.5</v>
      </c>
      <c r="L52" s="96" t="s">
        <v>180</v>
      </c>
      <c r="M52" s="97">
        <v>4.7500000000000001E-2</v>
      </c>
      <c r="N52" s="97">
        <v>1E-4</v>
      </c>
      <c r="O52" s="93">
        <v>4987615.3499999996</v>
      </c>
      <c r="P52" s="95">
        <v>133.31</v>
      </c>
      <c r="Q52" s="83"/>
      <c r="R52" s="93">
        <v>6648.9901</v>
      </c>
      <c r="S52" s="94">
        <v>1.3747618443846928E-2</v>
      </c>
      <c r="T52" s="94">
        <v>1.0408533628737237E-3</v>
      </c>
      <c r="U52" s="94">
        <f>R52/'סכום נכסי הקרן'!$C$42</f>
        <v>1.2848648036963394E-4</v>
      </c>
    </row>
    <row r="53" spans="2:21" s="139" customFormat="1">
      <c r="B53" s="86" t="s">
        <v>428</v>
      </c>
      <c r="C53" s="83" t="s">
        <v>429</v>
      </c>
      <c r="D53" s="96" t="s">
        <v>136</v>
      </c>
      <c r="E53" s="96" t="s">
        <v>333</v>
      </c>
      <c r="F53" s="83" t="s">
        <v>430</v>
      </c>
      <c r="G53" s="96" t="s">
        <v>341</v>
      </c>
      <c r="H53" s="83" t="s">
        <v>393</v>
      </c>
      <c r="I53" s="83" t="s">
        <v>337</v>
      </c>
      <c r="J53" s="83"/>
      <c r="K53" s="93">
        <v>2.75</v>
      </c>
      <c r="L53" s="96" t="s">
        <v>180</v>
      </c>
      <c r="M53" s="97">
        <v>3.5499999999999997E-2</v>
      </c>
      <c r="N53" s="97">
        <v>-5.0000000000000001E-4</v>
      </c>
      <c r="O53" s="93">
        <v>237420.04</v>
      </c>
      <c r="P53" s="95">
        <v>120.05</v>
      </c>
      <c r="Q53" s="83"/>
      <c r="R53" s="93">
        <v>285.02274</v>
      </c>
      <c r="S53" s="94">
        <v>5.5518637452859037E-4</v>
      </c>
      <c r="T53" s="94">
        <v>4.461833646353045E-5</v>
      </c>
      <c r="U53" s="94">
        <f>R53/'סכום נכסי הקרן'!$C$42</f>
        <v>5.5078392563570338E-6</v>
      </c>
    </row>
    <row r="54" spans="2:21" s="139" customFormat="1">
      <c r="B54" s="86" t="s">
        <v>431</v>
      </c>
      <c r="C54" s="83" t="s">
        <v>432</v>
      </c>
      <c r="D54" s="96" t="s">
        <v>136</v>
      </c>
      <c r="E54" s="96" t="s">
        <v>333</v>
      </c>
      <c r="F54" s="83" t="s">
        <v>430</v>
      </c>
      <c r="G54" s="96" t="s">
        <v>341</v>
      </c>
      <c r="H54" s="83" t="s">
        <v>393</v>
      </c>
      <c r="I54" s="83" t="s">
        <v>337</v>
      </c>
      <c r="J54" s="83"/>
      <c r="K54" s="93">
        <v>1.6700000000000002</v>
      </c>
      <c r="L54" s="96" t="s">
        <v>180</v>
      </c>
      <c r="M54" s="97">
        <v>4.6500000000000007E-2</v>
      </c>
      <c r="N54" s="97">
        <v>-5.0000000000000001E-4</v>
      </c>
      <c r="O54" s="93">
        <v>7211726.2300000004</v>
      </c>
      <c r="P54" s="95">
        <v>130.08000000000001</v>
      </c>
      <c r="Q54" s="83"/>
      <c r="R54" s="93">
        <v>9381.0132599999997</v>
      </c>
      <c r="S54" s="94">
        <v>2.1979821209554579E-2</v>
      </c>
      <c r="T54" s="94">
        <v>1.4685326721773871E-3</v>
      </c>
      <c r="U54" s="94">
        <f>R54/'סכום נכסי הקרן'!$C$42</f>
        <v>1.8128066938741054E-4</v>
      </c>
    </row>
    <row r="55" spans="2:21" s="139" customFormat="1">
      <c r="B55" s="86" t="s">
        <v>433</v>
      </c>
      <c r="C55" s="83" t="s">
        <v>434</v>
      </c>
      <c r="D55" s="96" t="s">
        <v>136</v>
      </c>
      <c r="E55" s="96" t="s">
        <v>333</v>
      </c>
      <c r="F55" s="83" t="s">
        <v>430</v>
      </c>
      <c r="G55" s="96" t="s">
        <v>341</v>
      </c>
      <c r="H55" s="83" t="s">
        <v>393</v>
      </c>
      <c r="I55" s="83" t="s">
        <v>337</v>
      </c>
      <c r="J55" s="83"/>
      <c r="K55" s="93">
        <v>6.1000000000000005</v>
      </c>
      <c r="L55" s="96" t="s">
        <v>180</v>
      </c>
      <c r="M55" s="97">
        <v>1.4999999999999999E-2</v>
      </c>
      <c r="N55" s="97">
        <v>6.8999999999999999E-3</v>
      </c>
      <c r="O55" s="93">
        <v>30058635.760000002</v>
      </c>
      <c r="P55" s="95">
        <v>103.94</v>
      </c>
      <c r="Q55" s="83"/>
      <c r="R55" s="93">
        <v>31242.946010000003</v>
      </c>
      <c r="S55" s="94">
        <v>5.3908774655849173E-2</v>
      </c>
      <c r="T55" s="94">
        <v>4.8908668732399957E-3</v>
      </c>
      <c r="U55" s="94">
        <f>R55/'סכום נכסי הקרן'!$C$42</f>
        <v>6.0374524684634419E-4</v>
      </c>
    </row>
    <row r="56" spans="2:21" s="139" customFormat="1">
      <c r="B56" s="86" t="s">
        <v>435</v>
      </c>
      <c r="C56" s="83" t="s">
        <v>436</v>
      </c>
      <c r="D56" s="96" t="s">
        <v>136</v>
      </c>
      <c r="E56" s="96" t="s">
        <v>333</v>
      </c>
      <c r="F56" s="83" t="s">
        <v>437</v>
      </c>
      <c r="G56" s="96" t="s">
        <v>438</v>
      </c>
      <c r="H56" s="83" t="s">
        <v>393</v>
      </c>
      <c r="I56" s="83" t="s">
        <v>337</v>
      </c>
      <c r="J56" s="83"/>
      <c r="K56" s="93">
        <v>2.2000000000000002</v>
      </c>
      <c r="L56" s="96" t="s">
        <v>180</v>
      </c>
      <c r="M56" s="97">
        <v>4.6500000000000007E-2</v>
      </c>
      <c r="N56" s="97">
        <v>2.2000000000000001E-3</v>
      </c>
      <c r="O56" s="93">
        <v>360643.42</v>
      </c>
      <c r="P56" s="95">
        <v>132.36000000000001</v>
      </c>
      <c r="Q56" s="83"/>
      <c r="R56" s="93">
        <v>477.34760999999997</v>
      </c>
      <c r="S56" s="94">
        <v>3.559068936105558E-3</v>
      </c>
      <c r="T56" s="94">
        <v>7.4725463214065345E-5</v>
      </c>
      <c r="U56" s="94">
        <f>R56/'סכום נכסי הקרן'!$C$42</f>
        <v>9.2243654147953515E-6</v>
      </c>
    </row>
    <row r="57" spans="2:21" s="139" customFormat="1">
      <c r="B57" s="86" t="s">
        <v>439</v>
      </c>
      <c r="C57" s="83" t="s">
        <v>440</v>
      </c>
      <c r="D57" s="96" t="s">
        <v>136</v>
      </c>
      <c r="E57" s="96" t="s">
        <v>333</v>
      </c>
      <c r="F57" s="83" t="s">
        <v>441</v>
      </c>
      <c r="G57" s="96" t="s">
        <v>379</v>
      </c>
      <c r="H57" s="83" t="s">
        <v>393</v>
      </c>
      <c r="I57" s="83" t="s">
        <v>337</v>
      </c>
      <c r="J57" s="83"/>
      <c r="K57" s="93">
        <v>2.3800000000000003</v>
      </c>
      <c r="L57" s="96" t="s">
        <v>180</v>
      </c>
      <c r="M57" s="97">
        <v>3.6400000000000002E-2</v>
      </c>
      <c r="N57" s="97">
        <v>3.3E-3</v>
      </c>
      <c r="O57" s="93">
        <v>2171875</v>
      </c>
      <c r="P57" s="95">
        <v>116.63</v>
      </c>
      <c r="Q57" s="83"/>
      <c r="R57" s="93">
        <v>2533.0577499999999</v>
      </c>
      <c r="S57" s="94">
        <v>2.3639455782312926E-2</v>
      </c>
      <c r="T57" s="94">
        <v>3.9653265199490187E-4</v>
      </c>
      <c r="U57" s="94">
        <f>R57/'סכום נכסי הקרן'!$C$42</f>
        <v>4.8949339670474787E-5</v>
      </c>
    </row>
    <row r="58" spans="2:21" s="139" customFormat="1">
      <c r="B58" s="86" t="s">
        <v>442</v>
      </c>
      <c r="C58" s="83" t="s">
        <v>443</v>
      </c>
      <c r="D58" s="96" t="s">
        <v>136</v>
      </c>
      <c r="E58" s="96" t="s">
        <v>333</v>
      </c>
      <c r="F58" s="83" t="s">
        <v>444</v>
      </c>
      <c r="G58" s="96" t="s">
        <v>445</v>
      </c>
      <c r="H58" s="83" t="s">
        <v>393</v>
      </c>
      <c r="I58" s="83" t="s">
        <v>176</v>
      </c>
      <c r="J58" s="83"/>
      <c r="K58" s="93">
        <v>8.2200000000000006</v>
      </c>
      <c r="L58" s="96" t="s">
        <v>180</v>
      </c>
      <c r="M58" s="97">
        <v>3.85E-2</v>
      </c>
      <c r="N58" s="97">
        <v>1.3900000000000001E-2</v>
      </c>
      <c r="O58" s="93">
        <v>46617775.310000002</v>
      </c>
      <c r="P58" s="95">
        <v>123.26</v>
      </c>
      <c r="Q58" s="83"/>
      <c r="R58" s="93">
        <v>57461.070359999998</v>
      </c>
      <c r="S58" s="94">
        <v>1.695652572171456E-2</v>
      </c>
      <c r="T58" s="94">
        <v>8.9951327072256646E-3</v>
      </c>
      <c r="U58" s="94">
        <f>R58/'סכום נכסי הקרן'!$C$42</f>
        <v>1.1103897851838123E-3</v>
      </c>
    </row>
    <row r="59" spans="2:21" s="139" customFormat="1">
      <c r="B59" s="86" t="s">
        <v>446</v>
      </c>
      <c r="C59" s="83" t="s">
        <v>447</v>
      </c>
      <c r="D59" s="96" t="s">
        <v>136</v>
      </c>
      <c r="E59" s="96" t="s">
        <v>333</v>
      </c>
      <c r="F59" s="83" t="s">
        <v>444</v>
      </c>
      <c r="G59" s="96" t="s">
        <v>445</v>
      </c>
      <c r="H59" s="83" t="s">
        <v>393</v>
      </c>
      <c r="I59" s="83" t="s">
        <v>176</v>
      </c>
      <c r="J59" s="83"/>
      <c r="K59" s="93">
        <v>6.5</v>
      </c>
      <c r="L59" s="96" t="s">
        <v>180</v>
      </c>
      <c r="M59" s="97">
        <v>4.4999999999999998E-2</v>
      </c>
      <c r="N59" s="97">
        <v>1.0500000000000001E-2</v>
      </c>
      <c r="O59" s="93">
        <v>124674818</v>
      </c>
      <c r="P59" s="95">
        <v>125.2</v>
      </c>
      <c r="Q59" s="83"/>
      <c r="R59" s="93">
        <v>156092.86791</v>
      </c>
      <c r="S59" s="94">
        <v>4.2385006343736702E-2</v>
      </c>
      <c r="T59" s="94">
        <v>2.4435257691950457E-2</v>
      </c>
      <c r="U59" s="94">
        <f>R59/'סכום נכסי הקרן'!$C$42</f>
        <v>3.0163713446585039E-3</v>
      </c>
    </row>
    <row r="60" spans="2:21" s="139" customFormat="1">
      <c r="B60" s="86" t="s">
        <v>448</v>
      </c>
      <c r="C60" s="83" t="s">
        <v>449</v>
      </c>
      <c r="D60" s="96" t="s">
        <v>136</v>
      </c>
      <c r="E60" s="96" t="s">
        <v>333</v>
      </c>
      <c r="F60" s="83" t="s">
        <v>340</v>
      </c>
      <c r="G60" s="96" t="s">
        <v>341</v>
      </c>
      <c r="H60" s="83" t="s">
        <v>393</v>
      </c>
      <c r="I60" s="83" t="s">
        <v>176</v>
      </c>
      <c r="J60" s="83"/>
      <c r="K60" s="93">
        <v>2.2400000000000002</v>
      </c>
      <c r="L60" s="96" t="s">
        <v>180</v>
      </c>
      <c r="M60" s="97">
        <v>0.05</v>
      </c>
      <c r="N60" s="97">
        <v>-5.0000000000000001E-4</v>
      </c>
      <c r="O60" s="93">
        <v>22581804</v>
      </c>
      <c r="P60" s="95">
        <v>122.64</v>
      </c>
      <c r="Q60" s="83"/>
      <c r="R60" s="93">
        <v>27694.325250000002</v>
      </c>
      <c r="S60" s="94">
        <v>2.2581826581826583E-2</v>
      </c>
      <c r="T60" s="94">
        <v>4.3353548637380555E-3</v>
      </c>
      <c r="U60" s="94">
        <f>R60/'סכום נכסי הקרן'!$C$42</f>
        <v>5.3517095439567324E-4</v>
      </c>
    </row>
    <row r="61" spans="2:21" s="139" customFormat="1">
      <c r="B61" s="86" t="s">
        <v>450</v>
      </c>
      <c r="C61" s="83" t="s">
        <v>451</v>
      </c>
      <c r="D61" s="96" t="s">
        <v>136</v>
      </c>
      <c r="E61" s="96" t="s">
        <v>333</v>
      </c>
      <c r="F61" s="83" t="s">
        <v>452</v>
      </c>
      <c r="G61" s="96" t="s">
        <v>379</v>
      </c>
      <c r="H61" s="83" t="s">
        <v>393</v>
      </c>
      <c r="I61" s="83" t="s">
        <v>337</v>
      </c>
      <c r="J61" s="83"/>
      <c r="K61" s="93">
        <v>2.12</v>
      </c>
      <c r="L61" s="96" t="s">
        <v>180</v>
      </c>
      <c r="M61" s="97">
        <v>5.0999999999999997E-2</v>
      </c>
      <c r="N61" s="97">
        <v>-5.0000000000000001E-4</v>
      </c>
      <c r="O61" s="93">
        <v>12300987.949999999</v>
      </c>
      <c r="P61" s="95">
        <v>123.65</v>
      </c>
      <c r="Q61" s="83"/>
      <c r="R61" s="93">
        <v>15210.17259</v>
      </c>
      <c r="S61" s="94">
        <v>2.6355017920947674E-2</v>
      </c>
      <c r="T61" s="94">
        <v>2.3810472044756442E-3</v>
      </c>
      <c r="U61" s="94">
        <f>R61/'סכום נכסי הקרן'!$C$42</f>
        <v>2.9392456786840149E-4</v>
      </c>
    </row>
    <row r="62" spans="2:21" s="139" customFormat="1">
      <c r="B62" s="86" t="s">
        <v>453</v>
      </c>
      <c r="C62" s="83" t="s">
        <v>454</v>
      </c>
      <c r="D62" s="96" t="s">
        <v>136</v>
      </c>
      <c r="E62" s="96" t="s">
        <v>333</v>
      </c>
      <c r="F62" s="83" t="s">
        <v>452</v>
      </c>
      <c r="G62" s="96" t="s">
        <v>379</v>
      </c>
      <c r="H62" s="83" t="s">
        <v>393</v>
      </c>
      <c r="I62" s="83" t="s">
        <v>337</v>
      </c>
      <c r="J62" s="83"/>
      <c r="K62" s="93">
        <v>2.39</v>
      </c>
      <c r="L62" s="96" t="s">
        <v>180</v>
      </c>
      <c r="M62" s="97">
        <v>3.4000000000000002E-2</v>
      </c>
      <c r="N62" s="97">
        <v>7.000000000000001E-4</v>
      </c>
      <c r="O62" s="93">
        <v>53.6</v>
      </c>
      <c r="P62" s="95">
        <v>110.81</v>
      </c>
      <c r="Q62" s="83"/>
      <c r="R62" s="93">
        <v>5.9389999999999998E-2</v>
      </c>
      <c r="S62" s="94">
        <v>5.8014533549837225E-7</v>
      </c>
      <c r="T62" s="94">
        <v>9.2970932865534632E-9</v>
      </c>
      <c r="U62" s="94">
        <f>R62/'סכום נכסי הקרן'!$C$42</f>
        <v>1.1476648264452312E-9</v>
      </c>
    </row>
    <row r="63" spans="2:21" s="139" customFormat="1">
      <c r="B63" s="86" t="s">
        <v>455</v>
      </c>
      <c r="C63" s="83" t="s">
        <v>456</v>
      </c>
      <c r="D63" s="96" t="s">
        <v>136</v>
      </c>
      <c r="E63" s="96" t="s">
        <v>333</v>
      </c>
      <c r="F63" s="83" t="s">
        <v>452</v>
      </c>
      <c r="G63" s="96" t="s">
        <v>379</v>
      </c>
      <c r="H63" s="83" t="s">
        <v>393</v>
      </c>
      <c r="I63" s="83" t="s">
        <v>337</v>
      </c>
      <c r="J63" s="83"/>
      <c r="K63" s="93">
        <v>3.46</v>
      </c>
      <c r="L63" s="96" t="s">
        <v>180</v>
      </c>
      <c r="M63" s="97">
        <v>2.5499999999999998E-2</v>
      </c>
      <c r="N63" s="97">
        <v>5.6999999999999993E-3</v>
      </c>
      <c r="O63" s="93">
        <v>18086244.140000001</v>
      </c>
      <c r="P63" s="95">
        <v>107.63</v>
      </c>
      <c r="Q63" s="83"/>
      <c r="R63" s="93">
        <v>19466.224559999999</v>
      </c>
      <c r="S63" s="94">
        <v>2.0396626640171108E-2</v>
      </c>
      <c r="T63" s="94">
        <v>3.0473026716840907E-3</v>
      </c>
      <c r="U63" s="94">
        <f>R63/'סכום נכסי הקרן'!$C$42</f>
        <v>3.7616940951669127E-4</v>
      </c>
    </row>
    <row r="64" spans="2:21" s="139" customFormat="1">
      <c r="B64" s="86" t="s">
        <v>457</v>
      </c>
      <c r="C64" s="83" t="s">
        <v>458</v>
      </c>
      <c r="D64" s="96" t="s">
        <v>136</v>
      </c>
      <c r="E64" s="96" t="s">
        <v>333</v>
      </c>
      <c r="F64" s="83" t="s">
        <v>452</v>
      </c>
      <c r="G64" s="96" t="s">
        <v>379</v>
      </c>
      <c r="H64" s="83" t="s">
        <v>393</v>
      </c>
      <c r="I64" s="83" t="s">
        <v>337</v>
      </c>
      <c r="J64" s="83"/>
      <c r="K64" s="93">
        <v>7.5299999999999985</v>
      </c>
      <c r="L64" s="96" t="s">
        <v>180</v>
      </c>
      <c r="M64" s="97">
        <v>2.35E-2</v>
      </c>
      <c r="N64" s="97">
        <v>1.6699999999999996E-2</v>
      </c>
      <c r="O64" s="93">
        <v>12879660</v>
      </c>
      <c r="P64" s="95">
        <v>105.2</v>
      </c>
      <c r="Q64" s="93">
        <v>285.67617000000007</v>
      </c>
      <c r="R64" s="93">
        <v>13841.983050000001</v>
      </c>
      <c r="S64" s="94">
        <v>3.5131120316731997E-2</v>
      </c>
      <c r="T64" s="94">
        <v>2.1668666052659007E-3</v>
      </c>
      <c r="U64" s="94">
        <f>R64/'סכום נכסי הקרן'!$C$42</f>
        <v>2.6748538600330162E-4</v>
      </c>
    </row>
    <row r="65" spans="2:21" s="139" customFormat="1">
      <c r="B65" s="86" t="s">
        <v>459</v>
      </c>
      <c r="C65" s="83" t="s">
        <v>460</v>
      </c>
      <c r="D65" s="96" t="s">
        <v>136</v>
      </c>
      <c r="E65" s="96" t="s">
        <v>333</v>
      </c>
      <c r="F65" s="83" t="s">
        <v>452</v>
      </c>
      <c r="G65" s="96" t="s">
        <v>379</v>
      </c>
      <c r="H65" s="83" t="s">
        <v>393</v>
      </c>
      <c r="I65" s="83" t="s">
        <v>337</v>
      </c>
      <c r="J65" s="83"/>
      <c r="K65" s="93">
        <v>6.3500000000000005</v>
      </c>
      <c r="L65" s="96" t="s">
        <v>180</v>
      </c>
      <c r="M65" s="97">
        <v>1.7600000000000001E-2</v>
      </c>
      <c r="N65" s="97">
        <v>1.3200000000000003E-2</v>
      </c>
      <c r="O65" s="93">
        <v>33126096.760000002</v>
      </c>
      <c r="P65" s="95">
        <v>103.63</v>
      </c>
      <c r="Q65" s="83"/>
      <c r="R65" s="93">
        <v>34328.573549999994</v>
      </c>
      <c r="S65" s="94">
        <v>2.958888337090488E-2</v>
      </c>
      <c r="T65" s="94">
        <v>5.3739004998932778E-3</v>
      </c>
      <c r="U65" s="94">
        <f>R65/'סכום נכסי הקרן'!$C$42</f>
        <v>6.6337256112768302E-4</v>
      </c>
    </row>
    <row r="66" spans="2:21" s="139" customFormat="1">
      <c r="B66" s="86" t="s">
        <v>461</v>
      </c>
      <c r="C66" s="83" t="s">
        <v>462</v>
      </c>
      <c r="D66" s="96" t="s">
        <v>136</v>
      </c>
      <c r="E66" s="96" t="s">
        <v>333</v>
      </c>
      <c r="F66" s="83" t="s">
        <v>452</v>
      </c>
      <c r="G66" s="96" t="s">
        <v>379</v>
      </c>
      <c r="H66" s="83" t="s">
        <v>393</v>
      </c>
      <c r="I66" s="83" t="s">
        <v>337</v>
      </c>
      <c r="J66" s="83"/>
      <c r="K66" s="93">
        <v>6.8100000000000005</v>
      </c>
      <c r="L66" s="96" t="s">
        <v>180</v>
      </c>
      <c r="M66" s="97">
        <v>2.1499999999999998E-2</v>
      </c>
      <c r="N66" s="97">
        <v>1.49E-2</v>
      </c>
      <c r="O66" s="93">
        <v>33125416.260000002</v>
      </c>
      <c r="P66" s="95">
        <v>106.13</v>
      </c>
      <c r="Q66" s="83"/>
      <c r="R66" s="93">
        <v>35156.006170000001</v>
      </c>
      <c r="S66" s="94">
        <v>4.2131725822760487E-2</v>
      </c>
      <c r="T66" s="94">
        <v>5.5034293474514086E-3</v>
      </c>
      <c r="U66" s="94">
        <f>R66/'סכום נכסי הקרן'!$C$42</f>
        <v>6.7936204276141656E-4</v>
      </c>
    </row>
    <row r="67" spans="2:21" s="139" customFormat="1">
      <c r="B67" s="86" t="s">
        <v>463</v>
      </c>
      <c r="C67" s="83" t="s">
        <v>464</v>
      </c>
      <c r="D67" s="96" t="s">
        <v>136</v>
      </c>
      <c r="E67" s="96" t="s">
        <v>333</v>
      </c>
      <c r="F67" s="83" t="s">
        <v>425</v>
      </c>
      <c r="G67" s="96" t="s">
        <v>341</v>
      </c>
      <c r="H67" s="83" t="s">
        <v>393</v>
      </c>
      <c r="I67" s="83" t="s">
        <v>176</v>
      </c>
      <c r="J67" s="83"/>
      <c r="K67" s="93">
        <v>1.1599999999999999</v>
      </c>
      <c r="L67" s="96" t="s">
        <v>180</v>
      </c>
      <c r="M67" s="97">
        <v>5.2499999999999998E-2</v>
      </c>
      <c r="N67" s="97">
        <v>-6.9999999999999988E-4</v>
      </c>
      <c r="O67" s="93">
        <v>3937879.2</v>
      </c>
      <c r="P67" s="95">
        <v>131.83000000000001</v>
      </c>
      <c r="Q67" s="83"/>
      <c r="R67" s="93">
        <v>5191.3061900000002</v>
      </c>
      <c r="S67" s="94">
        <v>1.6407830000000002E-2</v>
      </c>
      <c r="T67" s="94">
        <v>8.126630396951077E-4</v>
      </c>
      <c r="U67" s="94">
        <f>R67/'סכום נכסי הקרן'!$C$42</f>
        <v>1.0031789051305615E-4</v>
      </c>
    </row>
    <row r="68" spans="2:21" s="139" customFormat="1">
      <c r="B68" s="86" t="s">
        <v>465</v>
      </c>
      <c r="C68" s="83" t="s">
        <v>466</v>
      </c>
      <c r="D68" s="96" t="s">
        <v>136</v>
      </c>
      <c r="E68" s="96" t="s">
        <v>333</v>
      </c>
      <c r="F68" s="83" t="s">
        <v>425</v>
      </c>
      <c r="G68" s="96" t="s">
        <v>341</v>
      </c>
      <c r="H68" s="83" t="s">
        <v>393</v>
      </c>
      <c r="I68" s="83" t="s">
        <v>176</v>
      </c>
      <c r="J68" s="83"/>
      <c r="K68" s="93">
        <v>0.01</v>
      </c>
      <c r="L68" s="96" t="s">
        <v>180</v>
      </c>
      <c r="M68" s="97">
        <v>5.5E-2</v>
      </c>
      <c r="N68" s="97">
        <v>2.0499999999999997E-2</v>
      </c>
      <c r="O68" s="93">
        <v>0</v>
      </c>
      <c r="P68" s="95">
        <v>130.36000000000001</v>
      </c>
      <c r="Q68" s="93">
        <v>977.40698999999995</v>
      </c>
      <c r="R68" s="93">
        <v>1028.25044</v>
      </c>
      <c r="S68" s="94">
        <v>0</v>
      </c>
      <c r="T68" s="94">
        <v>1.6096548682639579E-4</v>
      </c>
      <c r="U68" s="94">
        <f>R68/'סכום נכסי הקרן'!$C$42</f>
        <v>1.9870127340711107E-5</v>
      </c>
    </row>
    <row r="69" spans="2:21" s="139" customFormat="1">
      <c r="B69" s="86" t="s">
        <v>467</v>
      </c>
      <c r="C69" s="83" t="s">
        <v>468</v>
      </c>
      <c r="D69" s="96" t="s">
        <v>136</v>
      </c>
      <c r="E69" s="96" t="s">
        <v>333</v>
      </c>
      <c r="F69" s="83" t="s">
        <v>359</v>
      </c>
      <c r="G69" s="96" t="s">
        <v>341</v>
      </c>
      <c r="H69" s="83" t="s">
        <v>393</v>
      </c>
      <c r="I69" s="83" t="s">
        <v>337</v>
      </c>
      <c r="J69" s="83"/>
      <c r="K69" s="93">
        <v>2.13</v>
      </c>
      <c r="L69" s="96" t="s">
        <v>180</v>
      </c>
      <c r="M69" s="97">
        <v>6.5000000000000002E-2</v>
      </c>
      <c r="N69" s="97">
        <v>-2.9999999999999997E-4</v>
      </c>
      <c r="O69" s="93">
        <v>59807679</v>
      </c>
      <c r="P69" s="95">
        <v>125.98</v>
      </c>
      <c r="Q69" s="93">
        <v>1067.61384</v>
      </c>
      <c r="R69" s="93">
        <v>76413.331120000003</v>
      </c>
      <c r="S69" s="94">
        <v>3.7973129523809525E-2</v>
      </c>
      <c r="T69" s="94">
        <v>1.1961977904679894E-2</v>
      </c>
      <c r="U69" s="94">
        <f>R69/'סכום נכסי הקרן'!$C$42</f>
        <v>1.4766272503441116E-3</v>
      </c>
    </row>
    <row r="70" spans="2:21" s="139" customFormat="1">
      <c r="B70" s="86" t="s">
        <v>469</v>
      </c>
      <c r="C70" s="83" t="s">
        <v>470</v>
      </c>
      <c r="D70" s="96" t="s">
        <v>136</v>
      </c>
      <c r="E70" s="96" t="s">
        <v>333</v>
      </c>
      <c r="F70" s="83" t="s">
        <v>471</v>
      </c>
      <c r="G70" s="96" t="s">
        <v>438</v>
      </c>
      <c r="H70" s="83" t="s">
        <v>393</v>
      </c>
      <c r="I70" s="83" t="s">
        <v>176</v>
      </c>
      <c r="J70" s="83"/>
      <c r="K70" s="93">
        <v>0.43</v>
      </c>
      <c r="L70" s="96" t="s">
        <v>180</v>
      </c>
      <c r="M70" s="97">
        <v>4.4000000000000004E-2</v>
      </c>
      <c r="N70" s="97">
        <v>-3.2000000000000002E-3</v>
      </c>
      <c r="O70" s="93">
        <v>35871.33</v>
      </c>
      <c r="P70" s="95">
        <v>110.27</v>
      </c>
      <c r="Q70" s="83"/>
      <c r="R70" s="93">
        <v>39.555309999999999</v>
      </c>
      <c r="S70" s="94">
        <v>5.9872841609424465E-4</v>
      </c>
      <c r="T70" s="94">
        <v>6.1921099014740037E-6</v>
      </c>
      <c r="U70" s="94">
        <f>R70/'סכום נכסי הקרן'!$C$42</f>
        <v>7.6437511342207977E-7</v>
      </c>
    </row>
    <row r="71" spans="2:21" s="139" customFormat="1">
      <c r="B71" s="86" t="s">
        <v>472</v>
      </c>
      <c r="C71" s="83" t="s">
        <v>473</v>
      </c>
      <c r="D71" s="96" t="s">
        <v>136</v>
      </c>
      <c r="E71" s="96" t="s">
        <v>333</v>
      </c>
      <c r="F71" s="83" t="s">
        <v>474</v>
      </c>
      <c r="G71" s="96" t="s">
        <v>379</v>
      </c>
      <c r="H71" s="83" t="s">
        <v>393</v>
      </c>
      <c r="I71" s="83" t="s">
        <v>337</v>
      </c>
      <c r="J71" s="83"/>
      <c r="K71" s="93">
        <v>8.5800000000000018</v>
      </c>
      <c r="L71" s="96" t="s">
        <v>180</v>
      </c>
      <c r="M71" s="97">
        <v>3.5000000000000003E-2</v>
      </c>
      <c r="N71" s="97">
        <v>1.6399999999999998E-2</v>
      </c>
      <c r="O71" s="93">
        <v>2166234.5</v>
      </c>
      <c r="P71" s="95">
        <v>117.44</v>
      </c>
      <c r="Q71" s="83"/>
      <c r="R71" s="93">
        <v>2544.0259799999999</v>
      </c>
      <c r="S71" s="94">
        <v>7.9976965730663343E-3</v>
      </c>
      <c r="T71" s="94">
        <v>3.9824965245791543E-4</v>
      </c>
      <c r="U71" s="94">
        <f>R71/'סכום נכסי הקרן'!$C$42</f>
        <v>4.9161292049315693E-5</v>
      </c>
    </row>
    <row r="72" spans="2:21" s="139" customFormat="1">
      <c r="B72" s="86" t="s">
        <v>475</v>
      </c>
      <c r="C72" s="83" t="s">
        <v>476</v>
      </c>
      <c r="D72" s="96" t="s">
        <v>136</v>
      </c>
      <c r="E72" s="96" t="s">
        <v>333</v>
      </c>
      <c r="F72" s="83" t="s">
        <v>474</v>
      </c>
      <c r="G72" s="96" t="s">
        <v>379</v>
      </c>
      <c r="H72" s="83" t="s">
        <v>393</v>
      </c>
      <c r="I72" s="83" t="s">
        <v>337</v>
      </c>
      <c r="J72" s="83"/>
      <c r="K72" s="93">
        <v>1.6400000000000001</v>
      </c>
      <c r="L72" s="96" t="s">
        <v>180</v>
      </c>
      <c r="M72" s="97">
        <v>3.9E-2</v>
      </c>
      <c r="N72" s="97">
        <v>1.6000000000000001E-3</v>
      </c>
      <c r="O72" s="93">
        <v>0.52</v>
      </c>
      <c r="P72" s="95">
        <v>113.05</v>
      </c>
      <c r="Q72" s="83"/>
      <c r="R72" s="93">
        <v>5.8999999999999992E-4</v>
      </c>
      <c r="S72" s="94">
        <v>3.0870108071855305E-9</v>
      </c>
      <c r="T72" s="94">
        <v>9.2360414868943305E-11</v>
      </c>
      <c r="U72" s="94">
        <f>R72/'סכום נכסי הקרן'!$C$42</f>
        <v>1.1401283845810511E-11</v>
      </c>
    </row>
    <row r="73" spans="2:21" s="139" customFormat="1">
      <c r="B73" s="86" t="s">
        <v>477</v>
      </c>
      <c r="C73" s="83" t="s">
        <v>478</v>
      </c>
      <c r="D73" s="96" t="s">
        <v>136</v>
      </c>
      <c r="E73" s="96" t="s">
        <v>333</v>
      </c>
      <c r="F73" s="83" t="s">
        <v>474</v>
      </c>
      <c r="G73" s="96" t="s">
        <v>379</v>
      </c>
      <c r="H73" s="83" t="s">
        <v>393</v>
      </c>
      <c r="I73" s="83" t="s">
        <v>337</v>
      </c>
      <c r="J73" s="83"/>
      <c r="K73" s="93">
        <v>4.43</v>
      </c>
      <c r="L73" s="96" t="s">
        <v>180</v>
      </c>
      <c r="M73" s="97">
        <v>0.04</v>
      </c>
      <c r="N73" s="97">
        <v>4.5999999999999999E-3</v>
      </c>
      <c r="O73" s="93">
        <v>16032446.43</v>
      </c>
      <c r="P73" s="95">
        <v>115.08</v>
      </c>
      <c r="Q73" s="83"/>
      <c r="R73" s="93">
        <v>18450.139709999999</v>
      </c>
      <c r="S73" s="94">
        <v>2.2734377213112871E-2</v>
      </c>
      <c r="T73" s="94">
        <v>2.8882416237382465E-3</v>
      </c>
      <c r="U73" s="94">
        <f>R73/'סכום נכסי הקרן'!$C$42</f>
        <v>3.5653437259079674E-4</v>
      </c>
    </row>
    <row r="74" spans="2:21" s="139" customFormat="1">
      <c r="B74" s="86" t="s">
        <v>479</v>
      </c>
      <c r="C74" s="83" t="s">
        <v>480</v>
      </c>
      <c r="D74" s="96" t="s">
        <v>136</v>
      </c>
      <c r="E74" s="96" t="s">
        <v>333</v>
      </c>
      <c r="F74" s="83" t="s">
        <v>474</v>
      </c>
      <c r="G74" s="96" t="s">
        <v>379</v>
      </c>
      <c r="H74" s="83" t="s">
        <v>393</v>
      </c>
      <c r="I74" s="83" t="s">
        <v>337</v>
      </c>
      <c r="J74" s="83"/>
      <c r="K74" s="93">
        <v>7.2100000000000009</v>
      </c>
      <c r="L74" s="96" t="s">
        <v>180</v>
      </c>
      <c r="M74" s="97">
        <v>0.04</v>
      </c>
      <c r="N74" s="97">
        <v>1.21E-2</v>
      </c>
      <c r="O74" s="93">
        <v>33721097.149999999</v>
      </c>
      <c r="P74" s="95">
        <v>121.03</v>
      </c>
      <c r="Q74" s="83"/>
      <c r="R74" s="93">
        <v>40812.644260000001</v>
      </c>
      <c r="S74" s="94">
        <v>4.6557389466751024E-2</v>
      </c>
      <c r="T74" s="94">
        <v>6.3889368741562686E-3</v>
      </c>
      <c r="U74" s="94">
        <f>R74/'סכום נכסי הקרן'!$C$42</f>
        <v>7.8867210458703253E-4</v>
      </c>
    </row>
    <row r="75" spans="2:21" s="139" customFormat="1">
      <c r="B75" s="86" t="s">
        <v>481</v>
      </c>
      <c r="C75" s="83" t="s">
        <v>482</v>
      </c>
      <c r="D75" s="96" t="s">
        <v>136</v>
      </c>
      <c r="E75" s="96" t="s">
        <v>333</v>
      </c>
      <c r="F75" s="83" t="s">
        <v>483</v>
      </c>
      <c r="G75" s="96" t="s">
        <v>484</v>
      </c>
      <c r="H75" s="83" t="s">
        <v>485</v>
      </c>
      <c r="I75" s="83" t="s">
        <v>337</v>
      </c>
      <c r="J75" s="83"/>
      <c r="K75" s="93">
        <v>8.5599999999999987</v>
      </c>
      <c r="L75" s="96" t="s">
        <v>180</v>
      </c>
      <c r="M75" s="97">
        <v>5.1500000000000004E-2</v>
      </c>
      <c r="N75" s="97">
        <v>2.3599999999999999E-2</v>
      </c>
      <c r="O75" s="93">
        <v>65953897</v>
      </c>
      <c r="P75" s="95">
        <v>151.84</v>
      </c>
      <c r="Q75" s="83"/>
      <c r="R75" s="93">
        <v>100144.39187000001</v>
      </c>
      <c r="S75" s="94">
        <v>1.8573215541891883E-2</v>
      </c>
      <c r="T75" s="94">
        <v>1.5676911152391924E-2</v>
      </c>
      <c r="U75" s="94">
        <f>R75/'סכום נכסי הקרן'!$C$42</f>
        <v>1.9352112496202523E-3</v>
      </c>
    </row>
    <row r="76" spans="2:21" s="139" customFormat="1">
      <c r="B76" s="86" t="s">
        <v>486</v>
      </c>
      <c r="C76" s="83" t="s">
        <v>487</v>
      </c>
      <c r="D76" s="96" t="s">
        <v>136</v>
      </c>
      <c r="E76" s="96" t="s">
        <v>333</v>
      </c>
      <c r="F76" s="83" t="s">
        <v>488</v>
      </c>
      <c r="G76" s="96" t="s">
        <v>379</v>
      </c>
      <c r="H76" s="83" t="s">
        <v>485</v>
      </c>
      <c r="I76" s="83" t="s">
        <v>337</v>
      </c>
      <c r="J76" s="83"/>
      <c r="K76" s="93">
        <v>1.27</v>
      </c>
      <c r="L76" s="96" t="s">
        <v>180</v>
      </c>
      <c r="M76" s="97">
        <v>4.8000000000000001E-2</v>
      </c>
      <c r="N76" s="97">
        <v>1.6999999999999999E-3</v>
      </c>
      <c r="O76" s="93">
        <v>0.56000000000000005</v>
      </c>
      <c r="P76" s="95">
        <v>111.3</v>
      </c>
      <c r="Q76" s="83"/>
      <c r="R76" s="93">
        <v>6.0999999999999997E-4</v>
      </c>
      <c r="S76" s="94">
        <v>3.2649253731343289E-9</v>
      </c>
      <c r="T76" s="94">
        <v>9.5491276389924447E-11</v>
      </c>
      <c r="U76" s="94">
        <f>R76/'סכום נכסי הקרן'!$C$42</f>
        <v>1.1787768043973582E-11</v>
      </c>
    </row>
    <row r="77" spans="2:21" s="139" customFormat="1">
      <c r="B77" s="86" t="s">
        <v>489</v>
      </c>
      <c r="C77" s="83" t="s">
        <v>490</v>
      </c>
      <c r="D77" s="96" t="s">
        <v>136</v>
      </c>
      <c r="E77" s="96" t="s">
        <v>333</v>
      </c>
      <c r="F77" s="83" t="s">
        <v>488</v>
      </c>
      <c r="G77" s="96" t="s">
        <v>379</v>
      </c>
      <c r="H77" s="83" t="s">
        <v>485</v>
      </c>
      <c r="I77" s="83" t="s">
        <v>337</v>
      </c>
      <c r="J77" s="83"/>
      <c r="K77" s="93">
        <v>4.1500000000000004</v>
      </c>
      <c r="L77" s="96" t="s">
        <v>180</v>
      </c>
      <c r="M77" s="97">
        <v>3.2899999999999999E-2</v>
      </c>
      <c r="N77" s="97">
        <v>7.8000000000000014E-3</v>
      </c>
      <c r="O77" s="93">
        <v>0.31</v>
      </c>
      <c r="P77" s="95">
        <v>111.59</v>
      </c>
      <c r="Q77" s="83"/>
      <c r="R77" s="93">
        <v>3.5E-4</v>
      </c>
      <c r="S77" s="94">
        <v>1.55E-9</v>
      </c>
      <c r="T77" s="94">
        <v>5.4790076617169767E-11</v>
      </c>
      <c r="U77" s="94">
        <f>R77/'סכום נכסי הקרן'!$C$42</f>
        <v>6.7634734678536947E-12</v>
      </c>
    </row>
    <row r="78" spans="2:21" s="139" customFormat="1">
      <c r="B78" s="86" t="s">
        <v>491</v>
      </c>
      <c r="C78" s="83" t="s">
        <v>492</v>
      </c>
      <c r="D78" s="96" t="s">
        <v>136</v>
      </c>
      <c r="E78" s="96" t="s">
        <v>333</v>
      </c>
      <c r="F78" s="83" t="s">
        <v>493</v>
      </c>
      <c r="G78" s="96" t="s">
        <v>379</v>
      </c>
      <c r="H78" s="83" t="s">
        <v>485</v>
      </c>
      <c r="I78" s="83" t="s">
        <v>176</v>
      </c>
      <c r="J78" s="83"/>
      <c r="K78" s="93">
        <v>0.01</v>
      </c>
      <c r="L78" s="96" t="s">
        <v>180</v>
      </c>
      <c r="M78" s="97">
        <v>4.5499999999999999E-2</v>
      </c>
      <c r="N78" s="97">
        <v>1.2599999999999998E-2</v>
      </c>
      <c r="O78" s="93">
        <v>1831987.4</v>
      </c>
      <c r="P78" s="95">
        <v>122.62</v>
      </c>
      <c r="Q78" s="83"/>
      <c r="R78" s="93">
        <v>2296.35385</v>
      </c>
      <c r="S78" s="94">
        <v>1.295404816789467E-2</v>
      </c>
      <c r="T78" s="94">
        <v>3.5947829537609364E-4</v>
      </c>
      <c r="U78" s="94">
        <f>R78/'סכום נכסי הקרן'!$C$42</f>
        <v>4.4375223820796235E-5</v>
      </c>
    </row>
    <row r="79" spans="2:21" s="139" customFormat="1">
      <c r="B79" s="86" t="s">
        <v>494</v>
      </c>
      <c r="C79" s="83" t="s">
        <v>495</v>
      </c>
      <c r="D79" s="96" t="s">
        <v>136</v>
      </c>
      <c r="E79" s="96" t="s">
        <v>333</v>
      </c>
      <c r="F79" s="83" t="s">
        <v>493</v>
      </c>
      <c r="G79" s="96" t="s">
        <v>379</v>
      </c>
      <c r="H79" s="83" t="s">
        <v>485</v>
      </c>
      <c r="I79" s="83" t="s">
        <v>176</v>
      </c>
      <c r="J79" s="83"/>
      <c r="K79" s="93">
        <v>5.01</v>
      </c>
      <c r="L79" s="96" t="s">
        <v>180</v>
      </c>
      <c r="M79" s="97">
        <v>4.7500000000000001E-2</v>
      </c>
      <c r="N79" s="97">
        <v>7.8000000000000005E-3</v>
      </c>
      <c r="O79" s="93">
        <v>37847650</v>
      </c>
      <c r="P79" s="95">
        <v>145.41</v>
      </c>
      <c r="Q79" s="83"/>
      <c r="R79" s="93">
        <v>55034.267829999997</v>
      </c>
      <c r="S79" s="94">
        <v>2.0053860011656863E-2</v>
      </c>
      <c r="T79" s="94">
        <v>8.6152335742158311E-3</v>
      </c>
      <c r="U79" s="94">
        <f>R79/'סכום נכסי הקרן'!$C$42</f>
        <v>1.0634937436884546E-3</v>
      </c>
    </row>
    <row r="80" spans="2:21" s="139" customFormat="1">
      <c r="B80" s="86" t="s">
        <v>496</v>
      </c>
      <c r="C80" s="83" t="s">
        <v>497</v>
      </c>
      <c r="D80" s="96" t="s">
        <v>136</v>
      </c>
      <c r="E80" s="96" t="s">
        <v>333</v>
      </c>
      <c r="F80" s="83" t="s">
        <v>498</v>
      </c>
      <c r="G80" s="96" t="s">
        <v>379</v>
      </c>
      <c r="H80" s="83" t="s">
        <v>485</v>
      </c>
      <c r="I80" s="83" t="s">
        <v>176</v>
      </c>
      <c r="J80" s="83"/>
      <c r="K80" s="93">
        <v>0.25</v>
      </c>
      <c r="L80" s="96" t="s">
        <v>180</v>
      </c>
      <c r="M80" s="97">
        <v>4.9500000000000002E-2</v>
      </c>
      <c r="N80" s="97">
        <v>-6.000000000000001E-3</v>
      </c>
      <c r="O80" s="93">
        <v>627967.32999999996</v>
      </c>
      <c r="P80" s="95">
        <v>126.07</v>
      </c>
      <c r="Q80" s="83"/>
      <c r="R80" s="93">
        <v>791.67843999999991</v>
      </c>
      <c r="S80" s="94">
        <v>1.7981018146688919E-3</v>
      </c>
      <c r="T80" s="94">
        <v>1.2393177823931837E-4</v>
      </c>
      <c r="U80" s="94">
        <f>R80/'סכום נכסי הקרן'!$C$42</f>
        <v>1.5298560354319435E-5</v>
      </c>
    </row>
    <row r="81" spans="2:21" s="139" customFormat="1">
      <c r="B81" s="86" t="s">
        <v>499</v>
      </c>
      <c r="C81" s="83" t="s">
        <v>500</v>
      </c>
      <c r="D81" s="96" t="s">
        <v>136</v>
      </c>
      <c r="E81" s="96" t="s">
        <v>333</v>
      </c>
      <c r="F81" s="83" t="s">
        <v>498</v>
      </c>
      <c r="G81" s="96" t="s">
        <v>379</v>
      </c>
      <c r="H81" s="83" t="s">
        <v>485</v>
      </c>
      <c r="I81" s="83" t="s">
        <v>176</v>
      </c>
      <c r="J81" s="83"/>
      <c r="K81" s="93">
        <v>1.45</v>
      </c>
      <c r="L81" s="96" t="s">
        <v>180</v>
      </c>
      <c r="M81" s="97">
        <v>6.5000000000000002E-2</v>
      </c>
      <c r="N81" s="97">
        <v>-2.9000000000000002E-3</v>
      </c>
      <c r="O81" s="93">
        <v>33049011.66</v>
      </c>
      <c r="P81" s="95">
        <v>123.12</v>
      </c>
      <c r="Q81" s="83"/>
      <c r="R81" s="93">
        <v>40689.943030000002</v>
      </c>
      <c r="S81" s="94">
        <v>4.888776702202248E-2</v>
      </c>
      <c r="T81" s="94">
        <v>6.3697288461770658E-3</v>
      </c>
      <c r="U81" s="94">
        <f>R81/'סכום נכסי הקרן'!$C$42</f>
        <v>7.8630100026252394E-4</v>
      </c>
    </row>
    <row r="82" spans="2:21" s="139" customFormat="1">
      <c r="B82" s="86" t="s">
        <v>501</v>
      </c>
      <c r="C82" s="83" t="s">
        <v>502</v>
      </c>
      <c r="D82" s="96" t="s">
        <v>136</v>
      </c>
      <c r="E82" s="96" t="s">
        <v>333</v>
      </c>
      <c r="F82" s="83" t="s">
        <v>498</v>
      </c>
      <c r="G82" s="96" t="s">
        <v>379</v>
      </c>
      <c r="H82" s="83" t="s">
        <v>485</v>
      </c>
      <c r="I82" s="83" t="s">
        <v>176</v>
      </c>
      <c r="J82" s="83"/>
      <c r="K82" s="93">
        <v>6.79</v>
      </c>
      <c r="L82" s="96" t="s">
        <v>180</v>
      </c>
      <c r="M82" s="97">
        <v>0.04</v>
      </c>
      <c r="N82" s="97">
        <v>2.3300000000000001E-2</v>
      </c>
      <c r="O82" s="93">
        <v>10411978</v>
      </c>
      <c r="P82" s="95">
        <v>111.3</v>
      </c>
      <c r="Q82" s="83"/>
      <c r="R82" s="93">
        <v>11588.531630000001</v>
      </c>
      <c r="S82" s="94">
        <v>3.5201752923878244E-3</v>
      </c>
      <c r="T82" s="94">
        <v>1.8141043882519865E-3</v>
      </c>
      <c r="U82" s="94">
        <f>R82/'סכום נכסי הקרן'!$C$42</f>
        <v>2.2393921774539524E-4</v>
      </c>
    </row>
    <row r="83" spans="2:21" s="139" customFormat="1">
      <c r="B83" s="86" t="s">
        <v>503</v>
      </c>
      <c r="C83" s="83" t="s">
        <v>504</v>
      </c>
      <c r="D83" s="96" t="s">
        <v>136</v>
      </c>
      <c r="E83" s="96" t="s">
        <v>333</v>
      </c>
      <c r="F83" s="83" t="s">
        <v>498</v>
      </c>
      <c r="G83" s="96" t="s">
        <v>379</v>
      </c>
      <c r="H83" s="83" t="s">
        <v>485</v>
      </c>
      <c r="I83" s="83" t="s">
        <v>176</v>
      </c>
      <c r="J83" s="83"/>
      <c r="K83" s="93">
        <v>7.129999999999999</v>
      </c>
      <c r="L83" s="96" t="s">
        <v>180</v>
      </c>
      <c r="M83" s="97">
        <v>2.7799999999999998E-2</v>
      </c>
      <c r="N83" s="97">
        <v>2.5499999999999998E-2</v>
      </c>
      <c r="O83" s="93">
        <v>16885000</v>
      </c>
      <c r="P83" s="95">
        <v>102.1</v>
      </c>
      <c r="Q83" s="83"/>
      <c r="R83" s="93">
        <v>17239.58567</v>
      </c>
      <c r="S83" s="94">
        <v>1.9623270397857884E-2</v>
      </c>
      <c r="T83" s="94">
        <v>2.6987377705930344E-3</v>
      </c>
      <c r="U83" s="94">
        <f>R83/'סכום נכסי הקרן'!$C$42</f>
        <v>3.3314137221667362E-4</v>
      </c>
    </row>
    <row r="84" spans="2:21" s="139" customFormat="1">
      <c r="B84" s="86" t="s">
        <v>505</v>
      </c>
      <c r="C84" s="83" t="s">
        <v>506</v>
      </c>
      <c r="D84" s="96" t="s">
        <v>136</v>
      </c>
      <c r="E84" s="96" t="s">
        <v>333</v>
      </c>
      <c r="F84" s="83" t="s">
        <v>498</v>
      </c>
      <c r="G84" s="96" t="s">
        <v>379</v>
      </c>
      <c r="H84" s="83" t="s">
        <v>485</v>
      </c>
      <c r="I84" s="83" t="s">
        <v>176</v>
      </c>
      <c r="J84" s="83"/>
      <c r="K84" s="93">
        <v>2.06</v>
      </c>
      <c r="L84" s="96" t="s">
        <v>180</v>
      </c>
      <c r="M84" s="97">
        <v>5.0999999999999997E-2</v>
      </c>
      <c r="N84" s="97">
        <v>7.8000000000000005E-3</v>
      </c>
      <c r="O84" s="93">
        <v>1447881</v>
      </c>
      <c r="P84" s="95">
        <v>127.81</v>
      </c>
      <c r="Q84" s="93">
        <v>86.633119999999991</v>
      </c>
      <c r="R84" s="93">
        <v>1937.16983</v>
      </c>
      <c r="S84" s="94">
        <v>6.99781356562264E-4</v>
      </c>
      <c r="T84" s="94">
        <v>3.0325052401762782E-4</v>
      </c>
      <c r="U84" s="94">
        <f>R84/'סכום נכסי הקרן'!$C$42</f>
        <v>3.7434276422661861E-5</v>
      </c>
    </row>
    <row r="85" spans="2:21" s="139" customFormat="1">
      <c r="B85" s="86" t="s">
        <v>507</v>
      </c>
      <c r="C85" s="83" t="s">
        <v>508</v>
      </c>
      <c r="D85" s="96" t="s">
        <v>136</v>
      </c>
      <c r="E85" s="96" t="s">
        <v>333</v>
      </c>
      <c r="F85" s="83" t="s">
        <v>498</v>
      </c>
      <c r="G85" s="96" t="s">
        <v>379</v>
      </c>
      <c r="H85" s="83" t="s">
        <v>485</v>
      </c>
      <c r="I85" s="83" t="s">
        <v>176</v>
      </c>
      <c r="J85" s="83"/>
      <c r="K85" s="93">
        <v>0.25</v>
      </c>
      <c r="L85" s="96" t="s">
        <v>180</v>
      </c>
      <c r="M85" s="97">
        <v>5.2999999999999999E-2</v>
      </c>
      <c r="N85" s="97">
        <v>-7.8000000000000005E-3</v>
      </c>
      <c r="O85" s="93">
        <v>4413487.83</v>
      </c>
      <c r="P85" s="95">
        <v>119.45</v>
      </c>
      <c r="Q85" s="83"/>
      <c r="R85" s="93">
        <v>5271.9113699999998</v>
      </c>
      <c r="S85" s="94">
        <v>9.6462633249665714E-3</v>
      </c>
      <c r="T85" s="94">
        <v>8.2528122251779551E-4</v>
      </c>
      <c r="U85" s="94">
        <f>R85/'סכום נכסי הקרן'!$C$42</f>
        <v>1.0187552193106064E-4</v>
      </c>
    </row>
    <row r="86" spans="2:21" s="139" customFormat="1">
      <c r="B86" s="86" t="s">
        <v>509</v>
      </c>
      <c r="C86" s="83" t="s">
        <v>510</v>
      </c>
      <c r="D86" s="96" t="s">
        <v>136</v>
      </c>
      <c r="E86" s="96" t="s">
        <v>333</v>
      </c>
      <c r="F86" s="83" t="s">
        <v>437</v>
      </c>
      <c r="G86" s="96" t="s">
        <v>438</v>
      </c>
      <c r="H86" s="83" t="s">
        <v>485</v>
      </c>
      <c r="I86" s="83" t="s">
        <v>337</v>
      </c>
      <c r="J86" s="83"/>
      <c r="K86" s="93">
        <v>4.7300000000000004</v>
      </c>
      <c r="L86" s="96" t="s">
        <v>180</v>
      </c>
      <c r="M86" s="97">
        <v>3.85E-2</v>
      </c>
      <c r="N86" s="97">
        <v>6.2000000000000006E-3</v>
      </c>
      <c r="O86" s="93">
        <v>11059544</v>
      </c>
      <c r="P86" s="95">
        <v>120.06</v>
      </c>
      <c r="Q86" s="83"/>
      <c r="R86" s="93">
        <v>13278.08843</v>
      </c>
      <c r="S86" s="94">
        <v>4.6168599649471537E-2</v>
      </c>
      <c r="T86" s="94">
        <v>2.0785928068835871E-3</v>
      </c>
      <c r="U86" s="94">
        <f>R86/'סכום נכסי הקרן'!$C$42</f>
        <v>2.5658856800034319E-4</v>
      </c>
    </row>
    <row r="87" spans="2:21" s="139" customFormat="1">
      <c r="B87" s="86" t="s">
        <v>511</v>
      </c>
      <c r="C87" s="83" t="s">
        <v>512</v>
      </c>
      <c r="D87" s="96" t="s">
        <v>136</v>
      </c>
      <c r="E87" s="96" t="s">
        <v>333</v>
      </c>
      <c r="F87" s="83" t="s">
        <v>437</v>
      </c>
      <c r="G87" s="96" t="s">
        <v>438</v>
      </c>
      <c r="H87" s="83" t="s">
        <v>485</v>
      </c>
      <c r="I87" s="83" t="s">
        <v>337</v>
      </c>
      <c r="J87" s="83"/>
      <c r="K87" s="93">
        <v>2.08</v>
      </c>
      <c r="L87" s="96" t="s">
        <v>180</v>
      </c>
      <c r="M87" s="97">
        <v>3.9E-2</v>
      </c>
      <c r="N87" s="97">
        <v>1.1999999999999999E-3</v>
      </c>
      <c r="O87" s="93">
        <v>6699269</v>
      </c>
      <c r="P87" s="95">
        <v>117.17</v>
      </c>
      <c r="Q87" s="83"/>
      <c r="R87" s="93">
        <v>7849.5335500000001</v>
      </c>
      <c r="S87" s="94">
        <v>3.3659171240877743E-2</v>
      </c>
      <c r="T87" s="94">
        <v>1.2287901274672702E-3</v>
      </c>
      <c r="U87" s="94">
        <f>R87/'סכום נכסי הקרן'!$C$42</f>
        <v>1.5168603400129264E-4</v>
      </c>
    </row>
    <row r="88" spans="2:21" s="139" customFormat="1">
      <c r="B88" s="86" t="s">
        <v>513</v>
      </c>
      <c r="C88" s="83" t="s">
        <v>514</v>
      </c>
      <c r="D88" s="96" t="s">
        <v>136</v>
      </c>
      <c r="E88" s="96" t="s">
        <v>333</v>
      </c>
      <c r="F88" s="83" t="s">
        <v>437</v>
      </c>
      <c r="G88" s="96" t="s">
        <v>438</v>
      </c>
      <c r="H88" s="83" t="s">
        <v>485</v>
      </c>
      <c r="I88" s="83" t="s">
        <v>337</v>
      </c>
      <c r="J88" s="83"/>
      <c r="K88" s="93">
        <v>2.9899999999999998</v>
      </c>
      <c r="L88" s="96" t="s">
        <v>180</v>
      </c>
      <c r="M88" s="97">
        <v>3.9E-2</v>
      </c>
      <c r="N88" s="97">
        <v>3.4999999999999996E-3</v>
      </c>
      <c r="O88" s="93">
        <v>4620941</v>
      </c>
      <c r="P88" s="95">
        <v>120.36</v>
      </c>
      <c r="Q88" s="83"/>
      <c r="R88" s="93">
        <v>5561.7646100000002</v>
      </c>
      <c r="S88" s="94">
        <v>1.1580362501801231E-2</v>
      </c>
      <c r="T88" s="94">
        <v>8.7065574031018101E-4</v>
      </c>
      <c r="U88" s="94">
        <f>R88/'סכום נכסי הקרן'!$C$42</f>
        <v>1.07476706783379E-4</v>
      </c>
    </row>
    <row r="89" spans="2:21" s="139" customFormat="1">
      <c r="B89" s="86" t="s">
        <v>515</v>
      </c>
      <c r="C89" s="83" t="s">
        <v>516</v>
      </c>
      <c r="D89" s="96" t="s">
        <v>136</v>
      </c>
      <c r="E89" s="96" t="s">
        <v>333</v>
      </c>
      <c r="F89" s="83" t="s">
        <v>437</v>
      </c>
      <c r="G89" s="96" t="s">
        <v>438</v>
      </c>
      <c r="H89" s="83" t="s">
        <v>485</v>
      </c>
      <c r="I89" s="83" t="s">
        <v>337</v>
      </c>
      <c r="J89" s="83"/>
      <c r="K89" s="93">
        <v>5.56</v>
      </c>
      <c r="L89" s="96" t="s">
        <v>180</v>
      </c>
      <c r="M89" s="97">
        <v>3.85E-2</v>
      </c>
      <c r="N89" s="97">
        <v>8.3999999999999995E-3</v>
      </c>
      <c r="O89" s="93">
        <v>7682942</v>
      </c>
      <c r="P89" s="95">
        <v>121.79</v>
      </c>
      <c r="Q89" s="83"/>
      <c r="R89" s="93">
        <v>9357.0550000000003</v>
      </c>
      <c r="S89" s="94">
        <v>3.0731768E-2</v>
      </c>
      <c r="T89" s="94">
        <v>1.4647821724602043E-3</v>
      </c>
      <c r="U89" s="94">
        <f>R89/'סכום נכסי הקרן'!$C$42</f>
        <v>1.8081769494213644E-4</v>
      </c>
    </row>
    <row r="90" spans="2:21" s="139" customFormat="1">
      <c r="B90" s="86" t="s">
        <v>517</v>
      </c>
      <c r="C90" s="83" t="s">
        <v>518</v>
      </c>
      <c r="D90" s="96" t="s">
        <v>136</v>
      </c>
      <c r="E90" s="96" t="s">
        <v>333</v>
      </c>
      <c r="F90" s="83" t="s">
        <v>519</v>
      </c>
      <c r="G90" s="96" t="s">
        <v>438</v>
      </c>
      <c r="H90" s="83" t="s">
        <v>485</v>
      </c>
      <c r="I90" s="83" t="s">
        <v>176</v>
      </c>
      <c r="J90" s="83"/>
      <c r="K90" s="93">
        <v>3.17</v>
      </c>
      <c r="L90" s="96" t="s">
        <v>180</v>
      </c>
      <c r="M90" s="97">
        <v>3.7499999999999999E-2</v>
      </c>
      <c r="N90" s="97">
        <v>3.0000000000000005E-3</v>
      </c>
      <c r="O90" s="93">
        <v>27160069</v>
      </c>
      <c r="P90" s="95">
        <v>119.13</v>
      </c>
      <c r="Q90" s="83"/>
      <c r="R90" s="93">
        <v>32355.78918</v>
      </c>
      <c r="S90" s="94">
        <v>3.5058762421989208E-2</v>
      </c>
      <c r="T90" s="94">
        <v>5.065074766231979E-3</v>
      </c>
      <c r="U90" s="94">
        <f>R90/'סכום נכסי הקרן'!$C$42</f>
        <v>6.2525006185827896E-4</v>
      </c>
    </row>
    <row r="91" spans="2:21" s="139" customFormat="1">
      <c r="B91" s="86" t="s">
        <v>520</v>
      </c>
      <c r="C91" s="83" t="s">
        <v>521</v>
      </c>
      <c r="D91" s="96" t="s">
        <v>136</v>
      </c>
      <c r="E91" s="96" t="s">
        <v>333</v>
      </c>
      <c r="F91" s="83" t="s">
        <v>519</v>
      </c>
      <c r="G91" s="96" t="s">
        <v>438</v>
      </c>
      <c r="H91" s="83" t="s">
        <v>485</v>
      </c>
      <c r="I91" s="83" t="s">
        <v>176</v>
      </c>
      <c r="J91" s="83"/>
      <c r="K91" s="93">
        <v>6.7699999999999987</v>
      </c>
      <c r="L91" s="96" t="s">
        <v>180</v>
      </c>
      <c r="M91" s="97">
        <v>2.4799999999999999E-2</v>
      </c>
      <c r="N91" s="97">
        <v>1.0500000000000001E-2</v>
      </c>
      <c r="O91" s="93">
        <v>13310993</v>
      </c>
      <c r="P91" s="95">
        <v>109.36</v>
      </c>
      <c r="Q91" s="83"/>
      <c r="R91" s="93">
        <v>14556.902390000001</v>
      </c>
      <c r="S91" s="94">
        <v>3.1431939586812188E-2</v>
      </c>
      <c r="T91" s="94">
        <v>2.2787822778764623E-3</v>
      </c>
      <c r="U91" s="94">
        <f>R91/'סכום נכסי הקרן'!$C$42</f>
        <v>2.8130063739686013E-4</v>
      </c>
    </row>
    <row r="92" spans="2:21" s="139" customFormat="1">
      <c r="B92" s="86" t="s">
        <v>522</v>
      </c>
      <c r="C92" s="83" t="s">
        <v>523</v>
      </c>
      <c r="D92" s="96" t="s">
        <v>136</v>
      </c>
      <c r="E92" s="96" t="s">
        <v>333</v>
      </c>
      <c r="F92" s="83" t="s">
        <v>344</v>
      </c>
      <c r="G92" s="96" t="s">
        <v>341</v>
      </c>
      <c r="H92" s="83" t="s">
        <v>485</v>
      </c>
      <c r="I92" s="83" t="s">
        <v>176</v>
      </c>
      <c r="J92" s="83"/>
      <c r="K92" s="93">
        <v>4.62</v>
      </c>
      <c r="L92" s="96" t="s">
        <v>180</v>
      </c>
      <c r="M92" s="97">
        <v>1.06E-2</v>
      </c>
      <c r="N92" s="97">
        <v>9.8000000000000014E-3</v>
      </c>
      <c r="O92" s="93">
        <f>25400000/50000</f>
        <v>508</v>
      </c>
      <c r="P92" s="95">
        <v>5018000</v>
      </c>
      <c r="Q92" s="83"/>
      <c r="R92" s="93">
        <v>25491.440160000002</v>
      </c>
      <c r="S92" s="94">
        <f>187053.538552176%/50000</f>
        <v>3.7410707710435198E-2</v>
      </c>
      <c r="T92" s="94">
        <v>3.9905084555668527E-3</v>
      </c>
      <c r="U92" s="94">
        <f>R92/'סכום נכסי הקרן'!$C$42</f>
        <v>4.9260194051297182E-4</v>
      </c>
    </row>
    <row r="93" spans="2:21" s="139" customFormat="1">
      <c r="B93" s="86" t="s">
        <v>524</v>
      </c>
      <c r="C93" s="83" t="s">
        <v>525</v>
      </c>
      <c r="D93" s="96" t="s">
        <v>136</v>
      </c>
      <c r="E93" s="96" t="s">
        <v>333</v>
      </c>
      <c r="F93" s="83" t="s">
        <v>452</v>
      </c>
      <c r="G93" s="96" t="s">
        <v>379</v>
      </c>
      <c r="H93" s="83" t="s">
        <v>485</v>
      </c>
      <c r="I93" s="83" t="s">
        <v>337</v>
      </c>
      <c r="J93" s="83"/>
      <c r="K93" s="93">
        <v>2.92</v>
      </c>
      <c r="L93" s="96" t="s">
        <v>180</v>
      </c>
      <c r="M93" s="97">
        <v>4.9000000000000002E-2</v>
      </c>
      <c r="N93" s="97">
        <v>6.4000000000000012E-3</v>
      </c>
      <c r="O93" s="93">
        <v>14756136.970000001</v>
      </c>
      <c r="P93" s="95">
        <v>114.65</v>
      </c>
      <c r="Q93" s="93">
        <v>368.19970000000001</v>
      </c>
      <c r="R93" s="93">
        <v>17286.110559999997</v>
      </c>
      <c r="S93" s="94">
        <v>1.8491030470462976E-2</v>
      </c>
      <c r="T93" s="94">
        <v>2.706020919986478E-3</v>
      </c>
      <c r="U93" s="94">
        <f>R93/'סכום נכסי הקרן'!$C$42</f>
        <v>3.340404289569873E-4</v>
      </c>
    </row>
    <row r="94" spans="2:21" s="139" customFormat="1">
      <c r="B94" s="86" t="s">
        <v>526</v>
      </c>
      <c r="C94" s="83" t="s">
        <v>527</v>
      </c>
      <c r="D94" s="96" t="s">
        <v>136</v>
      </c>
      <c r="E94" s="96" t="s">
        <v>333</v>
      </c>
      <c r="F94" s="83" t="s">
        <v>452</v>
      </c>
      <c r="G94" s="96" t="s">
        <v>379</v>
      </c>
      <c r="H94" s="83" t="s">
        <v>485</v>
      </c>
      <c r="I94" s="83" t="s">
        <v>337</v>
      </c>
      <c r="J94" s="83"/>
      <c r="K94" s="93">
        <v>6.2400000000000011</v>
      </c>
      <c r="L94" s="96" t="s">
        <v>180</v>
      </c>
      <c r="M94" s="97">
        <v>2.3E-2</v>
      </c>
      <c r="N94" s="97">
        <v>1.8700000000000005E-2</v>
      </c>
      <c r="O94" s="93">
        <v>2961942.68</v>
      </c>
      <c r="P94" s="95">
        <v>103.67</v>
      </c>
      <c r="Q94" s="83"/>
      <c r="R94" s="93">
        <v>3070.6460099999999</v>
      </c>
      <c r="S94" s="94">
        <v>2.0780093025366919E-3</v>
      </c>
      <c r="T94" s="94">
        <v>4.8068837186316185E-4</v>
      </c>
      <c r="U94" s="94">
        <f>R94/'סכום נכסי הקרן'!$C$42</f>
        <v>5.9337808050873742E-5</v>
      </c>
    </row>
    <row r="95" spans="2:21" s="139" customFormat="1">
      <c r="B95" s="86" t="s">
        <v>528</v>
      </c>
      <c r="C95" s="83" t="s">
        <v>529</v>
      </c>
      <c r="D95" s="96" t="s">
        <v>136</v>
      </c>
      <c r="E95" s="96" t="s">
        <v>333</v>
      </c>
      <c r="F95" s="83" t="s">
        <v>452</v>
      </c>
      <c r="G95" s="96" t="s">
        <v>379</v>
      </c>
      <c r="H95" s="83" t="s">
        <v>485</v>
      </c>
      <c r="I95" s="83" t="s">
        <v>337</v>
      </c>
      <c r="J95" s="83"/>
      <c r="K95" s="93">
        <v>0.17</v>
      </c>
      <c r="L95" s="96" t="s">
        <v>180</v>
      </c>
      <c r="M95" s="97">
        <v>5.5E-2</v>
      </c>
      <c r="N95" s="97">
        <v>-6.1999999999999998E-3</v>
      </c>
      <c r="O95" s="93">
        <v>100052.4</v>
      </c>
      <c r="P95" s="95">
        <v>122.46</v>
      </c>
      <c r="Q95" s="83"/>
      <c r="R95" s="93">
        <v>122.52417999999999</v>
      </c>
      <c r="S95" s="94">
        <v>6.6880706532092939E-3</v>
      </c>
      <c r="T95" s="94">
        <v>1.9180312027588283E-5</v>
      </c>
      <c r="U95" s="94">
        <f>R95/'סכום נכסי הקרן'!$C$42</f>
        <v>2.3676829731443719E-6</v>
      </c>
    </row>
    <row r="96" spans="2:21" s="139" customFormat="1">
      <c r="B96" s="86" t="s">
        <v>530</v>
      </c>
      <c r="C96" s="83" t="s">
        <v>531</v>
      </c>
      <c r="D96" s="96" t="s">
        <v>136</v>
      </c>
      <c r="E96" s="96" t="s">
        <v>333</v>
      </c>
      <c r="F96" s="83" t="s">
        <v>452</v>
      </c>
      <c r="G96" s="96" t="s">
        <v>379</v>
      </c>
      <c r="H96" s="83" t="s">
        <v>485</v>
      </c>
      <c r="I96" s="83" t="s">
        <v>337</v>
      </c>
      <c r="J96" s="83"/>
      <c r="K96" s="93">
        <v>2.5400000000000005</v>
      </c>
      <c r="L96" s="96" t="s">
        <v>180</v>
      </c>
      <c r="M96" s="97">
        <v>5.8499999999999996E-2</v>
      </c>
      <c r="N96" s="97">
        <v>5.4999999999999997E-3</v>
      </c>
      <c r="O96" s="93">
        <v>12339104.4</v>
      </c>
      <c r="P96" s="95">
        <v>124.1</v>
      </c>
      <c r="Q96" s="83"/>
      <c r="R96" s="93">
        <v>15312.82835</v>
      </c>
      <c r="S96" s="94">
        <v>9.5254734302039519E-3</v>
      </c>
      <c r="T96" s="94">
        <v>2.3971172529201981E-3</v>
      </c>
      <c r="U96" s="94">
        <f>R96/'סכום נכסי הקרן'!$C$42</f>
        <v>2.9590830932292247E-4</v>
      </c>
    </row>
    <row r="97" spans="2:21" s="139" customFormat="1">
      <c r="B97" s="86" t="s">
        <v>532</v>
      </c>
      <c r="C97" s="83" t="s">
        <v>533</v>
      </c>
      <c r="D97" s="96" t="s">
        <v>136</v>
      </c>
      <c r="E97" s="96" t="s">
        <v>333</v>
      </c>
      <c r="F97" s="83" t="s">
        <v>452</v>
      </c>
      <c r="G97" s="96" t="s">
        <v>379</v>
      </c>
      <c r="H97" s="83" t="s">
        <v>485</v>
      </c>
      <c r="I97" s="83" t="s">
        <v>337</v>
      </c>
      <c r="J97" s="83"/>
      <c r="K97" s="93">
        <v>7.7300000000000013</v>
      </c>
      <c r="L97" s="96" t="s">
        <v>180</v>
      </c>
      <c r="M97" s="97">
        <v>2.2499999999999999E-2</v>
      </c>
      <c r="N97" s="97">
        <v>2.3200000000000002E-2</v>
      </c>
      <c r="O97" s="93">
        <v>9734000</v>
      </c>
      <c r="P97" s="95">
        <v>99.77</v>
      </c>
      <c r="Q97" s="83"/>
      <c r="R97" s="93">
        <v>9711.6122599999999</v>
      </c>
      <c r="S97" s="94">
        <v>5.1767508894715292E-2</v>
      </c>
      <c r="T97" s="94">
        <v>1.5202856565761293E-3</v>
      </c>
      <c r="U97" s="94">
        <f>R97/'סכום נכסי הקרן'!$C$42</f>
        <v>1.8766923385883617E-4</v>
      </c>
    </row>
    <row r="98" spans="2:21" s="139" customFormat="1">
      <c r="B98" s="86" t="s">
        <v>534</v>
      </c>
      <c r="C98" s="83" t="s">
        <v>535</v>
      </c>
      <c r="D98" s="96" t="s">
        <v>136</v>
      </c>
      <c r="E98" s="96" t="s">
        <v>333</v>
      </c>
      <c r="F98" s="83" t="s">
        <v>536</v>
      </c>
      <c r="G98" s="96" t="s">
        <v>438</v>
      </c>
      <c r="H98" s="83" t="s">
        <v>485</v>
      </c>
      <c r="I98" s="83" t="s">
        <v>176</v>
      </c>
      <c r="J98" s="83"/>
      <c r="K98" s="93">
        <v>2.1799999999999993</v>
      </c>
      <c r="L98" s="96" t="s">
        <v>180</v>
      </c>
      <c r="M98" s="97">
        <v>4.0500000000000001E-2</v>
      </c>
      <c r="N98" s="97">
        <v>-1E-4</v>
      </c>
      <c r="O98" s="93">
        <v>3749863.64</v>
      </c>
      <c r="P98" s="95">
        <v>133.55000000000001</v>
      </c>
      <c r="Q98" s="83"/>
      <c r="R98" s="93">
        <v>5007.9432300000008</v>
      </c>
      <c r="S98" s="94">
        <v>2.0624225270929674E-2</v>
      </c>
      <c r="T98" s="94">
        <v>7.8395883790324762E-4</v>
      </c>
      <c r="U98" s="94">
        <f>R98/'סכום נכסי הקרן'!$C$42</f>
        <v>9.6774546184635827E-5</v>
      </c>
    </row>
    <row r="99" spans="2:21" s="139" customFormat="1">
      <c r="B99" s="86" t="s">
        <v>537</v>
      </c>
      <c r="C99" s="83" t="s">
        <v>538</v>
      </c>
      <c r="D99" s="96" t="s">
        <v>136</v>
      </c>
      <c r="E99" s="96" t="s">
        <v>333</v>
      </c>
      <c r="F99" s="83" t="s">
        <v>536</v>
      </c>
      <c r="G99" s="96" t="s">
        <v>438</v>
      </c>
      <c r="H99" s="83" t="s">
        <v>485</v>
      </c>
      <c r="I99" s="83" t="s">
        <v>176</v>
      </c>
      <c r="J99" s="83"/>
      <c r="K99" s="93">
        <v>0.78</v>
      </c>
      <c r="L99" s="96" t="s">
        <v>180</v>
      </c>
      <c r="M99" s="97">
        <v>4.2800000000000005E-2</v>
      </c>
      <c r="N99" s="97">
        <v>-5.1999999999999998E-3</v>
      </c>
      <c r="O99" s="93">
        <v>1363485.64</v>
      </c>
      <c r="P99" s="95">
        <v>127.22</v>
      </c>
      <c r="Q99" s="83"/>
      <c r="R99" s="93">
        <v>1734.62644</v>
      </c>
      <c r="S99" s="94">
        <v>9.5311275469200808E-3</v>
      </c>
      <c r="T99" s="94">
        <v>2.7154375871362411E-4</v>
      </c>
      <c r="U99" s="94">
        <f>R99/'סכום נכסי הקרן'!$C$42</f>
        <v>3.3520285438792879E-5</v>
      </c>
    </row>
    <row r="100" spans="2:21" s="139" customFormat="1">
      <c r="B100" s="86" t="s">
        <v>539</v>
      </c>
      <c r="C100" s="83" t="s">
        <v>540</v>
      </c>
      <c r="D100" s="96" t="s">
        <v>136</v>
      </c>
      <c r="E100" s="96" t="s">
        <v>333</v>
      </c>
      <c r="F100" s="83" t="s">
        <v>541</v>
      </c>
      <c r="G100" s="96" t="s">
        <v>379</v>
      </c>
      <c r="H100" s="83" t="s">
        <v>485</v>
      </c>
      <c r="I100" s="83" t="s">
        <v>176</v>
      </c>
      <c r="J100" s="83"/>
      <c r="K100" s="93">
        <v>6.32</v>
      </c>
      <c r="L100" s="96" t="s">
        <v>180</v>
      </c>
      <c r="M100" s="97">
        <v>1.9599999999999999E-2</v>
      </c>
      <c r="N100" s="97">
        <v>1.4600000000000002E-2</v>
      </c>
      <c r="O100" s="93">
        <v>11035829</v>
      </c>
      <c r="P100" s="95">
        <v>103.5</v>
      </c>
      <c r="Q100" s="83"/>
      <c r="R100" s="93">
        <v>11422.083259999999</v>
      </c>
      <c r="S100" s="94">
        <v>1.456382925374395E-2</v>
      </c>
      <c r="T100" s="94">
        <v>1.7880480484088349E-3</v>
      </c>
      <c r="U100" s="94">
        <f>R100/'סכום נכסי הקרן'!$C$42</f>
        <v>2.2072273450464522E-4</v>
      </c>
    </row>
    <row r="101" spans="2:21" s="139" customFormat="1">
      <c r="B101" s="86" t="s">
        <v>542</v>
      </c>
      <c r="C101" s="83" t="s">
        <v>543</v>
      </c>
      <c r="D101" s="96" t="s">
        <v>136</v>
      </c>
      <c r="E101" s="96" t="s">
        <v>333</v>
      </c>
      <c r="F101" s="83" t="s">
        <v>541</v>
      </c>
      <c r="G101" s="96" t="s">
        <v>379</v>
      </c>
      <c r="H101" s="83" t="s">
        <v>485</v>
      </c>
      <c r="I101" s="83" t="s">
        <v>176</v>
      </c>
      <c r="J101" s="83"/>
      <c r="K101" s="93">
        <v>4.47</v>
      </c>
      <c r="L101" s="96" t="s">
        <v>180</v>
      </c>
      <c r="M101" s="97">
        <v>2.75E-2</v>
      </c>
      <c r="N101" s="97">
        <v>7.6000000000000009E-3</v>
      </c>
      <c r="O101" s="93">
        <v>5262826.09</v>
      </c>
      <c r="P101" s="95">
        <v>108.23</v>
      </c>
      <c r="Q101" s="83"/>
      <c r="R101" s="93">
        <v>5695.9568499999996</v>
      </c>
      <c r="S101" s="94">
        <v>1.1050515880659891E-2</v>
      </c>
      <c r="T101" s="94">
        <v>8.9166260634169407E-4</v>
      </c>
      <c r="U101" s="94">
        <f>R101/'סכום נכסי הקרן'!$C$42</f>
        <v>1.1006986579718429E-4</v>
      </c>
    </row>
    <row r="102" spans="2:21" s="139" customFormat="1">
      <c r="B102" s="86" t="s">
        <v>544</v>
      </c>
      <c r="C102" s="83" t="s">
        <v>545</v>
      </c>
      <c r="D102" s="96" t="s">
        <v>136</v>
      </c>
      <c r="E102" s="96" t="s">
        <v>333</v>
      </c>
      <c r="F102" s="83" t="s">
        <v>546</v>
      </c>
      <c r="G102" s="96" t="s">
        <v>547</v>
      </c>
      <c r="H102" s="83" t="s">
        <v>485</v>
      </c>
      <c r="I102" s="83" t="s">
        <v>337</v>
      </c>
      <c r="J102" s="83"/>
      <c r="K102" s="93">
        <v>5.4</v>
      </c>
      <c r="L102" s="96" t="s">
        <v>180</v>
      </c>
      <c r="M102" s="97">
        <v>1.9400000000000001E-2</v>
      </c>
      <c r="N102" s="97">
        <v>7.6E-3</v>
      </c>
      <c r="O102" s="93">
        <v>20897898.059999999</v>
      </c>
      <c r="P102" s="95">
        <v>106.71</v>
      </c>
      <c r="Q102" s="83"/>
      <c r="R102" s="93">
        <v>22300.146089999998</v>
      </c>
      <c r="S102" s="94">
        <v>3.154823115384877E-2</v>
      </c>
      <c r="T102" s="94">
        <v>3.4909334652719393E-3</v>
      </c>
      <c r="U102" s="94">
        <f>R102/'סכום נכסי הקרן'!$C$42</f>
        <v>4.3093270402564656E-4</v>
      </c>
    </row>
    <row r="103" spans="2:21" s="139" customFormat="1">
      <c r="B103" s="86" t="s">
        <v>548</v>
      </c>
      <c r="C103" s="83" t="s">
        <v>549</v>
      </c>
      <c r="D103" s="96" t="s">
        <v>136</v>
      </c>
      <c r="E103" s="96" t="s">
        <v>333</v>
      </c>
      <c r="F103" s="83" t="s">
        <v>471</v>
      </c>
      <c r="G103" s="96" t="s">
        <v>438</v>
      </c>
      <c r="H103" s="83" t="s">
        <v>485</v>
      </c>
      <c r="I103" s="83" t="s">
        <v>176</v>
      </c>
      <c r="J103" s="83"/>
      <c r="K103" s="93">
        <v>1.4800000000000002</v>
      </c>
      <c r="L103" s="96" t="s">
        <v>180</v>
      </c>
      <c r="M103" s="97">
        <v>3.6000000000000004E-2</v>
      </c>
      <c r="N103" s="97">
        <v>-1.7000000000000001E-3</v>
      </c>
      <c r="O103" s="93">
        <v>24487143</v>
      </c>
      <c r="P103" s="95">
        <v>111.3</v>
      </c>
      <c r="Q103" s="93">
        <v>464.25918000000001</v>
      </c>
      <c r="R103" s="93">
        <v>27718.449399999998</v>
      </c>
      <c r="S103" s="94">
        <v>5.9188863267200374E-2</v>
      </c>
      <c r="T103" s="94">
        <v>4.3391313323861234E-3</v>
      </c>
      <c r="U103" s="94">
        <f>R103/'סכום נכסי הקרן'!$C$42</f>
        <v>5.35637134534129E-4</v>
      </c>
    </row>
    <row r="104" spans="2:21" s="139" customFormat="1">
      <c r="B104" s="86" t="s">
        <v>550</v>
      </c>
      <c r="C104" s="83" t="s">
        <v>551</v>
      </c>
      <c r="D104" s="96" t="s">
        <v>136</v>
      </c>
      <c r="E104" s="96" t="s">
        <v>333</v>
      </c>
      <c r="F104" s="83" t="s">
        <v>471</v>
      </c>
      <c r="G104" s="96" t="s">
        <v>438</v>
      </c>
      <c r="H104" s="83" t="s">
        <v>485</v>
      </c>
      <c r="I104" s="83" t="s">
        <v>176</v>
      </c>
      <c r="J104" s="83"/>
      <c r="K104" s="93">
        <v>7.83</v>
      </c>
      <c r="L104" s="96" t="s">
        <v>180</v>
      </c>
      <c r="M104" s="97">
        <v>2.2499999999999999E-2</v>
      </c>
      <c r="N104" s="97">
        <v>1.2100000000000001E-2</v>
      </c>
      <c r="O104" s="93">
        <v>6757208</v>
      </c>
      <c r="P104" s="95">
        <v>109.54</v>
      </c>
      <c r="Q104" s="83"/>
      <c r="R104" s="93">
        <v>7401.8455999999996</v>
      </c>
      <c r="S104" s="94">
        <v>1.6516601086877202E-2</v>
      </c>
      <c r="T104" s="94">
        <v>1.158707678664174E-3</v>
      </c>
      <c r="U104" s="94">
        <f>R104/'סכום נכסי הקרן'!$C$42</f>
        <v>1.4303481808214174E-4</v>
      </c>
    </row>
    <row r="105" spans="2:21" s="139" customFormat="1">
      <c r="B105" s="86" t="s">
        <v>552</v>
      </c>
      <c r="C105" s="83" t="s">
        <v>553</v>
      </c>
      <c r="D105" s="96" t="s">
        <v>136</v>
      </c>
      <c r="E105" s="96" t="s">
        <v>333</v>
      </c>
      <c r="F105" s="83" t="s">
        <v>554</v>
      </c>
      <c r="G105" s="96" t="s">
        <v>341</v>
      </c>
      <c r="H105" s="83" t="s">
        <v>555</v>
      </c>
      <c r="I105" s="83" t="s">
        <v>176</v>
      </c>
      <c r="J105" s="83"/>
      <c r="K105" s="93">
        <v>2.17</v>
      </c>
      <c r="L105" s="96" t="s">
        <v>180</v>
      </c>
      <c r="M105" s="97">
        <v>4.1500000000000002E-2</v>
      </c>
      <c r="N105" s="97">
        <v>8.9999999999999998E-4</v>
      </c>
      <c r="O105" s="93">
        <v>1365000</v>
      </c>
      <c r="P105" s="95">
        <v>114.97</v>
      </c>
      <c r="Q105" s="83"/>
      <c r="R105" s="93">
        <v>1569.3404599999999</v>
      </c>
      <c r="S105" s="94">
        <v>4.5364662091427243E-3</v>
      </c>
      <c r="T105" s="94">
        <v>2.4566938297664124E-4</v>
      </c>
      <c r="U105" s="94">
        <f>R105/'סכום נכסי הקרן'!$C$42</f>
        <v>3.0326264466398034E-5</v>
      </c>
    </row>
    <row r="106" spans="2:21" s="139" customFormat="1">
      <c r="B106" s="86" t="s">
        <v>556</v>
      </c>
      <c r="C106" s="83" t="s">
        <v>557</v>
      </c>
      <c r="D106" s="96" t="s">
        <v>136</v>
      </c>
      <c r="E106" s="96" t="s">
        <v>333</v>
      </c>
      <c r="F106" s="83" t="s">
        <v>558</v>
      </c>
      <c r="G106" s="96" t="s">
        <v>379</v>
      </c>
      <c r="H106" s="83" t="s">
        <v>555</v>
      </c>
      <c r="I106" s="83" t="s">
        <v>176</v>
      </c>
      <c r="J106" s="83"/>
      <c r="K106" s="93">
        <v>3.2699999999999996</v>
      </c>
      <c r="L106" s="96" t="s">
        <v>180</v>
      </c>
      <c r="M106" s="97">
        <v>2.8500000000000001E-2</v>
      </c>
      <c r="N106" s="97">
        <v>6.4000000000000003E-3</v>
      </c>
      <c r="O106" s="93">
        <v>9207061.7699999996</v>
      </c>
      <c r="P106" s="95">
        <v>107.66</v>
      </c>
      <c r="Q106" s="83"/>
      <c r="R106" s="93">
        <v>9912.3226999999988</v>
      </c>
      <c r="S106" s="94">
        <v>1.8818357862490479E-2</v>
      </c>
      <c r="T106" s="94">
        <v>1.5517054862488886E-3</v>
      </c>
      <c r="U106" s="94">
        <f>R106/'סכום נכסי הקרן'!$C$42</f>
        <v>1.9154780453215398E-4</v>
      </c>
    </row>
    <row r="107" spans="2:21" s="139" customFormat="1">
      <c r="B107" s="86" t="s">
        <v>559</v>
      </c>
      <c r="C107" s="83" t="s">
        <v>560</v>
      </c>
      <c r="D107" s="96" t="s">
        <v>136</v>
      </c>
      <c r="E107" s="96" t="s">
        <v>333</v>
      </c>
      <c r="F107" s="83" t="s">
        <v>558</v>
      </c>
      <c r="G107" s="96" t="s">
        <v>379</v>
      </c>
      <c r="H107" s="83" t="s">
        <v>555</v>
      </c>
      <c r="I107" s="83" t="s">
        <v>176</v>
      </c>
      <c r="J107" s="83"/>
      <c r="K107" s="93">
        <v>0.9900000000000001</v>
      </c>
      <c r="L107" s="96" t="s">
        <v>180</v>
      </c>
      <c r="M107" s="97">
        <v>4.8499999999999995E-2</v>
      </c>
      <c r="N107" s="97">
        <v>1E-4</v>
      </c>
      <c r="O107" s="93">
        <v>223493.67</v>
      </c>
      <c r="P107" s="95">
        <v>125.7</v>
      </c>
      <c r="Q107" s="83"/>
      <c r="R107" s="93">
        <v>280.93155999999999</v>
      </c>
      <c r="S107" s="94">
        <v>1.7846279104721922E-3</v>
      </c>
      <c r="T107" s="94">
        <v>4.397789056166007E-5</v>
      </c>
      <c r="U107" s="94">
        <f>R107/'סכום נכסי הקרן'!$C$42</f>
        <v>5.428780435264995E-6</v>
      </c>
    </row>
    <row r="108" spans="2:21" s="139" customFormat="1">
      <c r="B108" s="86" t="s">
        <v>561</v>
      </c>
      <c r="C108" s="83" t="s">
        <v>562</v>
      </c>
      <c r="D108" s="96" t="s">
        <v>136</v>
      </c>
      <c r="E108" s="96" t="s">
        <v>333</v>
      </c>
      <c r="F108" s="83" t="s">
        <v>558</v>
      </c>
      <c r="G108" s="96" t="s">
        <v>379</v>
      </c>
      <c r="H108" s="83" t="s">
        <v>555</v>
      </c>
      <c r="I108" s="83" t="s">
        <v>176</v>
      </c>
      <c r="J108" s="83"/>
      <c r="K108" s="93">
        <v>1.68</v>
      </c>
      <c r="L108" s="96" t="s">
        <v>180</v>
      </c>
      <c r="M108" s="97">
        <v>3.7699999999999997E-2</v>
      </c>
      <c r="N108" s="97">
        <v>2.9999999999999997E-4</v>
      </c>
      <c r="O108" s="93">
        <v>14451195.59</v>
      </c>
      <c r="P108" s="95">
        <v>115.58</v>
      </c>
      <c r="Q108" s="83"/>
      <c r="R108" s="93">
        <v>16702.69153</v>
      </c>
      <c r="S108" s="94">
        <v>3.9841836281548422E-2</v>
      </c>
      <c r="T108" s="94">
        <v>2.6146907104047214E-3</v>
      </c>
      <c r="U108" s="94">
        <f>R108/'סכום נכסי הקרן'!$C$42</f>
        <v>3.2276631715685611E-4</v>
      </c>
    </row>
    <row r="109" spans="2:21" s="139" customFormat="1">
      <c r="B109" s="86" t="s">
        <v>563</v>
      </c>
      <c r="C109" s="83" t="s">
        <v>564</v>
      </c>
      <c r="D109" s="96" t="s">
        <v>136</v>
      </c>
      <c r="E109" s="96" t="s">
        <v>333</v>
      </c>
      <c r="F109" s="83" t="s">
        <v>558</v>
      </c>
      <c r="G109" s="96" t="s">
        <v>379</v>
      </c>
      <c r="H109" s="83" t="s">
        <v>555</v>
      </c>
      <c r="I109" s="83" t="s">
        <v>176</v>
      </c>
      <c r="J109" s="83"/>
      <c r="K109" s="93">
        <v>5.12</v>
      </c>
      <c r="L109" s="96" t="s">
        <v>180</v>
      </c>
      <c r="M109" s="97">
        <v>2.5000000000000001E-2</v>
      </c>
      <c r="N109" s="97">
        <v>1.1899999999999999E-2</v>
      </c>
      <c r="O109" s="93">
        <v>4466570.67</v>
      </c>
      <c r="P109" s="95">
        <v>106.79</v>
      </c>
      <c r="Q109" s="83"/>
      <c r="R109" s="93">
        <v>4769.8506699999998</v>
      </c>
      <c r="S109" s="94">
        <v>9.2384195750510479E-3</v>
      </c>
      <c r="T109" s="94">
        <v>7.4668709617645298E-4</v>
      </c>
      <c r="U109" s="94">
        <f>R109/'סכום נכסי הקרן'!$C$42</f>
        <v>9.2173595577626198E-5</v>
      </c>
    </row>
    <row r="110" spans="2:21" s="139" customFormat="1">
      <c r="B110" s="86" t="s">
        <v>565</v>
      </c>
      <c r="C110" s="83" t="s">
        <v>566</v>
      </c>
      <c r="D110" s="96" t="s">
        <v>136</v>
      </c>
      <c r="E110" s="96" t="s">
        <v>333</v>
      </c>
      <c r="F110" s="83" t="s">
        <v>558</v>
      </c>
      <c r="G110" s="96" t="s">
        <v>379</v>
      </c>
      <c r="H110" s="83" t="s">
        <v>555</v>
      </c>
      <c r="I110" s="83" t="s">
        <v>176</v>
      </c>
      <c r="J110" s="83"/>
      <c r="K110" s="93">
        <v>5.85</v>
      </c>
      <c r="L110" s="96" t="s">
        <v>180</v>
      </c>
      <c r="M110" s="97">
        <v>1.34E-2</v>
      </c>
      <c r="N110" s="97">
        <v>1.21E-2</v>
      </c>
      <c r="O110" s="93">
        <v>10753579.6</v>
      </c>
      <c r="P110" s="95">
        <v>101.21</v>
      </c>
      <c r="Q110" s="83"/>
      <c r="R110" s="93">
        <v>10883.69744</v>
      </c>
      <c r="S110" s="94">
        <v>2.9756594875683048E-2</v>
      </c>
      <c r="T110" s="94">
        <v>1.7037674760448413E-3</v>
      </c>
      <c r="U110" s="94">
        <f>R110/'סכום נכסי הקרן'!$C$42</f>
        <v>2.1031885390739193E-4</v>
      </c>
    </row>
    <row r="111" spans="2:21" s="139" customFormat="1">
      <c r="B111" s="86" t="s">
        <v>567</v>
      </c>
      <c r="C111" s="83" t="s">
        <v>568</v>
      </c>
      <c r="D111" s="96" t="s">
        <v>136</v>
      </c>
      <c r="E111" s="96" t="s">
        <v>333</v>
      </c>
      <c r="F111" s="83" t="s">
        <v>558</v>
      </c>
      <c r="G111" s="96" t="s">
        <v>379</v>
      </c>
      <c r="H111" s="83" t="s">
        <v>555</v>
      </c>
      <c r="I111" s="83" t="s">
        <v>176</v>
      </c>
      <c r="J111" s="83"/>
      <c r="K111" s="93">
        <v>6.12</v>
      </c>
      <c r="L111" s="96" t="s">
        <v>180</v>
      </c>
      <c r="M111" s="97">
        <v>1.95E-2</v>
      </c>
      <c r="N111" s="97">
        <v>1.6800000000000002E-2</v>
      </c>
      <c r="O111" s="93">
        <v>3424206</v>
      </c>
      <c r="P111" s="95">
        <v>101.94</v>
      </c>
      <c r="Q111" s="83"/>
      <c r="R111" s="93">
        <v>3490.63571</v>
      </c>
      <c r="S111" s="94">
        <v>5.2571148711823348E-3</v>
      </c>
      <c r="T111" s="94">
        <v>5.4643485141008224E-4</v>
      </c>
      <c r="U111" s="94">
        <f>R111/'סכום נכסי הקרן'!$C$42</f>
        <v>6.745377717293612E-5</v>
      </c>
    </row>
    <row r="112" spans="2:21" s="139" customFormat="1">
      <c r="B112" s="86" t="s">
        <v>569</v>
      </c>
      <c r="C112" s="83" t="s">
        <v>570</v>
      </c>
      <c r="D112" s="96" t="s">
        <v>136</v>
      </c>
      <c r="E112" s="96" t="s">
        <v>333</v>
      </c>
      <c r="F112" s="83" t="s">
        <v>368</v>
      </c>
      <c r="G112" s="96" t="s">
        <v>341</v>
      </c>
      <c r="H112" s="83" t="s">
        <v>555</v>
      </c>
      <c r="I112" s="83" t="s">
        <v>176</v>
      </c>
      <c r="J112" s="83"/>
      <c r="K112" s="93">
        <v>3.09</v>
      </c>
      <c r="L112" s="96" t="s">
        <v>180</v>
      </c>
      <c r="M112" s="97">
        <v>2.7999999999999997E-2</v>
      </c>
      <c r="N112" s="97">
        <v>8.2000000000000007E-3</v>
      </c>
      <c r="O112" s="93">
        <f>40500000/50000</f>
        <v>810</v>
      </c>
      <c r="P112" s="95">
        <v>5427449</v>
      </c>
      <c r="Q112" s="83"/>
      <c r="R112" s="93">
        <v>43962.338600000003</v>
      </c>
      <c r="S112" s="94">
        <f>228981.737999661%/50000</f>
        <v>4.5796347599932202E-2</v>
      </c>
      <c r="T112" s="94">
        <v>6.8819997147541714E-3</v>
      </c>
      <c r="U112" s="94">
        <f>R112/'סכום נכסי הקרן'!$C$42</f>
        <v>8.4953745915971528E-4</v>
      </c>
    </row>
    <row r="113" spans="2:21" s="139" customFormat="1">
      <c r="B113" s="86" t="s">
        <v>571</v>
      </c>
      <c r="C113" s="83" t="s">
        <v>572</v>
      </c>
      <c r="D113" s="96" t="s">
        <v>136</v>
      </c>
      <c r="E113" s="96" t="s">
        <v>333</v>
      </c>
      <c r="F113" s="83" t="s">
        <v>368</v>
      </c>
      <c r="G113" s="96" t="s">
        <v>341</v>
      </c>
      <c r="H113" s="83" t="s">
        <v>555</v>
      </c>
      <c r="I113" s="83" t="s">
        <v>176</v>
      </c>
      <c r="J113" s="83"/>
      <c r="K113" s="93">
        <v>4.37</v>
      </c>
      <c r="L113" s="96" t="s">
        <v>180</v>
      </c>
      <c r="M113" s="97">
        <v>1.49E-2</v>
      </c>
      <c r="N113" s="97">
        <v>1.0500000000000001E-2</v>
      </c>
      <c r="O113" s="93">
        <f>2950000/50000</f>
        <v>59</v>
      </c>
      <c r="P113" s="95">
        <v>5124250</v>
      </c>
      <c r="Q113" s="83"/>
      <c r="R113" s="93">
        <v>3023.30744</v>
      </c>
      <c r="S113" s="94">
        <f>48776.455026455%/50000</f>
        <v>9.7552910052909995E-3</v>
      </c>
      <c r="T113" s="94">
        <v>4.7327784649959826E-4</v>
      </c>
      <c r="U113" s="94">
        <f>R113/'סכום נכסי הקרן'!$C$42</f>
        <v>5.8423027587441933E-5</v>
      </c>
    </row>
    <row r="114" spans="2:21" s="139" customFormat="1">
      <c r="B114" s="86" t="s">
        <v>573</v>
      </c>
      <c r="C114" s="83" t="s">
        <v>574</v>
      </c>
      <c r="D114" s="96" t="s">
        <v>136</v>
      </c>
      <c r="E114" s="96" t="s">
        <v>333</v>
      </c>
      <c r="F114" s="83" t="s">
        <v>425</v>
      </c>
      <c r="G114" s="96" t="s">
        <v>341</v>
      </c>
      <c r="H114" s="83" t="s">
        <v>555</v>
      </c>
      <c r="I114" s="83" t="s">
        <v>337</v>
      </c>
      <c r="J114" s="83"/>
      <c r="K114" s="93">
        <v>1.93</v>
      </c>
      <c r="L114" s="96" t="s">
        <v>180</v>
      </c>
      <c r="M114" s="97">
        <v>6.4000000000000001E-2</v>
      </c>
      <c r="N114" s="97">
        <v>2.2000000000000001E-3</v>
      </c>
      <c r="O114" s="93">
        <v>62506695</v>
      </c>
      <c r="P114" s="95">
        <v>127.5</v>
      </c>
      <c r="Q114" s="83"/>
      <c r="R114" s="93">
        <v>79696.038079999998</v>
      </c>
      <c r="S114" s="94">
        <v>4.9926252844992393E-2</v>
      </c>
      <c r="T114" s="94">
        <v>1.247586294996594E-2</v>
      </c>
      <c r="U114" s="94">
        <f>R114/'סכום נכסי הקרן'!$C$42</f>
        <v>1.5400629687061078E-3</v>
      </c>
    </row>
    <row r="115" spans="2:21" s="139" customFormat="1">
      <c r="B115" s="86" t="s">
        <v>575</v>
      </c>
      <c r="C115" s="83" t="s">
        <v>576</v>
      </c>
      <c r="D115" s="96" t="s">
        <v>136</v>
      </c>
      <c r="E115" s="96" t="s">
        <v>333</v>
      </c>
      <c r="F115" s="83" t="s">
        <v>577</v>
      </c>
      <c r="G115" s="96" t="s">
        <v>341</v>
      </c>
      <c r="H115" s="83" t="s">
        <v>555</v>
      </c>
      <c r="I115" s="83" t="s">
        <v>337</v>
      </c>
      <c r="J115" s="83"/>
      <c r="K115" s="93">
        <v>2.2400000000000002</v>
      </c>
      <c r="L115" s="96" t="s">
        <v>180</v>
      </c>
      <c r="M115" s="97">
        <v>0.02</v>
      </c>
      <c r="N115" s="97">
        <v>2.9999999999999997E-4</v>
      </c>
      <c r="O115" s="93">
        <v>14105636</v>
      </c>
      <c r="P115" s="95">
        <v>105.55</v>
      </c>
      <c r="Q115" s="83"/>
      <c r="R115" s="93">
        <v>14888.49827</v>
      </c>
      <c r="S115" s="94">
        <v>2.4791023119201044E-2</v>
      </c>
      <c r="T115" s="94">
        <v>2.3306913169368559E-3</v>
      </c>
      <c r="U115" s="94">
        <f>R115/'סכום נכסי הקרן'!$C$42</f>
        <v>2.8770846578665894E-4</v>
      </c>
    </row>
    <row r="116" spans="2:21" s="139" customFormat="1">
      <c r="B116" s="86" t="s">
        <v>578</v>
      </c>
      <c r="C116" s="83" t="s">
        <v>579</v>
      </c>
      <c r="D116" s="96" t="s">
        <v>136</v>
      </c>
      <c r="E116" s="96" t="s">
        <v>333</v>
      </c>
      <c r="F116" s="83" t="s">
        <v>580</v>
      </c>
      <c r="G116" s="96" t="s">
        <v>379</v>
      </c>
      <c r="H116" s="83" t="s">
        <v>555</v>
      </c>
      <c r="I116" s="83" t="s">
        <v>176</v>
      </c>
      <c r="J116" s="83"/>
      <c r="K116" s="93">
        <v>6.3800000000000008</v>
      </c>
      <c r="L116" s="96" t="s">
        <v>180</v>
      </c>
      <c r="M116" s="97">
        <v>1.5800000000000002E-2</v>
      </c>
      <c r="N116" s="97">
        <v>1.14E-2</v>
      </c>
      <c r="O116" s="93">
        <v>15686439.9</v>
      </c>
      <c r="P116" s="95">
        <v>103.22</v>
      </c>
      <c r="Q116" s="83"/>
      <c r="R116" s="93">
        <v>16191.543089999999</v>
      </c>
      <c r="S116" s="94">
        <v>3.6762049158429067E-2</v>
      </c>
      <c r="T116" s="94">
        <v>2.5346739612894446E-3</v>
      </c>
      <c r="U116" s="94">
        <f>R116/'סכום נכסי הקרן'!$C$42</f>
        <v>3.128887774080709E-4</v>
      </c>
    </row>
    <row r="117" spans="2:21" s="139" customFormat="1">
      <c r="B117" s="86" t="s">
        <v>581</v>
      </c>
      <c r="C117" s="83" t="s">
        <v>582</v>
      </c>
      <c r="D117" s="96" t="s">
        <v>136</v>
      </c>
      <c r="E117" s="96" t="s">
        <v>333</v>
      </c>
      <c r="F117" s="83" t="s">
        <v>580</v>
      </c>
      <c r="G117" s="96" t="s">
        <v>379</v>
      </c>
      <c r="H117" s="83" t="s">
        <v>555</v>
      </c>
      <c r="I117" s="83" t="s">
        <v>176</v>
      </c>
      <c r="J117" s="83"/>
      <c r="K117" s="93">
        <v>7.66</v>
      </c>
      <c r="L117" s="96" t="s">
        <v>180</v>
      </c>
      <c r="M117" s="97">
        <v>2.4E-2</v>
      </c>
      <c r="N117" s="97">
        <v>1.66E-2</v>
      </c>
      <c r="O117" s="93">
        <v>13385956</v>
      </c>
      <c r="P117" s="95">
        <v>105.9</v>
      </c>
      <c r="Q117" s="83"/>
      <c r="R117" s="93">
        <v>14175.72748</v>
      </c>
      <c r="S117" s="94">
        <v>3.4288794878867379E-2</v>
      </c>
      <c r="T117" s="94">
        <v>2.2191119849523395E-3</v>
      </c>
      <c r="U117" s="94">
        <f>R117/'סכום נכסי הקרן'!$C$42</f>
        <v>2.739347334242986E-4</v>
      </c>
    </row>
    <row r="118" spans="2:21" s="139" customFormat="1">
      <c r="B118" s="86" t="s">
        <v>583</v>
      </c>
      <c r="C118" s="83" t="s">
        <v>584</v>
      </c>
      <c r="D118" s="96" t="s">
        <v>136</v>
      </c>
      <c r="E118" s="96" t="s">
        <v>333</v>
      </c>
      <c r="F118" s="83" t="s">
        <v>585</v>
      </c>
      <c r="G118" s="96" t="s">
        <v>379</v>
      </c>
      <c r="H118" s="83" t="s">
        <v>555</v>
      </c>
      <c r="I118" s="83" t="s">
        <v>337</v>
      </c>
      <c r="J118" s="83"/>
      <c r="K118" s="93">
        <v>5.3199999999999994</v>
      </c>
      <c r="L118" s="96" t="s">
        <v>180</v>
      </c>
      <c r="M118" s="97">
        <v>2.8500000000000001E-2</v>
      </c>
      <c r="N118" s="97">
        <v>1.1199999999999998E-2</v>
      </c>
      <c r="O118" s="93">
        <v>26244053</v>
      </c>
      <c r="P118" s="95">
        <v>111.7</v>
      </c>
      <c r="Q118" s="83"/>
      <c r="R118" s="93">
        <v>29314.606050000002</v>
      </c>
      <c r="S118" s="94">
        <v>3.8424674963396778E-2</v>
      </c>
      <c r="T118" s="94">
        <v>4.588998604233281E-3</v>
      </c>
      <c r="U118" s="94">
        <f>R118/'סכום נכסי הקרן'!$C$42</f>
        <v>5.6648160068502405E-4</v>
      </c>
    </row>
    <row r="119" spans="2:21" s="139" customFormat="1">
      <c r="B119" s="86" t="s">
        <v>586</v>
      </c>
      <c r="C119" s="83" t="s">
        <v>587</v>
      </c>
      <c r="D119" s="96" t="s">
        <v>136</v>
      </c>
      <c r="E119" s="96" t="s">
        <v>333</v>
      </c>
      <c r="F119" s="83" t="s">
        <v>344</v>
      </c>
      <c r="G119" s="96" t="s">
        <v>341</v>
      </c>
      <c r="H119" s="83" t="s">
        <v>555</v>
      </c>
      <c r="I119" s="83" t="s">
        <v>337</v>
      </c>
      <c r="J119" s="83"/>
      <c r="K119" s="93">
        <v>3.5100000000000002</v>
      </c>
      <c r="L119" s="96" t="s">
        <v>180</v>
      </c>
      <c r="M119" s="97">
        <v>4.4999999999999998E-2</v>
      </c>
      <c r="N119" s="97">
        <v>6.7000000000000002E-3</v>
      </c>
      <c r="O119" s="93">
        <v>50024616</v>
      </c>
      <c r="P119" s="95">
        <v>136.01</v>
      </c>
      <c r="Q119" s="93">
        <v>670.51044999999999</v>
      </c>
      <c r="R119" s="93">
        <v>68708.989379999999</v>
      </c>
      <c r="S119" s="94">
        <v>2.9391937364649089E-2</v>
      </c>
      <c r="T119" s="94">
        <v>1.0755916549767154E-2</v>
      </c>
      <c r="U119" s="94">
        <f>R119/'סכום נכסי הקרן'!$C$42</f>
        <v>1.3277469333562036E-3</v>
      </c>
    </row>
    <row r="120" spans="2:21" s="139" customFormat="1">
      <c r="B120" s="86" t="s">
        <v>588</v>
      </c>
      <c r="C120" s="83" t="s">
        <v>589</v>
      </c>
      <c r="D120" s="96" t="s">
        <v>136</v>
      </c>
      <c r="E120" s="96" t="s">
        <v>333</v>
      </c>
      <c r="F120" s="83" t="s">
        <v>590</v>
      </c>
      <c r="G120" s="96" t="s">
        <v>379</v>
      </c>
      <c r="H120" s="83" t="s">
        <v>555</v>
      </c>
      <c r="I120" s="83" t="s">
        <v>176</v>
      </c>
      <c r="J120" s="83"/>
      <c r="K120" s="93">
        <v>3.07</v>
      </c>
      <c r="L120" s="96" t="s">
        <v>180</v>
      </c>
      <c r="M120" s="97">
        <v>4.9500000000000002E-2</v>
      </c>
      <c r="N120" s="97">
        <v>9.5999999999999992E-3</v>
      </c>
      <c r="O120" s="93">
        <v>3150353.48</v>
      </c>
      <c r="P120" s="95">
        <v>114.6</v>
      </c>
      <c r="Q120" s="83"/>
      <c r="R120" s="93">
        <v>3610.3049700000001</v>
      </c>
      <c r="S120" s="94">
        <v>4.2458151233178646E-3</v>
      </c>
      <c r="T120" s="94">
        <v>5.6516824547899662E-4</v>
      </c>
      <c r="U120" s="94">
        <f>R120/'סכום נכסי הקרן'!$C$42</f>
        <v>6.9766291072729514E-5</v>
      </c>
    </row>
    <row r="121" spans="2:21" s="139" customFormat="1">
      <c r="B121" s="86" t="s">
        <v>591</v>
      </c>
      <c r="C121" s="83" t="s">
        <v>592</v>
      </c>
      <c r="D121" s="96" t="s">
        <v>136</v>
      </c>
      <c r="E121" s="96" t="s">
        <v>333</v>
      </c>
      <c r="F121" s="83" t="s">
        <v>593</v>
      </c>
      <c r="G121" s="96" t="s">
        <v>410</v>
      </c>
      <c r="H121" s="83" t="s">
        <v>555</v>
      </c>
      <c r="I121" s="83" t="s">
        <v>337</v>
      </c>
      <c r="J121" s="83"/>
      <c r="K121" s="93">
        <v>1.24</v>
      </c>
      <c r="L121" s="96" t="s">
        <v>180</v>
      </c>
      <c r="M121" s="97">
        <v>4.5999999999999999E-2</v>
      </c>
      <c r="N121" s="97">
        <v>-2.9999999999999997E-4</v>
      </c>
      <c r="O121" s="93">
        <v>581779.80000000005</v>
      </c>
      <c r="P121" s="95">
        <v>109.12</v>
      </c>
      <c r="Q121" s="83"/>
      <c r="R121" s="93">
        <v>634.83812</v>
      </c>
      <c r="S121" s="94">
        <v>1.3565057176672703E-3</v>
      </c>
      <c r="T121" s="94">
        <v>9.9379512098000044E-5</v>
      </c>
      <c r="U121" s="94">
        <f>R121/'סכום נכסי הקרן'!$C$42</f>
        <v>1.2267745088577485E-5</v>
      </c>
    </row>
    <row r="122" spans="2:21" s="139" customFormat="1">
      <c r="B122" s="86" t="s">
        <v>594</v>
      </c>
      <c r="C122" s="83" t="s">
        <v>595</v>
      </c>
      <c r="D122" s="96" t="s">
        <v>136</v>
      </c>
      <c r="E122" s="96" t="s">
        <v>333</v>
      </c>
      <c r="F122" s="83" t="s">
        <v>593</v>
      </c>
      <c r="G122" s="96" t="s">
        <v>410</v>
      </c>
      <c r="H122" s="83" t="s">
        <v>555</v>
      </c>
      <c r="I122" s="83" t="s">
        <v>337</v>
      </c>
      <c r="J122" s="83"/>
      <c r="K122" s="93">
        <v>3.4099999999999997</v>
      </c>
      <c r="L122" s="96" t="s">
        <v>180</v>
      </c>
      <c r="M122" s="97">
        <v>1.9799999999999998E-2</v>
      </c>
      <c r="N122" s="97">
        <v>5.8999999999999999E-3</v>
      </c>
      <c r="O122" s="93">
        <v>43061189</v>
      </c>
      <c r="P122" s="95">
        <v>104.09</v>
      </c>
      <c r="Q122" s="83"/>
      <c r="R122" s="93">
        <v>44822.391630000006</v>
      </c>
      <c r="S122" s="94">
        <v>4.5345529591870846E-2</v>
      </c>
      <c r="T122" s="94">
        <v>7.0166350616356829E-3</v>
      </c>
      <c r="U122" s="94">
        <f>R122/'סכום נכסי הקרן'!$C$42</f>
        <v>8.6615730444357874E-4</v>
      </c>
    </row>
    <row r="123" spans="2:21" s="139" customFormat="1">
      <c r="B123" s="86" t="s">
        <v>596</v>
      </c>
      <c r="C123" s="83" t="s">
        <v>597</v>
      </c>
      <c r="D123" s="96" t="s">
        <v>136</v>
      </c>
      <c r="E123" s="96" t="s">
        <v>333</v>
      </c>
      <c r="F123" s="83" t="s">
        <v>471</v>
      </c>
      <c r="G123" s="96" t="s">
        <v>438</v>
      </c>
      <c r="H123" s="83" t="s">
        <v>555</v>
      </c>
      <c r="I123" s="83" t="s">
        <v>337</v>
      </c>
      <c r="J123" s="83"/>
      <c r="K123" s="93">
        <v>0.99</v>
      </c>
      <c r="L123" s="96" t="s">
        <v>180</v>
      </c>
      <c r="M123" s="97">
        <v>4.4999999999999998E-2</v>
      </c>
      <c r="N123" s="97">
        <v>3.9999999999999996E-4</v>
      </c>
      <c r="O123" s="93">
        <v>869582.33</v>
      </c>
      <c r="P123" s="95">
        <v>125.25</v>
      </c>
      <c r="Q123" s="83"/>
      <c r="R123" s="93">
        <v>1089.1518799999999</v>
      </c>
      <c r="S123" s="94">
        <v>1.6669496027342207E-2</v>
      </c>
      <c r="T123" s="94">
        <v>1.7049918557981281E-4</v>
      </c>
      <c r="U123" s="94">
        <f>R123/'סכום נכסי הקרן'!$C$42</f>
        <v>2.1046999550979913E-5</v>
      </c>
    </row>
    <row r="124" spans="2:21" s="139" customFormat="1">
      <c r="B124" s="86" t="s">
        <v>598</v>
      </c>
      <c r="C124" s="83" t="s">
        <v>599</v>
      </c>
      <c r="D124" s="96" t="s">
        <v>136</v>
      </c>
      <c r="E124" s="96" t="s">
        <v>333</v>
      </c>
      <c r="F124" s="83" t="s">
        <v>600</v>
      </c>
      <c r="G124" s="96" t="s">
        <v>410</v>
      </c>
      <c r="H124" s="83" t="s">
        <v>555</v>
      </c>
      <c r="I124" s="83" t="s">
        <v>337</v>
      </c>
      <c r="J124" s="83"/>
      <c r="K124" s="93">
        <v>0.75</v>
      </c>
      <c r="L124" s="96" t="s">
        <v>180</v>
      </c>
      <c r="M124" s="97">
        <v>3.3500000000000002E-2</v>
      </c>
      <c r="N124" s="97">
        <v>-3.2000000000000006E-3</v>
      </c>
      <c r="O124" s="93">
        <v>5837243</v>
      </c>
      <c r="P124" s="95">
        <v>111.84</v>
      </c>
      <c r="Q124" s="83"/>
      <c r="R124" s="93">
        <v>6528.3728000000001</v>
      </c>
      <c r="S124" s="94">
        <v>2.9712126926062402E-2</v>
      </c>
      <c r="T124" s="94">
        <v>1.0219715597069917E-3</v>
      </c>
      <c r="U124" s="94">
        <f>R124/'סכום נכסי הקרן'!$C$42</f>
        <v>1.2615564634587924E-4</v>
      </c>
    </row>
    <row r="125" spans="2:21" s="139" customFormat="1">
      <c r="B125" s="86" t="s">
        <v>601</v>
      </c>
      <c r="C125" s="83" t="s">
        <v>602</v>
      </c>
      <c r="D125" s="96" t="s">
        <v>136</v>
      </c>
      <c r="E125" s="96" t="s">
        <v>333</v>
      </c>
      <c r="F125" s="83" t="s">
        <v>603</v>
      </c>
      <c r="G125" s="96" t="s">
        <v>379</v>
      </c>
      <c r="H125" s="83" t="s">
        <v>555</v>
      </c>
      <c r="I125" s="83" t="s">
        <v>176</v>
      </c>
      <c r="J125" s="83"/>
      <c r="K125" s="93">
        <v>1.24</v>
      </c>
      <c r="L125" s="96" t="s">
        <v>180</v>
      </c>
      <c r="M125" s="97">
        <v>4.4999999999999998E-2</v>
      </c>
      <c r="N125" s="97">
        <v>-3.7000000000000002E-3</v>
      </c>
      <c r="O125" s="93">
        <v>12712950</v>
      </c>
      <c r="P125" s="95">
        <v>114.34</v>
      </c>
      <c r="Q125" s="83"/>
      <c r="R125" s="93">
        <v>14535.986419999999</v>
      </c>
      <c r="S125" s="94">
        <v>2.4389352517985612E-2</v>
      </c>
      <c r="T125" s="94">
        <v>2.2755080275941122E-3</v>
      </c>
      <c r="U125" s="94">
        <f>R125/'סכום נכסי הקרן'!$C$42</f>
        <v>2.8089645280214744E-4</v>
      </c>
    </row>
    <row r="126" spans="2:21" s="139" customFormat="1">
      <c r="B126" s="86" t="s">
        <v>604</v>
      </c>
      <c r="C126" s="83" t="s">
        <v>605</v>
      </c>
      <c r="D126" s="96" t="s">
        <v>136</v>
      </c>
      <c r="E126" s="96" t="s">
        <v>333</v>
      </c>
      <c r="F126" s="83" t="s">
        <v>603</v>
      </c>
      <c r="G126" s="96" t="s">
        <v>379</v>
      </c>
      <c r="H126" s="83" t="s">
        <v>555</v>
      </c>
      <c r="I126" s="83" t="s">
        <v>176</v>
      </c>
      <c r="J126" s="83"/>
      <c r="K126" s="93">
        <v>0.58000000000000007</v>
      </c>
      <c r="L126" s="96" t="s">
        <v>180</v>
      </c>
      <c r="M126" s="97">
        <v>4.2000000000000003E-2</v>
      </c>
      <c r="N126" s="97">
        <v>1.7000000000000001E-3</v>
      </c>
      <c r="O126" s="93">
        <v>1108687.0900000001</v>
      </c>
      <c r="P126" s="95">
        <v>111.63</v>
      </c>
      <c r="Q126" s="83"/>
      <c r="R126" s="93">
        <v>1237.6273999999999</v>
      </c>
      <c r="S126" s="94">
        <v>1.3438631393939394E-2</v>
      </c>
      <c r="T126" s="94">
        <v>1.9374200019859603E-4</v>
      </c>
      <c r="U126" s="94">
        <f>R126/'סכום נכסי הקרן'!$C$42</f>
        <v>2.3916171665682143E-5</v>
      </c>
    </row>
    <row r="127" spans="2:21" s="139" customFormat="1">
      <c r="B127" s="86" t="s">
        <v>606</v>
      </c>
      <c r="C127" s="83" t="s">
        <v>607</v>
      </c>
      <c r="D127" s="96" t="s">
        <v>136</v>
      </c>
      <c r="E127" s="96" t="s">
        <v>333</v>
      </c>
      <c r="F127" s="83" t="s">
        <v>603</v>
      </c>
      <c r="G127" s="96" t="s">
        <v>379</v>
      </c>
      <c r="H127" s="83" t="s">
        <v>555</v>
      </c>
      <c r="I127" s="83" t="s">
        <v>176</v>
      </c>
      <c r="J127" s="83"/>
      <c r="K127" s="93">
        <v>3.57</v>
      </c>
      <c r="L127" s="96" t="s">
        <v>180</v>
      </c>
      <c r="M127" s="97">
        <v>3.3000000000000002E-2</v>
      </c>
      <c r="N127" s="97">
        <v>8.8999999999999999E-3</v>
      </c>
      <c r="O127" s="93">
        <v>20951.38</v>
      </c>
      <c r="P127" s="95">
        <v>108.47</v>
      </c>
      <c r="Q127" s="83"/>
      <c r="R127" s="93">
        <v>22.72597</v>
      </c>
      <c r="S127" s="94">
        <v>3.2298931199329094E-5</v>
      </c>
      <c r="T127" s="94">
        <v>3.557593249998576E-6</v>
      </c>
      <c r="U127" s="94">
        <f>R127/'סכום נכסי הקרן'!$C$42</f>
        <v>4.3916141464639722E-7</v>
      </c>
    </row>
    <row r="128" spans="2:21" s="139" customFormat="1">
      <c r="B128" s="86" t="s">
        <v>608</v>
      </c>
      <c r="C128" s="83" t="s">
        <v>609</v>
      </c>
      <c r="D128" s="96" t="s">
        <v>136</v>
      </c>
      <c r="E128" s="96" t="s">
        <v>333</v>
      </c>
      <c r="F128" s="83" t="s">
        <v>603</v>
      </c>
      <c r="G128" s="96" t="s">
        <v>379</v>
      </c>
      <c r="H128" s="83" t="s">
        <v>555</v>
      </c>
      <c r="I128" s="83" t="s">
        <v>176</v>
      </c>
      <c r="J128" s="83"/>
      <c r="K128" s="93">
        <v>5.88</v>
      </c>
      <c r="L128" s="96" t="s">
        <v>180</v>
      </c>
      <c r="M128" s="97">
        <v>1.6E-2</v>
      </c>
      <c r="N128" s="97">
        <v>1.2699999999999999E-2</v>
      </c>
      <c r="O128" s="93">
        <v>7929457.8300000001</v>
      </c>
      <c r="P128" s="95">
        <v>102.72</v>
      </c>
      <c r="Q128" s="83"/>
      <c r="R128" s="93">
        <v>8145.1392500000002</v>
      </c>
      <c r="S128" s="94">
        <v>5.8476816873743204E-2</v>
      </c>
      <c r="T128" s="94">
        <v>1.2750651530429049E-3</v>
      </c>
      <c r="U128" s="94">
        <f>R128/'סכום נכסי הקרן'!$C$42</f>
        <v>1.5739838059813927E-4</v>
      </c>
    </row>
    <row r="129" spans="2:21" s="139" customFormat="1">
      <c r="B129" s="86" t="s">
        <v>610</v>
      </c>
      <c r="C129" s="83" t="s">
        <v>611</v>
      </c>
      <c r="D129" s="96" t="s">
        <v>136</v>
      </c>
      <c r="E129" s="96" t="s">
        <v>333</v>
      </c>
      <c r="F129" s="83" t="s">
        <v>554</v>
      </c>
      <c r="G129" s="96" t="s">
        <v>341</v>
      </c>
      <c r="H129" s="83" t="s">
        <v>612</v>
      </c>
      <c r="I129" s="83" t="s">
        <v>176</v>
      </c>
      <c r="J129" s="83"/>
      <c r="K129" s="93">
        <v>2.3199999999999998</v>
      </c>
      <c r="L129" s="96" t="s">
        <v>180</v>
      </c>
      <c r="M129" s="97">
        <v>5.2999999999999999E-2</v>
      </c>
      <c r="N129" s="97">
        <v>1.5E-3</v>
      </c>
      <c r="O129" s="93">
        <v>13591797</v>
      </c>
      <c r="P129" s="95">
        <v>121.59</v>
      </c>
      <c r="Q129" s="83"/>
      <c r="R129" s="93">
        <v>16526.267220000002</v>
      </c>
      <c r="S129" s="94">
        <v>5.2274935963016238E-2</v>
      </c>
      <c r="T129" s="94">
        <v>2.5870727062274894E-3</v>
      </c>
      <c r="U129" s="94">
        <f>R129/'סכום נכסי הקרן'!$C$42</f>
        <v>3.1935705675751501E-4</v>
      </c>
    </row>
    <row r="130" spans="2:21" s="139" customFormat="1">
      <c r="B130" s="86" t="s">
        <v>613</v>
      </c>
      <c r="C130" s="83" t="s">
        <v>614</v>
      </c>
      <c r="D130" s="96" t="s">
        <v>136</v>
      </c>
      <c r="E130" s="96" t="s">
        <v>333</v>
      </c>
      <c r="F130" s="83" t="s">
        <v>615</v>
      </c>
      <c r="G130" s="96" t="s">
        <v>379</v>
      </c>
      <c r="H130" s="83" t="s">
        <v>612</v>
      </c>
      <c r="I130" s="83" t="s">
        <v>176</v>
      </c>
      <c r="J130" s="83"/>
      <c r="K130" s="93">
        <v>2.1599999999999997</v>
      </c>
      <c r="L130" s="96" t="s">
        <v>180</v>
      </c>
      <c r="M130" s="97">
        <v>5.3499999999999999E-2</v>
      </c>
      <c r="N130" s="97">
        <v>9.7000000000000003E-3</v>
      </c>
      <c r="O130" s="93">
        <v>2836015.43</v>
      </c>
      <c r="P130" s="95">
        <v>111.68</v>
      </c>
      <c r="Q130" s="83"/>
      <c r="R130" s="93">
        <v>3167.2621800000002</v>
      </c>
      <c r="S130" s="94">
        <v>1.2071309853429728E-2</v>
      </c>
      <c r="T130" s="94">
        <v>4.958129643110404E-4</v>
      </c>
      <c r="U130" s="94">
        <f>R130/'סכום נכסי הקרן'!$C$42</f>
        <v>6.1204839200475582E-5</v>
      </c>
    </row>
    <row r="131" spans="2:21" s="139" customFormat="1">
      <c r="B131" s="86" t="s">
        <v>616</v>
      </c>
      <c r="C131" s="83" t="s">
        <v>617</v>
      </c>
      <c r="D131" s="96" t="s">
        <v>136</v>
      </c>
      <c r="E131" s="96" t="s">
        <v>333</v>
      </c>
      <c r="F131" s="83" t="s">
        <v>618</v>
      </c>
      <c r="G131" s="96" t="s">
        <v>379</v>
      </c>
      <c r="H131" s="83" t="s">
        <v>612</v>
      </c>
      <c r="I131" s="83" t="s">
        <v>337</v>
      </c>
      <c r="J131" s="83"/>
      <c r="K131" s="93">
        <v>1.7099999999999997</v>
      </c>
      <c r="L131" s="96" t="s">
        <v>180</v>
      </c>
      <c r="M131" s="97">
        <v>4.2500000000000003E-2</v>
      </c>
      <c r="N131" s="97">
        <v>6.0999999999999995E-3</v>
      </c>
      <c r="O131" s="93">
        <v>203900.56</v>
      </c>
      <c r="P131" s="95">
        <v>114.16</v>
      </c>
      <c r="Q131" s="83"/>
      <c r="R131" s="93">
        <v>232.77289000000002</v>
      </c>
      <c r="S131" s="94">
        <v>1.1352705371769178E-3</v>
      </c>
      <c r="T131" s="94">
        <v>3.643898422142866E-5</v>
      </c>
      <c r="U131" s="94">
        <f>R131/'סכום נכסי הקרן'!$C$42</f>
        <v>4.4981521872875049E-6</v>
      </c>
    </row>
    <row r="132" spans="2:21" s="139" customFormat="1">
      <c r="B132" s="86" t="s">
        <v>619</v>
      </c>
      <c r="C132" s="83" t="s">
        <v>620</v>
      </c>
      <c r="D132" s="96" t="s">
        <v>136</v>
      </c>
      <c r="E132" s="96" t="s">
        <v>333</v>
      </c>
      <c r="F132" s="83" t="s">
        <v>618</v>
      </c>
      <c r="G132" s="96" t="s">
        <v>379</v>
      </c>
      <c r="H132" s="83" t="s">
        <v>612</v>
      </c>
      <c r="I132" s="83" t="s">
        <v>337</v>
      </c>
      <c r="J132" s="83"/>
      <c r="K132" s="93">
        <v>2.3199999999999998</v>
      </c>
      <c r="L132" s="96" t="s">
        <v>180</v>
      </c>
      <c r="M132" s="97">
        <v>4.5999999999999999E-2</v>
      </c>
      <c r="N132" s="97">
        <v>7.9000000000000008E-3</v>
      </c>
      <c r="O132" s="93">
        <v>0.57999999999999996</v>
      </c>
      <c r="P132" s="95">
        <v>110.74</v>
      </c>
      <c r="Q132" s="83"/>
      <c r="R132" s="93">
        <v>6.4000000000000005E-4</v>
      </c>
      <c r="S132" s="94">
        <v>1.4784309290197408E-9</v>
      </c>
      <c r="T132" s="94">
        <v>1.0018756867139615E-10</v>
      </c>
      <c r="U132" s="94">
        <f>R132/'סכום נכסי הקרן'!$C$42</f>
        <v>1.2367494341218185E-11</v>
      </c>
    </row>
    <row r="133" spans="2:21" s="139" customFormat="1">
      <c r="B133" s="86" t="s">
        <v>621</v>
      </c>
      <c r="C133" s="83" t="s">
        <v>622</v>
      </c>
      <c r="D133" s="96" t="s">
        <v>136</v>
      </c>
      <c r="E133" s="96" t="s">
        <v>333</v>
      </c>
      <c r="F133" s="83" t="s">
        <v>623</v>
      </c>
      <c r="G133" s="96" t="s">
        <v>379</v>
      </c>
      <c r="H133" s="83" t="s">
        <v>612</v>
      </c>
      <c r="I133" s="83" t="s">
        <v>176</v>
      </c>
      <c r="J133" s="83"/>
      <c r="K133" s="93">
        <v>7.71</v>
      </c>
      <c r="L133" s="96" t="s">
        <v>180</v>
      </c>
      <c r="M133" s="97">
        <v>1.9E-2</v>
      </c>
      <c r="N133" s="97">
        <v>1.95E-2</v>
      </c>
      <c r="O133" s="93">
        <v>10602000</v>
      </c>
      <c r="P133" s="95">
        <v>99.6</v>
      </c>
      <c r="Q133" s="83"/>
      <c r="R133" s="93">
        <v>10559.592470000001</v>
      </c>
      <c r="S133" s="94">
        <v>4.0226134466535134E-2</v>
      </c>
      <c r="T133" s="94">
        <v>1.6530310870782542E-3</v>
      </c>
      <c r="U133" s="94">
        <f>R133/'סכום נכסי הקרן'!$C$42</f>
        <v>2.0405578143483619E-4</v>
      </c>
    </row>
    <row r="134" spans="2:21" s="139" customFormat="1">
      <c r="B134" s="86" t="s">
        <v>624</v>
      </c>
      <c r="C134" s="83" t="s">
        <v>625</v>
      </c>
      <c r="D134" s="96" t="s">
        <v>136</v>
      </c>
      <c r="E134" s="96" t="s">
        <v>333</v>
      </c>
      <c r="F134" s="83" t="s">
        <v>425</v>
      </c>
      <c r="G134" s="96" t="s">
        <v>341</v>
      </c>
      <c r="H134" s="83" t="s">
        <v>612</v>
      </c>
      <c r="I134" s="83" t="s">
        <v>337</v>
      </c>
      <c r="J134" s="83"/>
      <c r="K134" s="93">
        <v>3.4800000000000004</v>
      </c>
      <c r="L134" s="96" t="s">
        <v>180</v>
      </c>
      <c r="M134" s="97">
        <v>5.0999999999999997E-2</v>
      </c>
      <c r="N134" s="97">
        <v>7.3999999999999986E-3</v>
      </c>
      <c r="O134" s="93">
        <v>49370455</v>
      </c>
      <c r="P134" s="95">
        <v>138.58000000000001</v>
      </c>
      <c r="Q134" s="93">
        <v>751.43249000000003</v>
      </c>
      <c r="R134" s="93">
        <v>69169.013519999993</v>
      </c>
      <c r="S134" s="94">
        <v>4.3034022690735849E-2</v>
      </c>
      <c r="T134" s="94">
        <v>1.0827930143699574E-2</v>
      </c>
      <c r="U134" s="94">
        <f>R134/'סכום נכסי הקרן'!$C$42</f>
        <v>1.3366365364003813E-3</v>
      </c>
    </row>
    <row r="135" spans="2:21" s="139" customFormat="1">
      <c r="B135" s="86" t="s">
        <v>626</v>
      </c>
      <c r="C135" s="83" t="s">
        <v>627</v>
      </c>
      <c r="D135" s="96" t="s">
        <v>136</v>
      </c>
      <c r="E135" s="96" t="s">
        <v>333</v>
      </c>
      <c r="F135" s="83" t="s">
        <v>628</v>
      </c>
      <c r="G135" s="96" t="s">
        <v>379</v>
      </c>
      <c r="H135" s="83" t="s">
        <v>612</v>
      </c>
      <c r="I135" s="83" t="s">
        <v>176</v>
      </c>
      <c r="J135" s="83"/>
      <c r="K135" s="93">
        <v>1.72</v>
      </c>
      <c r="L135" s="96" t="s">
        <v>180</v>
      </c>
      <c r="M135" s="97">
        <v>4.5999999999999999E-2</v>
      </c>
      <c r="N135" s="97">
        <v>2.5999999999999999E-3</v>
      </c>
      <c r="O135" s="93">
        <v>6659836.8399999999</v>
      </c>
      <c r="P135" s="95">
        <v>132.16</v>
      </c>
      <c r="Q135" s="83"/>
      <c r="R135" s="93">
        <v>8801.6402699999999</v>
      </c>
      <c r="S135" s="94">
        <v>1.7337619763063177E-2</v>
      </c>
      <c r="T135" s="94">
        <v>1.377835842143048E-3</v>
      </c>
      <c r="U135" s="94">
        <f>R135/'סכום נכסי הקרן'!$C$42</f>
        <v>1.7008474411353607E-4</v>
      </c>
    </row>
    <row r="136" spans="2:21" s="139" customFormat="1">
      <c r="B136" s="86" t="s">
        <v>629</v>
      </c>
      <c r="C136" s="83" t="s">
        <v>630</v>
      </c>
      <c r="D136" s="96" t="s">
        <v>136</v>
      </c>
      <c r="E136" s="96" t="s">
        <v>333</v>
      </c>
      <c r="F136" s="83" t="s">
        <v>631</v>
      </c>
      <c r="G136" s="96" t="s">
        <v>379</v>
      </c>
      <c r="H136" s="83" t="s">
        <v>612</v>
      </c>
      <c r="I136" s="83" t="s">
        <v>337</v>
      </c>
      <c r="J136" s="83"/>
      <c r="K136" s="93">
        <v>1.7099999999999997</v>
      </c>
      <c r="L136" s="96" t="s">
        <v>180</v>
      </c>
      <c r="M136" s="97">
        <v>5.4000000000000006E-2</v>
      </c>
      <c r="N136" s="97">
        <v>8.0000000000000004E-4</v>
      </c>
      <c r="O136" s="93">
        <v>6666239.9299999997</v>
      </c>
      <c r="P136" s="95">
        <v>131.69999999999999</v>
      </c>
      <c r="Q136" s="83"/>
      <c r="R136" s="93">
        <v>8779.4380600000004</v>
      </c>
      <c r="S136" s="94">
        <v>4.36171764513857E-2</v>
      </c>
      <c r="T136" s="94">
        <v>1.3743602398945608E-3</v>
      </c>
      <c r="U136" s="94">
        <f>R136/'סכום נכסי הקרן'!$C$42</f>
        <v>1.6965570394707118E-4</v>
      </c>
    </row>
    <row r="137" spans="2:21" s="139" customFormat="1">
      <c r="B137" s="86" t="s">
        <v>632</v>
      </c>
      <c r="C137" s="83" t="s">
        <v>633</v>
      </c>
      <c r="D137" s="96" t="s">
        <v>136</v>
      </c>
      <c r="E137" s="96" t="s">
        <v>333</v>
      </c>
      <c r="F137" s="83" t="s">
        <v>585</v>
      </c>
      <c r="G137" s="96" t="s">
        <v>379</v>
      </c>
      <c r="H137" s="83" t="s">
        <v>612</v>
      </c>
      <c r="I137" s="83" t="s">
        <v>337</v>
      </c>
      <c r="J137" s="83"/>
      <c r="K137" s="93">
        <v>0.42000000000000004</v>
      </c>
      <c r="L137" s="96" t="s">
        <v>180</v>
      </c>
      <c r="M137" s="97">
        <v>4.6500000000000007E-2</v>
      </c>
      <c r="N137" s="97">
        <v>7.000000000000001E-4</v>
      </c>
      <c r="O137" s="93">
        <v>3863928.48</v>
      </c>
      <c r="P137" s="95">
        <v>122.95</v>
      </c>
      <c r="Q137" s="83"/>
      <c r="R137" s="93">
        <v>4750.6998899999999</v>
      </c>
      <c r="S137" s="94">
        <v>3.3318266368845523E-2</v>
      </c>
      <c r="T137" s="94">
        <v>7.4368917416651418E-4</v>
      </c>
      <c r="U137" s="94">
        <f>R137/'סכום נכסי הקרן'!$C$42</f>
        <v>9.1803521885001321E-5</v>
      </c>
    </row>
    <row r="138" spans="2:21" s="139" customFormat="1">
      <c r="B138" s="86" t="s">
        <v>634</v>
      </c>
      <c r="C138" s="83" t="s">
        <v>635</v>
      </c>
      <c r="D138" s="96" t="s">
        <v>136</v>
      </c>
      <c r="E138" s="96" t="s">
        <v>333</v>
      </c>
      <c r="F138" s="83" t="s">
        <v>585</v>
      </c>
      <c r="G138" s="96" t="s">
        <v>379</v>
      </c>
      <c r="H138" s="83" t="s">
        <v>612</v>
      </c>
      <c r="I138" s="83" t="s">
        <v>337</v>
      </c>
      <c r="J138" s="83"/>
      <c r="K138" s="93">
        <v>7.45</v>
      </c>
      <c r="L138" s="96" t="s">
        <v>180</v>
      </c>
      <c r="M138" s="97">
        <v>2.81E-2</v>
      </c>
      <c r="N138" s="97">
        <v>2.5700000000000004E-2</v>
      </c>
      <c r="O138" s="93">
        <v>326754</v>
      </c>
      <c r="P138" s="95">
        <v>102.56</v>
      </c>
      <c r="Q138" s="83"/>
      <c r="R138" s="93">
        <v>335.11890999999997</v>
      </c>
      <c r="S138" s="94">
        <v>6.2414688236001991E-4</v>
      </c>
      <c r="T138" s="94">
        <v>5.2460545013606907E-5</v>
      </c>
      <c r="U138" s="94">
        <f>R138/'סכום נכסי הקרן'!$C$42</f>
        <v>6.475908161031571E-6</v>
      </c>
    </row>
    <row r="139" spans="2:21" s="139" customFormat="1">
      <c r="B139" s="86" t="s">
        <v>636</v>
      </c>
      <c r="C139" s="83" t="s">
        <v>637</v>
      </c>
      <c r="D139" s="96" t="s">
        <v>136</v>
      </c>
      <c r="E139" s="96" t="s">
        <v>333</v>
      </c>
      <c r="F139" s="83" t="s">
        <v>585</v>
      </c>
      <c r="G139" s="96" t="s">
        <v>379</v>
      </c>
      <c r="H139" s="83" t="s">
        <v>612</v>
      </c>
      <c r="I139" s="83" t="s">
        <v>337</v>
      </c>
      <c r="J139" s="83"/>
      <c r="K139" s="93">
        <v>5.3500000000000005</v>
      </c>
      <c r="L139" s="96" t="s">
        <v>180</v>
      </c>
      <c r="M139" s="97">
        <v>3.7000000000000005E-2</v>
      </c>
      <c r="N139" s="97">
        <v>1.6200000000000003E-2</v>
      </c>
      <c r="O139" s="93">
        <v>20500587.399999999</v>
      </c>
      <c r="P139" s="95">
        <v>111.2</v>
      </c>
      <c r="Q139" s="83"/>
      <c r="R139" s="93">
        <v>22796.653200000001</v>
      </c>
      <c r="S139" s="94">
        <v>2.8701502011567633E-2</v>
      </c>
      <c r="T139" s="94">
        <v>3.5686582155515668E-3</v>
      </c>
      <c r="U139" s="94">
        <f>R139/'סכום נכסי הקרן'!$C$42</f>
        <v>4.4052731164017723E-4</v>
      </c>
    </row>
    <row r="140" spans="2:21" s="139" customFormat="1">
      <c r="B140" s="86" t="s">
        <v>638</v>
      </c>
      <c r="C140" s="83" t="s">
        <v>639</v>
      </c>
      <c r="D140" s="96" t="s">
        <v>136</v>
      </c>
      <c r="E140" s="96" t="s">
        <v>333</v>
      </c>
      <c r="F140" s="83" t="s">
        <v>640</v>
      </c>
      <c r="G140" s="96" t="s">
        <v>379</v>
      </c>
      <c r="H140" s="83" t="s">
        <v>612</v>
      </c>
      <c r="I140" s="83" t="s">
        <v>176</v>
      </c>
      <c r="J140" s="83"/>
      <c r="K140" s="93">
        <v>4.5199999999999996</v>
      </c>
      <c r="L140" s="96" t="s">
        <v>180</v>
      </c>
      <c r="M140" s="97">
        <v>4.3400000000000001E-2</v>
      </c>
      <c r="N140" s="97">
        <v>2.98E-2</v>
      </c>
      <c r="O140" s="93">
        <v>57.12</v>
      </c>
      <c r="P140" s="95">
        <v>104.98</v>
      </c>
      <c r="Q140" s="93">
        <v>3.9000000000000003E-3</v>
      </c>
      <c r="R140" s="93">
        <v>6.3990000000000005E-2</v>
      </c>
      <c r="S140" s="94">
        <v>3.5451018369354788E-8</v>
      </c>
      <c r="T140" s="94">
        <v>1.0017191436379125E-8</v>
      </c>
      <c r="U140" s="94">
        <f>R140/'סכום נכסי הקרן'!$C$42</f>
        <v>1.2365561920227369E-9</v>
      </c>
    </row>
    <row r="141" spans="2:21" s="139" customFormat="1">
      <c r="B141" s="86" t="s">
        <v>641</v>
      </c>
      <c r="C141" s="83" t="s">
        <v>642</v>
      </c>
      <c r="D141" s="96" t="s">
        <v>136</v>
      </c>
      <c r="E141" s="96" t="s">
        <v>333</v>
      </c>
      <c r="F141" s="83" t="s">
        <v>643</v>
      </c>
      <c r="G141" s="96" t="s">
        <v>379</v>
      </c>
      <c r="H141" s="83" t="s">
        <v>644</v>
      </c>
      <c r="I141" s="83" t="s">
        <v>176</v>
      </c>
      <c r="J141" s="83"/>
      <c r="K141" s="93">
        <v>1.23</v>
      </c>
      <c r="L141" s="96" t="s">
        <v>180</v>
      </c>
      <c r="M141" s="97">
        <v>5.5999999999999994E-2</v>
      </c>
      <c r="N141" s="97">
        <v>4.0000000000000001E-3</v>
      </c>
      <c r="O141" s="93">
        <v>4096151.42</v>
      </c>
      <c r="P141" s="95">
        <v>112.88</v>
      </c>
      <c r="Q141" s="83"/>
      <c r="R141" s="93">
        <v>4623.73567</v>
      </c>
      <c r="S141" s="94">
        <v>3.235097791748278E-2</v>
      </c>
      <c r="T141" s="94">
        <v>7.2381380461954505E-4</v>
      </c>
      <c r="U141" s="94">
        <f>R141/'סכום נכסי הקרן'!$C$42</f>
        <v>8.9350038646896356E-5</v>
      </c>
    </row>
    <row r="142" spans="2:21" s="139" customFormat="1">
      <c r="B142" s="86" t="s">
        <v>645</v>
      </c>
      <c r="C142" s="83" t="s">
        <v>646</v>
      </c>
      <c r="D142" s="96" t="s">
        <v>136</v>
      </c>
      <c r="E142" s="96" t="s">
        <v>333</v>
      </c>
      <c r="F142" s="83" t="s">
        <v>647</v>
      </c>
      <c r="G142" s="96" t="s">
        <v>648</v>
      </c>
      <c r="H142" s="83" t="s">
        <v>644</v>
      </c>
      <c r="I142" s="83" t="s">
        <v>176</v>
      </c>
      <c r="J142" s="83"/>
      <c r="K142" s="93">
        <v>0.52999999999999992</v>
      </c>
      <c r="L142" s="96" t="s">
        <v>180</v>
      </c>
      <c r="M142" s="97">
        <v>4.2000000000000003E-2</v>
      </c>
      <c r="N142" s="97">
        <v>9.1999999999999998E-3</v>
      </c>
      <c r="O142" s="93">
        <v>2571330.62</v>
      </c>
      <c r="P142" s="95">
        <v>103.06</v>
      </c>
      <c r="Q142" s="83"/>
      <c r="R142" s="93">
        <v>2650.01343</v>
      </c>
      <c r="S142" s="94">
        <v>1.1444169828585531E-2</v>
      </c>
      <c r="T142" s="94">
        <v>4.14841253903511E-4</v>
      </c>
      <c r="U142" s="94">
        <f>R142/'סכום נכסי הקרן'!$C$42</f>
        <v>5.1209415780745611E-5</v>
      </c>
    </row>
    <row r="143" spans="2:21" s="139" customFormat="1">
      <c r="B143" s="86" t="s">
        <v>649</v>
      </c>
      <c r="C143" s="83" t="s">
        <v>650</v>
      </c>
      <c r="D143" s="96" t="s">
        <v>136</v>
      </c>
      <c r="E143" s="96" t="s">
        <v>333</v>
      </c>
      <c r="F143" s="83" t="s">
        <v>651</v>
      </c>
      <c r="G143" s="96" t="s">
        <v>379</v>
      </c>
      <c r="H143" s="83" t="s">
        <v>644</v>
      </c>
      <c r="I143" s="83" t="s">
        <v>176</v>
      </c>
      <c r="J143" s="83"/>
      <c r="K143" s="93">
        <v>1.7900000000000003</v>
      </c>
      <c r="L143" s="96" t="s">
        <v>180</v>
      </c>
      <c r="M143" s="97">
        <v>4.8000000000000001E-2</v>
      </c>
      <c r="N143" s="97">
        <v>4.2000000000000006E-3</v>
      </c>
      <c r="O143" s="93">
        <v>4035200</v>
      </c>
      <c r="P143" s="95">
        <v>107.85</v>
      </c>
      <c r="Q143" s="83"/>
      <c r="R143" s="93">
        <v>4351.9633400000002</v>
      </c>
      <c r="S143" s="94">
        <v>1.9937310518472844E-2</v>
      </c>
      <c r="T143" s="94">
        <v>6.8126972809632582E-4</v>
      </c>
      <c r="U143" s="94">
        <f>R143/'סכום נכסי הקרן'!$C$42</f>
        <v>8.4098253094748427E-5</v>
      </c>
    </row>
    <row r="144" spans="2:21" s="139" customFormat="1">
      <c r="B144" s="86" t="s">
        <v>652</v>
      </c>
      <c r="C144" s="83" t="s">
        <v>653</v>
      </c>
      <c r="D144" s="96" t="s">
        <v>136</v>
      </c>
      <c r="E144" s="96" t="s">
        <v>333</v>
      </c>
      <c r="F144" s="83" t="s">
        <v>654</v>
      </c>
      <c r="G144" s="96" t="s">
        <v>484</v>
      </c>
      <c r="H144" s="83" t="s">
        <v>644</v>
      </c>
      <c r="I144" s="83" t="s">
        <v>337</v>
      </c>
      <c r="J144" s="83"/>
      <c r="K144" s="93">
        <v>1.2299999999999998</v>
      </c>
      <c r="L144" s="96" t="s">
        <v>180</v>
      </c>
      <c r="M144" s="97">
        <v>4.8000000000000001E-2</v>
      </c>
      <c r="N144" s="97">
        <v>4.1999999999999997E-3</v>
      </c>
      <c r="O144" s="93">
        <v>11083897.32</v>
      </c>
      <c r="P144" s="95">
        <v>124.35</v>
      </c>
      <c r="Q144" s="83"/>
      <c r="R144" s="93">
        <v>13782.82697</v>
      </c>
      <c r="S144" s="94">
        <v>2.1670942259616924E-2</v>
      </c>
      <c r="T144" s="94">
        <v>2.1576061305356967E-3</v>
      </c>
      <c r="U144" s="94">
        <f>R144/'סכום נכסי הקרן'!$C$42</f>
        <v>2.663422414960381E-4</v>
      </c>
    </row>
    <row r="145" spans="2:21" s="139" customFormat="1">
      <c r="B145" s="86" t="s">
        <v>655</v>
      </c>
      <c r="C145" s="83" t="s">
        <v>656</v>
      </c>
      <c r="D145" s="96" t="s">
        <v>136</v>
      </c>
      <c r="E145" s="96" t="s">
        <v>333</v>
      </c>
      <c r="F145" s="83" t="s">
        <v>657</v>
      </c>
      <c r="G145" s="96" t="s">
        <v>379</v>
      </c>
      <c r="H145" s="83" t="s">
        <v>644</v>
      </c>
      <c r="I145" s="83" t="s">
        <v>337</v>
      </c>
      <c r="J145" s="83"/>
      <c r="K145" s="93">
        <v>1.6900000000000004</v>
      </c>
      <c r="L145" s="96" t="s">
        <v>180</v>
      </c>
      <c r="M145" s="97">
        <v>5.4000000000000006E-2</v>
      </c>
      <c r="N145" s="97">
        <v>2.9499999999999998E-2</v>
      </c>
      <c r="O145" s="93">
        <v>2513717.64</v>
      </c>
      <c r="P145" s="95">
        <v>104.86</v>
      </c>
      <c r="Q145" s="83"/>
      <c r="R145" s="93">
        <v>2635.8842599999998</v>
      </c>
      <c r="S145" s="94">
        <v>3.9900280000000003E-2</v>
      </c>
      <c r="T145" s="94">
        <v>4.1262943016969091E-4</v>
      </c>
      <c r="U145" s="94">
        <f>R145/'סכום נכסי הקרן'!$C$42</f>
        <v>5.093638073383762E-5</v>
      </c>
    </row>
    <row r="146" spans="2:21" s="139" customFormat="1">
      <c r="B146" s="86" t="s">
        <v>658</v>
      </c>
      <c r="C146" s="83" t="s">
        <v>659</v>
      </c>
      <c r="D146" s="96" t="s">
        <v>136</v>
      </c>
      <c r="E146" s="96" t="s">
        <v>333</v>
      </c>
      <c r="F146" s="83" t="s">
        <v>657</v>
      </c>
      <c r="G146" s="96" t="s">
        <v>379</v>
      </c>
      <c r="H146" s="83" t="s">
        <v>644</v>
      </c>
      <c r="I146" s="83" t="s">
        <v>337</v>
      </c>
      <c r="J146" s="83"/>
      <c r="K146" s="93">
        <v>0.66999999999999993</v>
      </c>
      <c r="L146" s="96" t="s">
        <v>180</v>
      </c>
      <c r="M146" s="97">
        <v>6.4000000000000001E-2</v>
      </c>
      <c r="N146" s="97">
        <v>1.6899999999999998E-2</v>
      </c>
      <c r="O146" s="93">
        <v>2173003.89</v>
      </c>
      <c r="P146" s="95">
        <v>113.68</v>
      </c>
      <c r="Q146" s="83"/>
      <c r="R146" s="93">
        <v>2470.2708900000002</v>
      </c>
      <c r="S146" s="94">
        <v>3.1662779471248556E-2</v>
      </c>
      <c r="T146" s="94">
        <v>3.8670380379504047E-4</v>
      </c>
      <c r="U146" s="94">
        <f>R146/'סכום נכסי הקרן'!$C$42</f>
        <v>4.7736033208360952E-5</v>
      </c>
    </row>
    <row r="147" spans="2:21" s="139" customFormat="1">
      <c r="B147" s="86" t="s">
        <v>660</v>
      </c>
      <c r="C147" s="83" t="s">
        <v>661</v>
      </c>
      <c r="D147" s="96" t="s">
        <v>136</v>
      </c>
      <c r="E147" s="96" t="s">
        <v>333</v>
      </c>
      <c r="F147" s="83" t="s">
        <v>657</v>
      </c>
      <c r="G147" s="96" t="s">
        <v>379</v>
      </c>
      <c r="H147" s="83" t="s">
        <v>644</v>
      </c>
      <c r="I147" s="83" t="s">
        <v>337</v>
      </c>
      <c r="J147" s="83"/>
      <c r="K147" s="93">
        <v>2.42</v>
      </c>
      <c r="L147" s="96" t="s">
        <v>180</v>
      </c>
      <c r="M147" s="97">
        <v>2.5000000000000001E-2</v>
      </c>
      <c r="N147" s="97">
        <v>3.8599999999999995E-2</v>
      </c>
      <c r="O147" s="93">
        <v>9211600</v>
      </c>
      <c r="P147" s="95">
        <v>96.98</v>
      </c>
      <c r="Q147" s="83"/>
      <c r="R147" s="93">
        <v>8933.409380000001</v>
      </c>
      <c r="S147" s="94">
        <v>1.5766538296961917E-2</v>
      </c>
      <c r="T147" s="94">
        <v>1.3984633839506946E-3</v>
      </c>
      <c r="U147" s="94">
        <f>R147/'סכום נכסי הקרן'!$C$42</f>
        <v>1.7263107805458666E-4</v>
      </c>
    </row>
    <row r="148" spans="2:21" s="139" customFormat="1">
      <c r="B148" s="86" t="s">
        <v>662</v>
      </c>
      <c r="C148" s="83" t="s">
        <v>663</v>
      </c>
      <c r="D148" s="96" t="s">
        <v>136</v>
      </c>
      <c r="E148" s="96" t="s">
        <v>333</v>
      </c>
      <c r="F148" s="83" t="s">
        <v>664</v>
      </c>
      <c r="G148" s="96" t="s">
        <v>547</v>
      </c>
      <c r="H148" s="83" t="s">
        <v>644</v>
      </c>
      <c r="I148" s="83" t="s">
        <v>337</v>
      </c>
      <c r="J148" s="83"/>
      <c r="K148" s="93">
        <v>0.09</v>
      </c>
      <c r="L148" s="96" t="s">
        <v>180</v>
      </c>
      <c r="M148" s="97">
        <v>5.2999999999999999E-2</v>
      </c>
      <c r="N148" s="97">
        <v>5.2999999999999992E-3</v>
      </c>
      <c r="O148" s="93">
        <v>809321</v>
      </c>
      <c r="P148" s="95">
        <v>122.77</v>
      </c>
      <c r="Q148" s="83"/>
      <c r="R148" s="93">
        <v>993.60338999999999</v>
      </c>
      <c r="S148" s="94">
        <v>1.5991300231272106E-2</v>
      </c>
      <c r="T148" s="94">
        <v>1.5554173104337032E-4</v>
      </c>
      <c r="U148" s="94">
        <f>R148/'סכום נכסי הקרן'!$C$42</f>
        <v>1.920060047381282E-5</v>
      </c>
    </row>
    <row r="149" spans="2:21" s="139" customFormat="1">
      <c r="B149" s="86" t="s">
        <v>665</v>
      </c>
      <c r="C149" s="83" t="s">
        <v>666</v>
      </c>
      <c r="D149" s="96" t="s">
        <v>136</v>
      </c>
      <c r="E149" s="96" t="s">
        <v>333</v>
      </c>
      <c r="F149" s="83" t="s">
        <v>664</v>
      </c>
      <c r="G149" s="96" t="s">
        <v>547</v>
      </c>
      <c r="H149" s="83" t="s">
        <v>644</v>
      </c>
      <c r="I149" s="83" t="s">
        <v>337</v>
      </c>
      <c r="J149" s="83"/>
      <c r="K149" s="93">
        <v>1.9300000000000002</v>
      </c>
      <c r="L149" s="96" t="s">
        <v>180</v>
      </c>
      <c r="M149" s="97">
        <v>0.05</v>
      </c>
      <c r="N149" s="97">
        <v>1.0200000000000001E-2</v>
      </c>
      <c r="O149" s="93">
        <v>3706.5</v>
      </c>
      <c r="P149" s="95">
        <v>106.47</v>
      </c>
      <c r="Q149" s="83"/>
      <c r="R149" s="93">
        <v>3.94631</v>
      </c>
      <c r="S149" s="94">
        <v>2.401955781073055E-5</v>
      </c>
      <c r="T149" s="94">
        <v>6.1776750644315209E-7</v>
      </c>
      <c r="U149" s="94">
        <f>R149/'סכום נכסי הקרן'!$C$42</f>
        <v>7.6259322802644899E-8</v>
      </c>
    </row>
    <row r="150" spans="2:21" s="139" customFormat="1">
      <c r="B150" s="86" t="s">
        <v>667</v>
      </c>
      <c r="C150" s="83" t="s">
        <v>668</v>
      </c>
      <c r="D150" s="96" t="s">
        <v>136</v>
      </c>
      <c r="E150" s="96" t="s">
        <v>333</v>
      </c>
      <c r="F150" s="83" t="s">
        <v>577</v>
      </c>
      <c r="G150" s="96" t="s">
        <v>341</v>
      </c>
      <c r="H150" s="83" t="s">
        <v>644</v>
      </c>
      <c r="I150" s="83" t="s">
        <v>337</v>
      </c>
      <c r="J150" s="83"/>
      <c r="K150" s="93">
        <v>2.2000000000000002</v>
      </c>
      <c r="L150" s="96" t="s">
        <v>180</v>
      </c>
      <c r="M150" s="97">
        <v>2.4E-2</v>
      </c>
      <c r="N150" s="97">
        <v>3.9000000000000003E-3</v>
      </c>
      <c r="O150" s="93">
        <v>5467045</v>
      </c>
      <c r="P150" s="95">
        <v>105.72</v>
      </c>
      <c r="Q150" s="83"/>
      <c r="R150" s="93">
        <v>5779.7595999999994</v>
      </c>
      <c r="S150" s="94">
        <v>4.1876699527387762E-2</v>
      </c>
      <c r="T150" s="94">
        <v>9.047813466080642E-4</v>
      </c>
      <c r="U150" s="94">
        <f>R150/'סכום נכסי הקרן'!$C$42</f>
        <v>1.116892877290648E-4</v>
      </c>
    </row>
    <row r="151" spans="2:21" s="139" customFormat="1">
      <c r="B151" s="86" t="s">
        <v>669</v>
      </c>
      <c r="C151" s="83" t="s">
        <v>670</v>
      </c>
      <c r="D151" s="96" t="s">
        <v>136</v>
      </c>
      <c r="E151" s="96" t="s">
        <v>333</v>
      </c>
      <c r="F151" s="83" t="s">
        <v>671</v>
      </c>
      <c r="G151" s="96" t="s">
        <v>379</v>
      </c>
      <c r="H151" s="83" t="s">
        <v>644</v>
      </c>
      <c r="I151" s="83" t="s">
        <v>176</v>
      </c>
      <c r="J151" s="83"/>
      <c r="K151" s="93">
        <v>7.4499999999999984</v>
      </c>
      <c r="L151" s="96" t="s">
        <v>180</v>
      </c>
      <c r="M151" s="97">
        <v>2.6000000000000002E-2</v>
      </c>
      <c r="N151" s="97">
        <v>2.3099999999999999E-2</v>
      </c>
      <c r="O151" s="93">
        <v>30240679</v>
      </c>
      <c r="P151" s="95">
        <v>102.15</v>
      </c>
      <c r="Q151" s="83"/>
      <c r="R151" s="93">
        <v>30890.853609999998</v>
      </c>
      <c r="S151" s="94">
        <v>4.9347561234314059E-2</v>
      </c>
      <c r="T151" s="94">
        <v>4.8357492458905001E-3</v>
      </c>
      <c r="U151" s="94">
        <f>R151/'סכום נכסי הקרן'!$C$42</f>
        <v>5.9694133940167856E-4</v>
      </c>
    </row>
    <row r="152" spans="2:21" s="139" customFormat="1">
      <c r="B152" s="86" t="s">
        <v>672</v>
      </c>
      <c r="C152" s="83" t="s">
        <v>673</v>
      </c>
      <c r="D152" s="96" t="s">
        <v>136</v>
      </c>
      <c r="E152" s="96" t="s">
        <v>333</v>
      </c>
      <c r="F152" s="83" t="s">
        <v>671</v>
      </c>
      <c r="G152" s="96" t="s">
        <v>379</v>
      </c>
      <c r="H152" s="83" t="s">
        <v>644</v>
      </c>
      <c r="I152" s="83" t="s">
        <v>176</v>
      </c>
      <c r="J152" s="83"/>
      <c r="K152" s="93">
        <v>3.8899999999999997</v>
      </c>
      <c r="L152" s="96" t="s">
        <v>180</v>
      </c>
      <c r="M152" s="97">
        <v>4.4000000000000004E-2</v>
      </c>
      <c r="N152" s="97">
        <v>1.2500000000000001E-2</v>
      </c>
      <c r="O152" s="93">
        <v>575469</v>
      </c>
      <c r="P152" s="95">
        <v>112.5</v>
      </c>
      <c r="Q152" s="83"/>
      <c r="R152" s="93">
        <v>647.40264999999999</v>
      </c>
      <c r="S152" s="94">
        <v>3.7473480630604229E-3</v>
      </c>
      <c r="T152" s="94">
        <v>1.0134640227331069E-4</v>
      </c>
      <c r="U152" s="94">
        <f>R152/'סכום נכסי הקרן'!$C$42</f>
        <v>1.2510544703694776E-5</v>
      </c>
    </row>
    <row r="153" spans="2:21" s="139" customFormat="1">
      <c r="B153" s="86" t="s">
        <v>674</v>
      </c>
      <c r="C153" s="83" t="s">
        <v>675</v>
      </c>
      <c r="D153" s="96" t="s">
        <v>136</v>
      </c>
      <c r="E153" s="96" t="s">
        <v>333</v>
      </c>
      <c r="F153" s="83" t="s">
        <v>676</v>
      </c>
      <c r="G153" s="96" t="s">
        <v>438</v>
      </c>
      <c r="H153" s="83" t="s">
        <v>677</v>
      </c>
      <c r="I153" s="83" t="s">
        <v>176</v>
      </c>
      <c r="J153" s="83"/>
      <c r="K153" s="93">
        <v>0.90000000000000024</v>
      </c>
      <c r="L153" s="96" t="s">
        <v>180</v>
      </c>
      <c r="M153" s="97">
        <v>3.85E-2</v>
      </c>
      <c r="N153" s="97">
        <v>2.4900000000000002E-2</v>
      </c>
      <c r="O153" s="93">
        <v>457368</v>
      </c>
      <c r="P153" s="95">
        <v>101.61</v>
      </c>
      <c r="Q153" s="83"/>
      <c r="R153" s="93">
        <v>464.73160999999999</v>
      </c>
      <c r="S153" s="94">
        <v>1.14342E-2</v>
      </c>
      <c r="T153" s="94">
        <v>7.2750515766630447E-5</v>
      </c>
      <c r="U153" s="94">
        <f>R153/'סכום נכסי הקרן'!$C$42</f>
        <v>8.9805711825940868E-6</v>
      </c>
    </row>
    <row r="154" spans="2:21" s="139" customFormat="1">
      <c r="B154" s="86" t="s">
        <v>678</v>
      </c>
      <c r="C154" s="83" t="s">
        <v>679</v>
      </c>
      <c r="D154" s="96" t="s">
        <v>136</v>
      </c>
      <c r="E154" s="96" t="s">
        <v>333</v>
      </c>
      <c r="F154" s="83" t="s">
        <v>680</v>
      </c>
      <c r="G154" s="96" t="s">
        <v>379</v>
      </c>
      <c r="H154" s="83" t="s">
        <v>681</v>
      </c>
      <c r="I154" s="83" t="s">
        <v>337</v>
      </c>
      <c r="J154" s="83"/>
      <c r="K154" s="93">
        <v>0.27</v>
      </c>
      <c r="L154" s="96" t="s">
        <v>180</v>
      </c>
      <c r="M154" s="97">
        <v>5.3499999999999999E-2</v>
      </c>
      <c r="N154" s="97">
        <v>0.19519999999999998</v>
      </c>
      <c r="O154" s="93">
        <v>2772478.42</v>
      </c>
      <c r="P154" s="95">
        <v>102.55</v>
      </c>
      <c r="Q154" s="83"/>
      <c r="R154" s="93">
        <v>2843.1768399999996</v>
      </c>
      <c r="S154" s="94">
        <v>3.2100556095952894E-2</v>
      </c>
      <c r="T154" s="94">
        <v>4.4507964828503603E-4</v>
      </c>
      <c r="U154" s="94">
        <f>R154/'סכום נכסי הקרן'!$C$42</f>
        <v>5.4942146062160302E-5</v>
      </c>
    </row>
    <row r="155" spans="2:21" s="139" customFormat="1">
      <c r="B155" s="86" t="s">
        <v>682</v>
      </c>
      <c r="C155" s="83" t="s">
        <v>683</v>
      </c>
      <c r="D155" s="96" t="s">
        <v>136</v>
      </c>
      <c r="E155" s="96" t="s">
        <v>333</v>
      </c>
      <c r="F155" s="83" t="s">
        <v>684</v>
      </c>
      <c r="G155" s="96" t="s">
        <v>547</v>
      </c>
      <c r="H155" s="83" t="s">
        <v>685</v>
      </c>
      <c r="I155" s="83" t="s">
        <v>337</v>
      </c>
      <c r="J155" s="83"/>
      <c r="K155" s="93">
        <v>1.19</v>
      </c>
      <c r="L155" s="96" t="s">
        <v>180</v>
      </c>
      <c r="M155" s="97">
        <v>4.9000000000000002E-2</v>
      </c>
      <c r="N155" s="97">
        <v>0.77619999999999989</v>
      </c>
      <c r="O155" s="93">
        <v>8949425.8100000005</v>
      </c>
      <c r="P155" s="95">
        <v>63.8</v>
      </c>
      <c r="Q155" s="83"/>
      <c r="R155" s="93">
        <v>5709.7334099999998</v>
      </c>
      <c r="S155" s="94">
        <v>1.1740532505721454E-2</v>
      </c>
      <c r="T155" s="94">
        <v>8.9381923142146848E-4</v>
      </c>
      <c r="U155" s="94">
        <f>R155/'סכום נכסי הקרן'!$C$42</f>
        <v>1.1033608693443657E-4</v>
      </c>
    </row>
    <row r="156" spans="2:21" s="139" customFormat="1">
      <c r="B156" s="82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93"/>
      <c r="P156" s="95"/>
      <c r="Q156" s="83"/>
      <c r="R156" s="83"/>
      <c r="S156" s="83"/>
      <c r="T156" s="94"/>
      <c r="U156" s="83"/>
    </row>
    <row r="157" spans="2:21" s="139" customFormat="1">
      <c r="B157" s="101" t="s">
        <v>51</v>
      </c>
      <c r="C157" s="81"/>
      <c r="D157" s="81"/>
      <c r="E157" s="81"/>
      <c r="F157" s="81"/>
      <c r="G157" s="81"/>
      <c r="H157" s="81"/>
      <c r="I157" s="81"/>
      <c r="J157" s="81"/>
      <c r="K157" s="90">
        <v>3.8314845016692796</v>
      </c>
      <c r="L157" s="81"/>
      <c r="M157" s="81"/>
      <c r="N157" s="103">
        <v>2.0900432288153373E-2</v>
      </c>
      <c r="O157" s="90"/>
      <c r="P157" s="92"/>
      <c r="Q157" s="90">
        <f>Q174+Q205+Q213</f>
        <v>151.06183999999999</v>
      </c>
      <c r="R157" s="90">
        <v>799613.37664000015</v>
      </c>
      <c r="S157" s="81"/>
      <c r="T157" s="91">
        <v>0.12517393762919837</v>
      </c>
      <c r="U157" s="91">
        <f>R157/'סכום נכסי הקרן'!$C$42</f>
        <v>1.5451896735558697E-2</v>
      </c>
    </row>
    <row r="158" spans="2:21" s="139" customFormat="1">
      <c r="B158" s="86" t="s">
        <v>686</v>
      </c>
      <c r="C158" s="83" t="s">
        <v>687</v>
      </c>
      <c r="D158" s="96" t="s">
        <v>136</v>
      </c>
      <c r="E158" s="96" t="s">
        <v>333</v>
      </c>
      <c r="F158" s="83" t="s">
        <v>340</v>
      </c>
      <c r="G158" s="96" t="s">
        <v>341</v>
      </c>
      <c r="H158" s="83" t="s">
        <v>336</v>
      </c>
      <c r="I158" s="83" t="s">
        <v>176</v>
      </c>
      <c r="J158" s="83"/>
      <c r="K158" s="93">
        <v>5.5600000000000005</v>
      </c>
      <c r="L158" s="96" t="s">
        <v>180</v>
      </c>
      <c r="M158" s="97">
        <v>3.0099999999999998E-2</v>
      </c>
      <c r="N158" s="97">
        <v>1.6199999999999999E-2</v>
      </c>
      <c r="O158" s="93">
        <v>6139175</v>
      </c>
      <c r="P158" s="95">
        <v>107.92</v>
      </c>
      <c r="Q158" s="83"/>
      <c r="R158" s="93">
        <v>6625.3977199999999</v>
      </c>
      <c r="S158" s="94">
        <v>5.3384130434782611E-3</v>
      </c>
      <c r="T158" s="94">
        <v>1.0371601391372053E-3</v>
      </c>
      <c r="U158" s="94">
        <f>R158/'סכום נכסי הקרן'!$C$42</f>
        <v>1.2803057626628104E-4</v>
      </c>
    </row>
    <row r="159" spans="2:21" s="139" customFormat="1">
      <c r="B159" s="86" t="s">
        <v>688</v>
      </c>
      <c r="C159" s="83" t="s">
        <v>689</v>
      </c>
      <c r="D159" s="96" t="s">
        <v>136</v>
      </c>
      <c r="E159" s="96" t="s">
        <v>333</v>
      </c>
      <c r="F159" s="83" t="s">
        <v>344</v>
      </c>
      <c r="G159" s="96" t="s">
        <v>341</v>
      </c>
      <c r="H159" s="83" t="s">
        <v>336</v>
      </c>
      <c r="I159" s="83" t="s">
        <v>176</v>
      </c>
      <c r="J159" s="83"/>
      <c r="K159" s="93">
        <v>6.46</v>
      </c>
      <c r="L159" s="96" t="s">
        <v>180</v>
      </c>
      <c r="M159" s="97">
        <v>2.98E-2</v>
      </c>
      <c r="N159" s="97">
        <v>0.02</v>
      </c>
      <c r="O159" s="93">
        <v>11870000</v>
      </c>
      <c r="P159" s="95">
        <v>108.91</v>
      </c>
      <c r="Q159" s="83"/>
      <c r="R159" s="93">
        <v>12927.616599999999</v>
      </c>
      <c r="S159" s="94">
        <v>4.6693476406026333E-3</v>
      </c>
      <c r="T159" s="94">
        <v>2.0237288685468449E-3</v>
      </c>
      <c r="U159" s="94">
        <f>R159/'סכום נכסי הקרן'!$C$42</f>
        <v>2.4981597679052853E-4</v>
      </c>
    </row>
    <row r="160" spans="2:21" s="139" customFormat="1">
      <c r="B160" s="86" t="s">
        <v>690</v>
      </c>
      <c r="C160" s="83" t="s">
        <v>691</v>
      </c>
      <c r="D160" s="96" t="s">
        <v>136</v>
      </c>
      <c r="E160" s="96" t="s">
        <v>333</v>
      </c>
      <c r="F160" s="83" t="s">
        <v>344</v>
      </c>
      <c r="G160" s="96" t="s">
        <v>341</v>
      </c>
      <c r="H160" s="83" t="s">
        <v>336</v>
      </c>
      <c r="I160" s="83" t="s">
        <v>176</v>
      </c>
      <c r="J160" s="83"/>
      <c r="K160" s="93">
        <v>3.9600000000000004</v>
      </c>
      <c r="L160" s="96" t="s">
        <v>180</v>
      </c>
      <c r="M160" s="97">
        <v>2.4700000000000003E-2</v>
      </c>
      <c r="N160" s="97">
        <v>1.3600000000000001E-2</v>
      </c>
      <c r="O160" s="93">
        <v>12621273</v>
      </c>
      <c r="P160" s="95">
        <v>106.5</v>
      </c>
      <c r="Q160" s="83"/>
      <c r="R160" s="93">
        <v>13441.656080000001</v>
      </c>
      <c r="S160" s="94">
        <v>3.7887726155203935E-3</v>
      </c>
      <c r="T160" s="94">
        <v>2.1041981899567025E-3</v>
      </c>
      <c r="U160" s="94">
        <f>R160/'סכום נכסי הקרן'!$C$42</f>
        <v>2.5974938360312657E-4</v>
      </c>
    </row>
    <row r="161" spans="2:21" s="139" customFormat="1">
      <c r="B161" s="86" t="s">
        <v>692</v>
      </c>
      <c r="C161" s="83" t="s">
        <v>693</v>
      </c>
      <c r="D161" s="96" t="s">
        <v>136</v>
      </c>
      <c r="E161" s="96" t="s">
        <v>333</v>
      </c>
      <c r="F161" s="83" t="s">
        <v>694</v>
      </c>
      <c r="G161" s="96" t="s">
        <v>379</v>
      </c>
      <c r="H161" s="83" t="s">
        <v>336</v>
      </c>
      <c r="I161" s="83" t="s">
        <v>176</v>
      </c>
      <c r="J161" s="83"/>
      <c r="K161" s="93">
        <v>5.0200000000000005</v>
      </c>
      <c r="L161" s="96" t="s">
        <v>180</v>
      </c>
      <c r="M161" s="97">
        <v>1.44E-2</v>
      </c>
      <c r="N161" s="97">
        <v>1.4999999999999999E-2</v>
      </c>
      <c r="O161" s="93">
        <v>18646660</v>
      </c>
      <c r="P161" s="95">
        <v>99.78</v>
      </c>
      <c r="Q161" s="83"/>
      <c r="R161" s="93">
        <v>18605.638030000002</v>
      </c>
      <c r="S161" s="94">
        <v>1.8646659999999999E-2</v>
      </c>
      <c r="T161" s="94">
        <v>2.9125838090715075E-3</v>
      </c>
      <c r="U161" s="94">
        <f>R161/'סכום נכסי הקרן'!$C$42</f>
        <v>3.5953925476684198E-4</v>
      </c>
    </row>
    <row r="162" spans="2:21" s="139" customFormat="1">
      <c r="B162" s="86" t="s">
        <v>695</v>
      </c>
      <c r="C162" s="83" t="s">
        <v>696</v>
      </c>
      <c r="D162" s="96" t="s">
        <v>136</v>
      </c>
      <c r="E162" s="96" t="s">
        <v>333</v>
      </c>
      <c r="F162" s="83" t="s">
        <v>359</v>
      </c>
      <c r="G162" s="96" t="s">
        <v>341</v>
      </c>
      <c r="H162" s="83" t="s">
        <v>336</v>
      </c>
      <c r="I162" s="83" t="s">
        <v>176</v>
      </c>
      <c r="J162" s="83"/>
      <c r="K162" s="93">
        <v>0.65999999999999992</v>
      </c>
      <c r="L162" s="96" t="s">
        <v>180</v>
      </c>
      <c r="M162" s="97">
        <v>5.9000000000000004E-2</v>
      </c>
      <c r="N162" s="97">
        <v>6.4999999999999988E-3</v>
      </c>
      <c r="O162" s="93">
        <v>17842803.34</v>
      </c>
      <c r="P162" s="95">
        <v>105.45</v>
      </c>
      <c r="Q162" s="83"/>
      <c r="R162" s="93">
        <v>18815.235530000002</v>
      </c>
      <c r="S162" s="94">
        <v>1.6538642300907378E-2</v>
      </c>
      <c r="T162" s="94">
        <v>2.9453948464536997E-3</v>
      </c>
      <c r="U162" s="94">
        <f>R162/'סכום נכסי הקרן'!$C$42</f>
        <v>3.6358956085306618E-4</v>
      </c>
    </row>
    <row r="163" spans="2:21" s="139" customFormat="1">
      <c r="B163" s="86" t="s">
        <v>697</v>
      </c>
      <c r="C163" s="83" t="s">
        <v>698</v>
      </c>
      <c r="D163" s="96" t="s">
        <v>136</v>
      </c>
      <c r="E163" s="96" t="s">
        <v>333</v>
      </c>
      <c r="F163" s="83" t="s">
        <v>359</v>
      </c>
      <c r="G163" s="96" t="s">
        <v>341</v>
      </c>
      <c r="H163" s="83" t="s">
        <v>336</v>
      </c>
      <c r="I163" s="83" t="s">
        <v>176</v>
      </c>
      <c r="J163" s="83"/>
      <c r="K163" s="93">
        <v>0.67</v>
      </c>
      <c r="L163" s="96" t="s">
        <v>180</v>
      </c>
      <c r="M163" s="97">
        <v>1.83E-2</v>
      </c>
      <c r="N163" s="97">
        <v>2.3999999999999998E-3</v>
      </c>
      <c r="O163" s="93">
        <v>433250</v>
      </c>
      <c r="P163" s="95">
        <v>101.21</v>
      </c>
      <c r="Q163" s="83"/>
      <c r="R163" s="93">
        <v>438.4923</v>
      </c>
      <c r="S163" s="94">
        <v>6.8953388623367281E-4</v>
      </c>
      <c r="T163" s="94">
        <v>6.8642933465825685E-5</v>
      </c>
      <c r="U163" s="94">
        <f>R163/'סכום נכסי הקרן'!$C$42</f>
        <v>8.4735172483089783E-6</v>
      </c>
    </row>
    <row r="164" spans="2:21" s="139" customFormat="1">
      <c r="B164" s="86" t="s">
        <v>699</v>
      </c>
      <c r="C164" s="83" t="s">
        <v>700</v>
      </c>
      <c r="D164" s="96" t="s">
        <v>136</v>
      </c>
      <c r="E164" s="96" t="s">
        <v>333</v>
      </c>
      <c r="F164" s="83" t="s">
        <v>701</v>
      </c>
      <c r="G164" s="96" t="s">
        <v>702</v>
      </c>
      <c r="H164" s="83" t="s">
        <v>369</v>
      </c>
      <c r="I164" s="83" t="s">
        <v>176</v>
      </c>
      <c r="J164" s="83"/>
      <c r="K164" s="93">
        <v>1.2300000000000002</v>
      </c>
      <c r="L164" s="96" t="s">
        <v>180</v>
      </c>
      <c r="M164" s="97">
        <v>4.8399999999999999E-2</v>
      </c>
      <c r="N164" s="97">
        <v>6.7999999999999979E-3</v>
      </c>
      <c r="O164" s="93">
        <v>7635475.1600000001</v>
      </c>
      <c r="P164" s="95">
        <v>106.37</v>
      </c>
      <c r="Q164" s="83"/>
      <c r="R164" s="93">
        <v>8121.8552699999991</v>
      </c>
      <c r="S164" s="94">
        <v>1.2119801841269841E-2</v>
      </c>
      <c r="T164" s="94">
        <v>1.27142020719104E-3</v>
      </c>
      <c r="U164" s="94">
        <f>R164/'סכום נכסי הקרן'!$C$42</f>
        <v>1.5694843608112199E-4</v>
      </c>
    </row>
    <row r="165" spans="2:21" s="139" customFormat="1">
      <c r="B165" s="86" t="s">
        <v>703</v>
      </c>
      <c r="C165" s="83" t="s">
        <v>704</v>
      </c>
      <c r="D165" s="96" t="s">
        <v>136</v>
      </c>
      <c r="E165" s="96" t="s">
        <v>333</v>
      </c>
      <c r="F165" s="83" t="s">
        <v>368</v>
      </c>
      <c r="G165" s="96" t="s">
        <v>341</v>
      </c>
      <c r="H165" s="83" t="s">
        <v>369</v>
      </c>
      <c r="I165" s="83" t="s">
        <v>176</v>
      </c>
      <c r="J165" s="83"/>
      <c r="K165" s="93">
        <v>1.77</v>
      </c>
      <c r="L165" s="96" t="s">
        <v>180</v>
      </c>
      <c r="M165" s="97">
        <v>1.95E-2</v>
      </c>
      <c r="N165" s="97">
        <v>7.7999999999999988E-3</v>
      </c>
      <c r="O165" s="93">
        <v>14190000</v>
      </c>
      <c r="P165" s="95">
        <v>102.47</v>
      </c>
      <c r="Q165" s="83"/>
      <c r="R165" s="93">
        <v>14540.493</v>
      </c>
      <c r="S165" s="94">
        <v>2.0715328467153283E-2</v>
      </c>
      <c r="T165" s="94">
        <v>2.2762135014897733E-3</v>
      </c>
      <c r="U165" s="94">
        <f>R165/'סכום נכסי הקרן'!$C$42</f>
        <v>2.8098353890003533E-4</v>
      </c>
    </row>
    <row r="166" spans="2:21" s="139" customFormat="1">
      <c r="B166" s="86" t="s">
        <v>705</v>
      </c>
      <c r="C166" s="83" t="s">
        <v>706</v>
      </c>
      <c r="D166" s="96" t="s">
        <v>136</v>
      </c>
      <c r="E166" s="96" t="s">
        <v>333</v>
      </c>
      <c r="F166" s="83" t="s">
        <v>707</v>
      </c>
      <c r="G166" s="96" t="s">
        <v>341</v>
      </c>
      <c r="H166" s="83" t="s">
        <v>369</v>
      </c>
      <c r="I166" s="83" t="s">
        <v>337</v>
      </c>
      <c r="J166" s="83"/>
      <c r="K166" s="93">
        <v>3.8899999999999997</v>
      </c>
      <c r="L166" s="96" t="s">
        <v>180</v>
      </c>
      <c r="M166" s="97">
        <v>2.07E-2</v>
      </c>
      <c r="N166" s="97">
        <v>1.3100000000000001E-2</v>
      </c>
      <c r="O166" s="93">
        <v>12645530</v>
      </c>
      <c r="P166" s="95">
        <v>102.95</v>
      </c>
      <c r="Q166" s="83"/>
      <c r="R166" s="93">
        <v>13018.573289999998</v>
      </c>
      <c r="S166" s="94">
        <v>4.9891029459921174E-2</v>
      </c>
      <c r="T166" s="94">
        <v>2.0379675085866853E-3</v>
      </c>
      <c r="U166" s="94">
        <f>R166/'סכום נכסי הקרן'!$C$42</f>
        <v>2.5157364296063937E-4</v>
      </c>
    </row>
    <row r="167" spans="2:21" s="139" customFormat="1">
      <c r="B167" s="86" t="s">
        <v>708</v>
      </c>
      <c r="C167" s="83" t="s">
        <v>709</v>
      </c>
      <c r="D167" s="96" t="s">
        <v>136</v>
      </c>
      <c r="E167" s="96" t="s">
        <v>333</v>
      </c>
      <c r="F167" s="83" t="s">
        <v>359</v>
      </c>
      <c r="G167" s="96" t="s">
        <v>341</v>
      </c>
      <c r="H167" s="83" t="s">
        <v>369</v>
      </c>
      <c r="I167" s="83" t="s">
        <v>176</v>
      </c>
      <c r="J167" s="83"/>
      <c r="K167" s="93">
        <v>1.9600000000000004</v>
      </c>
      <c r="L167" s="96" t="s">
        <v>180</v>
      </c>
      <c r="M167" s="97">
        <v>6.0999999999999999E-2</v>
      </c>
      <c r="N167" s="97">
        <v>7.4999999999999997E-3</v>
      </c>
      <c r="O167" s="93">
        <v>15456285</v>
      </c>
      <c r="P167" s="95">
        <v>110.57</v>
      </c>
      <c r="Q167" s="83"/>
      <c r="R167" s="93">
        <v>17090.013859999999</v>
      </c>
      <c r="S167" s="94">
        <v>1.5038137262153273E-2</v>
      </c>
      <c r="T167" s="94">
        <v>2.6753233393654089E-3</v>
      </c>
      <c r="U167" s="94">
        <f>R167/'סכום נכסי הקרן'!$C$42</f>
        <v>3.3025101516389113E-4</v>
      </c>
    </row>
    <row r="168" spans="2:21" s="139" customFormat="1">
      <c r="B168" s="86" t="s">
        <v>710</v>
      </c>
      <c r="C168" s="83" t="s">
        <v>711</v>
      </c>
      <c r="D168" s="96" t="s">
        <v>136</v>
      </c>
      <c r="E168" s="96" t="s">
        <v>333</v>
      </c>
      <c r="F168" s="83" t="s">
        <v>400</v>
      </c>
      <c r="G168" s="96" t="s">
        <v>379</v>
      </c>
      <c r="H168" s="83" t="s">
        <v>393</v>
      </c>
      <c r="I168" s="83" t="s">
        <v>176</v>
      </c>
      <c r="J168" s="83"/>
      <c r="K168" s="93">
        <v>5.2199999999999989</v>
      </c>
      <c r="L168" s="96" t="s">
        <v>180</v>
      </c>
      <c r="M168" s="97">
        <v>3.39E-2</v>
      </c>
      <c r="N168" s="97">
        <v>2.1600000000000001E-2</v>
      </c>
      <c r="O168" s="93">
        <v>4281733</v>
      </c>
      <c r="P168" s="95">
        <v>107.24</v>
      </c>
      <c r="Q168" s="83"/>
      <c r="R168" s="93">
        <v>4591.7304699999995</v>
      </c>
      <c r="S168" s="94">
        <v>4.8644288217089297E-3</v>
      </c>
      <c r="T168" s="94">
        <v>7.1880361216197981E-4</v>
      </c>
      <c r="U168" s="94">
        <f>R168/'סכום נכסי הקרן'!$C$42</f>
        <v>8.8731563443943915E-5</v>
      </c>
    </row>
    <row r="169" spans="2:21" s="139" customFormat="1">
      <c r="B169" s="86" t="s">
        <v>712</v>
      </c>
      <c r="C169" s="83" t="s">
        <v>713</v>
      </c>
      <c r="D169" s="96" t="s">
        <v>136</v>
      </c>
      <c r="E169" s="96" t="s">
        <v>333</v>
      </c>
      <c r="F169" s="83" t="s">
        <v>409</v>
      </c>
      <c r="G169" s="96" t="s">
        <v>410</v>
      </c>
      <c r="H169" s="83" t="s">
        <v>393</v>
      </c>
      <c r="I169" s="83" t="s">
        <v>176</v>
      </c>
      <c r="J169" s="83"/>
      <c r="K169" s="93">
        <v>2.62</v>
      </c>
      <c r="L169" s="96" t="s">
        <v>180</v>
      </c>
      <c r="M169" s="97">
        <v>1.52E-2</v>
      </c>
      <c r="N169" s="97">
        <v>0.01</v>
      </c>
      <c r="O169" s="93">
        <v>2523639</v>
      </c>
      <c r="P169" s="95">
        <v>101.51</v>
      </c>
      <c r="Q169" s="83"/>
      <c r="R169" s="93">
        <v>2561.7458300000003</v>
      </c>
      <c r="S169" s="94">
        <v>3.4393295346292173E-3</v>
      </c>
      <c r="T169" s="94">
        <v>4.0102357228404337E-4</v>
      </c>
      <c r="U169" s="94">
        <f>R169/'סכום נכסי הקרן'!$C$42</f>
        <v>4.9503714150256696E-5</v>
      </c>
    </row>
    <row r="170" spans="2:21" s="139" customFormat="1">
      <c r="B170" s="86" t="s">
        <v>714</v>
      </c>
      <c r="C170" s="83" t="s">
        <v>715</v>
      </c>
      <c r="D170" s="96" t="s">
        <v>136</v>
      </c>
      <c r="E170" s="96" t="s">
        <v>333</v>
      </c>
      <c r="F170" s="83" t="s">
        <v>409</v>
      </c>
      <c r="G170" s="96" t="s">
        <v>410</v>
      </c>
      <c r="H170" s="83" t="s">
        <v>393</v>
      </c>
      <c r="I170" s="83" t="s">
        <v>176</v>
      </c>
      <c r="J170" s="83"/>
      <c r="K170" s="93">
        <v>5.79</v>
      </c>
      <c r="L170" s="96" t="s">
        <v>180</v>
      </c>
      <c r="M170" s="97">
        <v>3.6499999999999998E-2</v>
      </c>
      <c r="N170" s="97">
        <v>2.4200000000000003E-2</v>
      </c>
      <c r="O170" s="93">
        <v>8733000</v>
      </c>
      <c r="P170" s="95">
        <v>108.61</v>
      </c>
      <c r="Q170" s="83"/>
      <c r="R170" s="93">
        <v>9484.9110099999998</v>
      </c>
      <c r="S170" s="94">
        <v>5.4753449598988818E-3</v>
      </c>
      <c r="T170" s="94">
        <v>1.4847971455569631E-3</v>
      </c>
      <c r="U170" s="94">
        <f>R170/'סכום נכסי הקרן'!$C$42</f>
        <v>1.8328841131739538E-4</v>
      </c>
    </row>
    <row r="171" spans="2:21" s="139" customFormat="1">
      <c r="B171" s="86" t="s">
        <v>716</v>
      </c>
      <c r="C171" s="83" t="s">
        <v>717</v>
      </c>
      <c r="D171" s="96" t="s">
        <v>136</v>
      </c>
      <c r="E171" s="96" t="s">
        <v>333</v>
      </c>
      <c r="F171" s="83" t="s">
        <v>340</v>
      </c>
      <c r="G171" s="96" t="s">
        <v>341</v>
      </c>
      <c r="H171" s="83" t="s">
        <v>393</v>
      </c>
      <c r="I171" s="83" t="s">
        <v>176</v>
      </c>
      <c r="J171" s="83"/>
      <c r="K171" s="93">
        <v>2.79</v>
      </c>
      <c r="L171" s="96" t="s">
        <v>180</v>
      </c>
      <c r="M171" s="97">
        <v>1.52E-2</v>
      </c>
      <c r="N171" s="97">
        <v>9.5999999999999992E-3</v>
      </c>
      <c r="O171" s="93">
        <v>14383121</v>
      </c>
      <c r="P171" s="95">
        <v>101.82</v>
      </c>
      <c r="Q171" s="83"/>
      <c r="R171" s="93">
        <v>14644.89363</v>
      </c>
      <c r="S171" s="94">
        <v>1.5140127368421052E-2</v>
      </c>
      <c r="T171" s="94">
        <v>2.2925566972514327E-3</v>
      </c>
      <c r="U171" s="94">
        <f>R171/'סכום נכסי הקרן'!$C$42</f>
        <v>2.8300099858869881E-4</v>
      </c>
    </row>
    <row r="172" spans="2:21" s="139" customFormat="1">
      <c r="B172" s="86" t="s">
        <v>718</v>
      </c>
      <c r="C172" s="83" t="s">
        <v>719</v>
      </c>
      <c r="D172" s="96" t="s">
        <v>136</v>
      </c>
      <c r="E172" s="96" t="s">
        <v>333</v>
      </c>
      <c r="F172" s="83" t="s">
        <v>493</v>
      </c>
      <c r="G172" s="96" t="s">
        <v>379</v>
      </c>
      <c r="H172" s="83" t="s">
        <v>393</v>
      </c>
      <c r="I172" s="83" t="s">
        <v>337</v>
      </c>
      <c r="J172" s="83"/>
      <c r="K172" s="93">
        <v>6.55</v>
      </c>
      <c r="L172" s="96" t="s">
        <v>180</v>
      </c>
      <c r="M172" s="97">
        <v>2.5499999999999998E-2</v>
      </c>
      <c r="N172" s="97">
        <v>2.5000000000000001E-2</v>
      </c>
      <c r="O172" s="93">
        <v>21115000</v>
      </c>
      <c r="P172" s="95">
        <v>101.04</v>
      </c>
      <c r="Q172" s="83"/>
      <c r="R172" s="93">
        <v>21334.596699999998</v>
      </c>
      <c r="S172" s="94">
        <v>4.9821619019754043E-2</v>
      </c>
      <c r="T172" s="94">
        <v>3.3397833936840492E-3</v>
      </c>
      <c r="U172" s="94">
        <f>R172/'סכום נכסי הקרן'!$C$42</f>
        <v>4.1227422493659709E-4</v>
      </c>
    </row>
    <row r="173" spans="2:21" s="139" customFormat="1">
      <c r="B173" s="86" t="s">
        <v>720</v>
      </c>
      <c r="C173" s="83" t="s">
        <v>721</v>
      </c>
      <c r="D173" s="96" t="s">
        <v>136</v>
      </c>
      <c r="E173" s="96" t="s">
        <v>333</v>
      </c>
      <c r="F173" s="83" t="s">
        <v>425</v>
      </c>
      <c r="G173" s="96" t="s">
        <v>341</v>
      </c>
      <c r="H173" s="83" t="s">
        <v>393</v>
      </c>
      <c r="I173" s="83" t="s">
        <v>176</v>
      </c>
      <c r="J173" s="83"/>
      <c r="K173" s="93">
        <v>2.5199999999999996</v>
      </c>
      <c r="L173" s="96" t="s">
        <v>180</v>
      </c>
      <c r="M173" s="97">
        <v>6.4000000000000001E-2</v>
      </c>
      <c r="N173" s="97">
        <v>9.7000000000000003E-3</v>
      </c>
      <c r="O173" s="93">
        <v>7326624</v>
      </c>
      <c r="P173" s="95">
        <v>116.32</v>
      </c>
      <c r="Q173" s="83"/>
      <c r="R173" s="93">
        <v>8522.3290899999993</v>
      </c>
      <c r="S173" s="94">
        <v>2.2514639722693415E-2</v>
      </c>
      <c r="T173" s="94">
        <v>1.3341116108509562E-3</v>
      </c>
      <c r="U173" s="94">
        <f>R173/'סכום נכסי הקרן'!$C$42</f>
        <v>1.6468727624152204E-4</v>
      </c>
    </row>
    <row r="174" spans="2:21" s="139" customFormat="1">
      <c r="B174" s="86" t="s">
        <v>722</v>
      </c>
      <c r="C174" s="83" t="s">
        <v>723</v>
      </c>
      <c r="D174" s="96" t="s">
        <v>136</v>
      </c>
      <c r="E174" s="96" t="s">
        <v>333</v>
      </c>
      <c r="F174" s="83" t="s">
        <v>430</v>
      </c>
      <c r="G174" s="96" t="s">
        <v>341</v>
      </c>
      <c r="H174" s="83" t="s">
        <v>393</v>
      </c>
      <c r="I174" s="83" t="s">
        <v>337</v>
      </c>
      <c r="J174" s="83"/>
      <c r="K174" s="93">
        <v>1.99</v>
      </c>
      <c r="L174" s="96" t="s">
        <v>180</v>
      </c>
      <c r="M174" s="97">
        <v>1.0500000000000001E-2</v>
      </c>
      <c r="N174" s="97">
        <v>7.7000000000000002E-3</v>
      </c>
      <c r="O174" s="93">
        <v>5233500</v>
      </c>
      <c r="P174" s="95">
        <v>100.56</v>
      </c>
      <c r="Q174" s="93">
        <v>13.85</v>
      </c>
      <c r="R174" s="93">
        <v>5276.3571300000003</v>
      </c>
      <c r="S174" s="94">
        <v>1.7444999999999999E-2</v>
      </c>
      <c r="T174" s="94">
        <v>8.2597717546357139E-4</v>
      </c>
      <c r="U174" s="94">
        <f>R174/'סכום נכסי הקרן'!$C$42</f>
        <v>1.0196143273050191E-4</v>
      </c>
    </row>
    <row r="175" spans="2:21" s="139" customFormat="1">
      <c r="B175" s="86" t="s">
        <v>724</v>
      </c>
      <c r="C175" s="83" t="s">
        <v>725</v>
      </c>
      <c r="D175" s="96" t="s">
        <v>136</v>
      </c>
      <c r="E175" s="96" t="s">
        <v>333</v>
      </c>
      <c r="F175" s="83" t="s">
        <v>441</v>
      </c>
      <c r="G175" s="96" t="s">
        <v>379</v>
      </c>
      <c r="H175" s="83" t="s">
        <v>393</v>
      </c>
      <c r="I175" s="83" t="s">
        <v>337</v>
      </c>
      <c r="J175" s="83"/>
      <c r="K175" s="93">
        <v>0.43000000000000005</v>
      </c>
      <c r="L175" s="96" t="s">
        <v>180</v>
      </c>
      <c r="M175" s="97">
        <v>5.2499999999999998E-2</v>
      </c>
      <c r="N175" s="97">
        <v>4.4000000000000003E-3</v>
      </c>
      <c r="O175" s="93">
        <v>257704.33</v>
      </c>
      <c r="P175" s="95">
        <v>102.43</v>
      </c>
      <c r="Q175" s="83"/>
      <c r="R175" s="93">
        <v>263.96654999999998</v>
      </c>
      <c r="S175" s="94">
        <v>1.1343289672158906E-2</v>
      </c>
      <c r="T175" s="94">
        <v>4.1322135711057065E-5</v>
      </c>
      <c r="U175" s="94">
        <f>R175/'סכום נכסי הקרן'!$C$42</f>
        <v>5.100945020931073E-6</v>
      </c>
    </row>
    <row r="176" spans="2:21" s="139" customFormat="1">
      <c r="B176" s="86" t="s">
        <v>726</v>
      </c>
      <c r="C176" s="83" t="s">
        <v>727</v>
      </c>
      <c r="D176" s="96" t="s">
        <v>136</v>
      </c>
      <c r="E176" s="96" t="s">
        <v>333</v>
      </c>
      <c r="F176" s="83" t="s">
        <v>444</v>
      </c>
      <c r="G176" s="96" t="s">
        <v>445</v>
      </c>
      <c r="H176" s="83" t="s">
        <v>393</v>
      </c>
      <c r="I176" s="83" t="s">
        <v>176</v>
      </c>
      <c r="J176" s="83"/>
      <c r="K176" s="93">
        <v>3.9</v>
      </c>
      <c r="L176" s="96" t="s">
        <v>180</v>
      </c>
      <c r="M176" s="97">
        <v>4.8000000000000001E-2</v>
      </c>
      <c r="N176" s="97">
        <v>1.5199999999999998E-2</v>
      </c>
      <c r="O176" s="93">
        <v>41333432.649999999</v>
      </c>
      <c r="P176" s="95">
        <v>115.8</v>
      </c>
      <c r="Q176" s="83"/>
      <c r="R176" s="93">
        <v>47864.116379999999</v>
      </c>
      <c r="S176" s="94">
        <v>1.9461704782292508E-2</v>
      </c>
      <c r="T176" s="94">
        <v>7.49279601049523E-3</v>
      </c>
      <c r="U176" s="94">
        <f>R176/'סכום נכסי הקרן'!$C$42</f>
        <v>9.2493623199540402E-4</v>
      </c>
    </row>
    <row r="177" spans="2:21" s="139" customFormat="1">
      <c r="B177" s="86" t="s">
        <v>728</v>
      </c>
      <c r="C177" s="83" t="s">
        <v>729</v>
      </c>
      <c r="D177" s="96" t="s">
        <v>136</v>
      </c>
      <c r="E177" s="96" t="s">
        <v>333</v>
      </c>
      <c r="F177" s="83" t="s">
        <v>425</v>
      </c>
      <c r="G177" s="96" t="s">
        <v>341</v>
      </c>
      <c r="H177" s="83" t="s">
        <v>393</v>
      </c>
      <c r="I177" s="83" t="s">
        <v>176</v>
      </c>
      <c r="J177" s="83"/>
      <c r="K177" s="93">
        <v>0.94</v>
      </c>
      <c r="L177" s="96" t="s">
        <v>180</v>
      </c>
      <c r="M177" s="97">
        <v>6.0999999999999999E-2</v>
      </c>
      <c r="N177" s="97">
        <v>3.5999999999999999E-3</v>
      </c>
      <c r="O177" s="93">
        <v>3273573</v>
      </c>
      <c r="P177" s="95">
        <v>105.74</v>
      </c>
      <c r="Q177" s="83"/>
      <c r="R177" s="93">
        <v>3461.4761600000002</v>
      </c>
      <c r="S177" s="94">
        <v>2.1823820000000001E-2</v>
      </c>
      <c r="T177" s="94">
        <v>5.4187012575687601E-4</v>
      </c>
      <c r="U177" s="94">
        <f>R177/'סכום נכסי הקרן'!$C$42</f>
        <v>6.6890291907908833E-5</v>
      </c>
    </row>
    <row r="178" spans="2:21" s="139" customFormat="1">
      <c r="B178" s="86" t="s">
        <v>730</v>
      </c>
      <c r="C178" s="83" t="s">
        <v>731</v>
      </c>
      <c r="D178" s="96" t="s">
        <v>136</v>
      </c>
      <c r="E178" s="96" t="s">
        <v>333</v>
      </c>
      <c r="F178" s="83" t="s">
        <v>340</v>
      </c>
      <c r="G178" s="96" t="s">
        <v>341</v>
      </c>
      <c r="H178" s="83" t="s">
        <v>393</v>
      </c>
      <c r="I178" s="83" t="s">
        <v>337</v>
      </c>
      <c r="J178" s="83"/>
      <c r="K178" s="93">
        <v>2.71</v>
      </c>
      <c r="L178" s="96" t="s">
        <v>180</v>
      </c>
      <c r="M178" s="97">
        <v>3.2500000000000001E-2</v>
      </c>
      <c r="N178" s="97">
        <v>1.6399999999999998E-2</v>
      </c>
      <c r="O178" s="93">
        <f>19550000/50000</f>
        <v>391</v>
      </c>
      <c r="P178" s="95">
        <v>5221603</v>
      </c>
      <c r="Q178" s="83"/>
      <c r="R178" s="93">
        <v>20416.4673</v>
      </c>
      <c r="S178" s="94">
        <f>105590.062111801%/50000</f>
        <v>2.1118012422360201E-2</v>
      </c>
      <c r="T178" s="94">
        <v>3.1960565931969747E-3</v>
      </c>
      <c r="U178" s="94">
        <f>R178/'סכום נכסי הקרן'!$C$42</f>
        <v>3.9453209968815016E-4</v>
      </c>
    </row>
    <row r="179" spans="2:21" s="139" customFormat="1">
      <c r="B179" s="86" t="s">
        <v>732</v>
      </c>
      <c r="C179" s="83" t="s">
        <v>733</v>
      </c>
      <c r="D179" s="96" t="s">
        <v>136</v>
      </c>
      <c r="E179" s="96" t="s">
        <v>333</v>
      </c>
      <c r="F179" s="83" t="s">
        <v>340</v>
      </c>
      <c r="G179" s="96" t="s">
        <v>341</v>
      </c>
      <c r="H179" s="83" t="s">
        <v>393</v>
      </c>
      <c r="I179" s="83" t="s">
        <v>176</v>
      </c>
      <c r="J179" s="83"/>
      <c r="K179" s="93">
        <v>2.31</v>
      </c>
      <c r="L179" s="96" t="s">
        <v>180</v>
      </c>
      <c r="M179" s="97">
        <v>2.1299999999999999E-2</v>
      </c>
      <c r="N179" s="97">
        <v>8.8999999999999999E-3</v>
      </c>
      <c r="O179" s="93">
        <v>1384300</v>
      </c>
      <c r="P179" s="95">
        <v>103.2</v>
      </c>
      <c r="Q179" s="83"/>
      <c r="R179" s="93">
        <v>1428.59762</v>
      </c>
      <c r="S179" s="94">
        <v>1.3843013843013842E-3</v>
      </c>
      <c r="T179" s="94">
        <v>2.2363706587116109E-4</v>
      </c>
      <c r="U179" s="94">
        <f>R179/'סכום נכסי הקרן'!$C$42</f>
        <v>2.7606520283168385E-5</v>
      </c>
    </row>
    <row r="180" spans="2:21" s="139" customFormat="1">
      <c r="B180" s="86" t="s">
        <v>734</v>
      </c>
      <c r="C180" s="83" t="s">
        <v>735</v>
      </c>
      <c r="D180" s="96" t="s">
        <v>136</v>
      </c>
      <c r="E180" s="96" t="s">
        <v>333</v>
      </c>
      <c r="F180" s="83" t="s">
        <v>736</v>
      </c>
      <c r="G180" s="96" t="s">
        <v>737</v>
      </c>
      <c r="H180" s="83" t="s">
        <v>393</v>
      </c>
      <c r="I180" s="83" t="s">
        <v>176</v>
      </c>
      <c r="J180" s="83"/>
      <c r="K180" s="93">
        <v>6.3600000000000012</v>
      </c>
      <c r="L180" s="96" t="s">
        <v>180</v>
      </c>
      <c r="M180" s="97">
        <v>2.6099999999999998E-2</v>
      </c>
      <c r="N180" s="97">
        <v>2.0199999999999999E-2</v>
      </c>
      <c r="O180" s="93">
        <v>15664000</v>
      </c>
      <c r="P180" s="95">
        <v>104.46</v>
      </c>
      <c r="Q180" s="83"/>
      <c r="R180" s="93">
        <v>16362.6144</v>
      </c>
      <c r="S180" s="94">
        <v>3.8857687193633528E-2</v>
      </c>
      <c r="T180" s="94">
        <v>2.5614539903805866E-3</v>
      </c>
      <c r="U180" s="94">
        <f>R180/'סכום נכסי הקרן'!$C$42</f>
        <v>3.1619459531177373E-4</v>
      </c>
    </row>
    <row r="181" spans="2:21" s="139" customFormat="1">
      <c r="B181" s="86" t="s">
        <v>738</v>
      </c>
      <c r="C181" s="83" t="s">
        <v>739</v>
      </c>
      <c r="D181" s="96" t="s">
        <v>136</v>
      </c>
      <c r="E181" s="96" t="s">
        <v>333</v>
      </c>
      <c r="F181" s="83" t="s">
        <v>740</v>
      </c>
      <c r="G181" s="96" t="s">
        <v>702</v>
      </c>
      <c r="H181" s="83" t="s">
        <v>393</v>
      </c>
      <c r="I181" s="83" t="s">
        <v>337</v>
      </c>
      <c r="J181" s="83"/>
      <c r="K181" s="93">
        <v>4.5599999999999996</v>
      </c>
      <c r="L181" s="96" t="s">
        <v>180</v>
      </c>
      <c r="M181" s="97">
        <v>1.0500000000000001E-2</v>
      </c>
      <c r="N181" s="97">
        <v>1.0200000000000001E-2</v>
      </c>
      <c r="O181" s="93">
        <v>8280584</v>
      </c>
      <c r="P181" s="95">
        <v>100.48</v>
      </c>
      <c r="Q181" s="83"/>
      <c r="R181" s="93">
        <v>8320.3310799999999</v>
      </c>
      <c r="S181" s="94">
        <v>1.7871429743040779E-2</v>
      </c>
      <c r="T181" s="94">
        <v>1.3024902210097681E-3</v>
      </c>
      <c r="U181" s="94">
        <f>R181/'סכום נכסי הקרן'!$C$42</f>
        <v>1.6078382429525278E-4</v>
      </c>
    </row>
    <row r="182" spans="2:21" s="139" customFormat="1">
      <c r="B182" s="86" t="s">
        <v>741</v>
      </c>
      <c r="C182" s="83" t="s">
        <v>742</v>
      </c>
      <c r="D182" s="96" t="s">
        <v>136</v>
      </c>
      <c r="E182" s="96" t="s">
        <v>333</v>
      </c>
      <c r="F182" s="83" t="s">
        <v>743</v>
      </c>
      <c r="G182" s="96" t="s">
        <v>379</v>
      </c>
      <c r="H182" s="83" t="s">
        <v>485</v>
      </c>
      <c r="I182" s="83" t="s">
        <v>176</v>
      </c>
      <c r="J182" s="83"/>
      <c r="K182" s="93">
        <v>4.74</v>
      </c>
      <c r="L182" s="96" t="s">
        <v>180</v>
      </c>
      <c r="M182" s="97">
        <v>4.3499999999999997E-2</v>
      </c>
      <c r="N182" s="97">
        <v>3.27E-2</v>
      </c>
      <c r="O182" s="93">
        <v>17807412</v>
      </c>
      <c r="P182" s="95">
        <v>106.9</v>
      </c>
      <c r="Q182" s="83"/>
      <c r="R182" s="93">
        <v>19036.124019999999</v>
      </c>
      <c r="S182" s="94">
        <v>9.491353671198589E-3</v>
      </c>
      <c r="T182" s="94">
        <v>2.9799734101421307E-3</v>
      </c>
      <c r="U182" s="94">
        <f>R182/'סכום נכסי הקרן'!$C$42</f>
        <v>3.6785805640012116E-4</v>
      </c>
    </row>
    <row r="183" spans="2:21" s="139" customFormat="1">
      <c r="B183" s="86" t="s">
        <v>744</v>
      </c>
      <c r="C183" s="83" t="s">
        <v>745</v>
      </c>
      <c r="D183" s="96" t="s">
        <v>136</v>
      </c>
      <c r="E183" s="96" t="s">
        <v>333</v>
      </c>
      <c r="F183" s="83" t="s">
        <v>471</v>
      </c>
      <c r="G183" s="96" t="s">
        <v>438</v>
      </c>
      <c r="H183" s="83" t="s">
        <v>485</v>
      </c>
      <c r="I183" s="83" t="s">
        <v>176</v>
      </c>
      <c r="J183" s="83"/>
      <c r="K183" s="93">
        <v>6.52</v>
      </c>
      <c r="L183" s="96" t="s">
        <v>180</v>
      </c>
      <c r="M183" s="97">
        <v>3.61E-2</v>
      </c>
      <c r="N183" s="97">
        <v>2.3399999999999997E-2</v>
      </c>
      <c r="O183" s="93">
        <v>31297206</v>
      </c>
      <c r="P183" s="95">
        <v>109.16</v>
      </c>
      <c r="Q183" s="83"/>
      <c r="R183" s="93">
        <v>34164.029029999998</v>
      </c>
      <c r="S183" s="94">
        <v>4.0778118566775247E-2</v>
      </c>
      <c r="T183" s="94">
        <v>5.3481421945854625E-3</v>
      </c>
      <c r="U183" s="94">
        <f>R183/'סכום נכסי הקרן'!$C$42</f>
        <v>6.6019286828396685E-4</v>
      </c>
    </row>
    <row r="184" spans="2:21" s="139" customFormat="1">
      <c r="B184" s="86" t="s">
        <v>746</v>
      </c>
      <c r="C184" s="83" t="s">
        <v>747</v>
      </c>
      <c r="D184" s="96" t="s">
        <v>136</v>
      </c>
      <c r="E184" s="96" t="s">
        <v>333</v>
      </c>
      <c r="F184" s="83" t="s">
        <v>437</v>
      </c>
      <c r="G184" s="96" t="s">
        <v>438</v>
      </c>
      <c r="H184" s="83" t="s">
        <v>485</v>
      </c>
      <c r="I184" s="83" t="s">
        <v>337</v>
      </c>
      <c r="J184" s="83"/>
      <c r="K184" s="93">
        <v>8.89</v>
      </c>
      <c r="L184" s="96" t="s">
        <v>180</v>
      </c>
      <c r="M184" s="97">
        <v>3.95E-2</v>
      </c>
      <c r="N184" s="97">
        <v>2.9600000000000001E-2</v>
      </c>
      <c r="O184" s="93">
        <v>8450249</v>
      </c>
      <c r="P184" s="95">
        <v>110.18</v>
      </c>
      <c r="Q184" s="83"/>
      <c r="R184" s="93">
        <v>9310.4843499999988</v>
      </c>
      <c r="S184" s="94">
        <v>3.5207907798064708E-2</v>
      </c>
      <c r="T184" s="94">
        <v>1.4574918596556E-3</v>
      </c>
      <c r="U184" s="94">
        <f>R184/'סכום נכסי הקרן'!$C$42</f>
        <v>1.7991775392597726E-4</v>
      </c>
    </row>
    <row r="185" spans="2:21" s="139" customFormat="1">
      <c r="B185" s="86" t="s">
        <v>748</v>
      </c>
      <c r="C185" s="83" t="s">
        <v>749</v>
      </c>
      <c r="D185" s="96" t="s">
        <v>136</v>
      </c>
      <c r="E185" s="96" t="s">
        <v>333</v>
      </c>
      <c r="F185" s="83" t="s">
        <v>437</v>
      </c>
      <c r="G185" s="96" t="s">
        <v>438</v>
      </c>
      <c r="H185" s="83" t="s">
        <v>485</v>
      </c>
      <c r="I185" s="83" t="s">
        <v>337</v>
      </c>
      <c r="J185" s="83"/>
      <c r="K185" s="93">
        <v>9.5499999999999972</v>
      </c>
      <c r="L185" s="96" t="s">
        <v>180</v>
      </c>
      <c r="M185" s="97">
        <v>3.95E-2</v>
      </c>
      <c r="N185" s="97">
        <v>3.0499999999999999E-2</v>
      </c>
      <c r="O185" s="93">
        <v>2089673</v>
      </c>
      <c r="P185" s="95">
        <v>109.99</v>
      </c>
      <c r="Q185" s="83"/>
      <c r="R185" s="93">
        <v>2298.4313299999999</v>
      </c>
      <c r="S185" s="94">
        <v>8.70660903745029E-3</v>
      </c>
      <c r="T185" s="94">
        <v>3.5980351048572402E-4</v>
      </c>
      <c r="U185" s="94">
        <f>R185/'סכום נכסי הקרן'!$C$42</f>
        <v>4.4415369480396224E-5</v>
      </c>
    </row>
    <row r="186" spans="2:21" s="139" customFormat="1">
      <c r="B186" s="86" t="s">
        <v>750</v>
      </c>
      <c r="C186" s="83" t="s">
        <v>751</v>
      </c>
      <c r="D186" s="96" t="s">
        <v>136</v>
      </c>
      <c r="E186" s="96" t="s">
        <v>333</v>
      </c>
      <c r="F186" s="83" t="s">
        <v>752</v>
      </c>
      <c r="G186" s="96" t="s">
        <v>379</v>
      </c>
      <c r="H186" s="83" t="s">
        <v>485</v>
      </c>
      <c r="I186" s="83" t="s">
        <v>176</v>
      </c>
      <c r="J186" s="83"/>
      <c r="K186" s="93">
        <v>3.59</v>
      </c>
      <c r="L186" s="96" t="s">
        <v>180</v>
      </c>
      <c r="M186" s="97">
        <v>3.9E-2</v>
      </c>
      <c r="N186" s="97">
        <v>3.9900000000000005E-2</v>
      </c>
      <c r="O186" s="93">
        <v>16151361</v>
      </c>
      <c r="P186" s="95">
        <v>100.17</v>
      </c>
      <c r="Q186" s="83"/>
      <c r="R186" s="93">
        <v>16178.818310000001</v>
      </c>
      <c r="S186" s="94">
        <v>1.79830216724471E-2</v>
      </c>
      <c r="T186" s="94">
        <v>2.5326819850861977E-3</v>
      </c>
      <c r="U186" s="94">
        <f>R186/'סכום נכסי הקרן'!$C$42</f>
        <v>3.1264288108831588E-4</v>
      </c>
    </row>
    <row r="187" spans="2:21" s="139" customFormat="1">
      <c r="B187" s="86" t="s">
        <v>753</v>
      </c>
      <c r="C187" s="83" t="s">
        <v>754</v>
      </c>
      <c r="D187" s="96" t="s">
        <v>136</v>
      </c>
      <c r="E187" s="96" t="s">
        <v>333</v>
      </c>
      <c r="F187" s="83" t="s">
        <v>519</v>
      </c>
      <c r="G187" s="96" t="s">
        <v>438</v>
      </c>
      <c r="H187" s="83" t="s">
        <v>485</v>
      </c>
      <c r="I187" s="83" t="s">
        <v>176</v>
      </c>
      <c r="J187" s="83"/>
      <c r="K187" s="93">
        <v>5.68</v>
      </c>
      <c r="L187" s="96" t="s">
        <v>180</v>
      </c>
      <c r="M187" s="97">
        <v>3.9199999999999999E-2</v>
      </c>
      <c r="N187" s="97">
        <v>2.2799999999999997E-2</v>
      </c>
      <c r="O187" s="93">
        <v>14879462.25</v>
      </c>
      <c r="P187" s="95">
        <v>110.32</v>
      </c>
      <c r="Q187" s="83"/>
      <c r="R187" s="93">
        <v>16415.023249999998</v>
      </c>
      <c r="S187" s="94">
        <v>1.5501797408772585E-2</v>
      </c>
      <c r="T187" s="94">
        <v>2.5696582329717797E-3</v>
      </c>
      <c r="U187" s="94">
        <f>R187/'סכום נכסי הקרן'!$C$42</f>
        <v>3.1720735493021858E-4</v>
      </c>
    </row>
    <row r="188" spans="2:21" s="139" customFormat="1">
      <c r="B188" s="86" t="s">
        <v>755</v>
      </c>
      <c r="C188" s="83" t="s">
        <v>756</v>
      </c>
      <c r="D188" s="96" t="s">
        <v>136</v>
      </c>
      <c r="E188" s="96" t="s">
        <v>333</v>
      </c>
      <c r="F188" s="83" t="s">
        <v>546</v>
      </c>
      <c r="G188" s="96" t="s">
        <v>547</v>
      </c>
      <c r="H188" s="83" t="s">
        <v>485</v>
      </c>
      <c r="I188" s="83" t="s">
        <v>337</v>
      </c>
      <c r="J188" s="83"/>
      <c r="K188" s="93">
        <v>1.1400000000000001</v>
      </c>
      <c r="L188" s="96" t="s">
        <v>180</v>
      </c>
      <c r="M188" s="97">
        <v>2.3E-2</v>
      </c>
      <c r="N188" s="97">
        <v>8.6999999999999994E-3</v>
      </c>
      <c r="O188" s="93">
        <v>49667570</v>
      </c>
      <c r="P188" s="95">
        <v>101.63</v>
      </c>
      <c r="Q188" s="83"/>
      <c r="R188" s="93">
        <v>50477.150959999999</v>
      </c>
      <c r="S188" s="94">
        <v>1.6689949798489458E-2</v>
      </c>
      <c r="T188" s="94">
        <v>7.9018484814709841E-3</v>
      </c>
      <c r="U188" s="94">
        <f>R188/'סכום נכסי הקרן'!$C$42</f>
        <v>9.7543106071658759E-4</v>
      </c>
    </row>
    <row r="189" spans="2:21" s="139" customFormat="1">
      <c r="B189" s="86" t="s">
        <v>757</v>
      </c>
      <c r="C189" s="83" t="s">
        <v>758</v>
      </c>
      <c r="D189" s="96" t="s">
        <v>136</v>
      </c>
      <c r="E189" s="96" t="s">
        <v>333</v>
      </c>
      <c r="F189" s="83" t="s">
        <v>546</v>
      </c>
      <c r="G189" s="96" t="s">
        <v>547</v>
      </c>
      <c r="H189" s="83" t="s">
        <v>485</v>
      </c>
      <c r="I189" s="83" t="s">
        <v>337</v>
      </c>
      <c r="J189" s="83"/>
      <c r="K189" s="93">
        <v>5.8600000000000012</v>
      </c>
      <c r="L189" s="96" t="s">
        <v>180</v>
      </c>
      <c r="M189" s="97">
        <v>1.7500000000000002E-2</v>
      </c>
      <c r="N189" s="97">
        <v>1.34E-2</v>
      </c>
      <c r="O189" s="93">
        <v>39789172</v>
      </c>
      <c r="P189" s="95">
        <v>102.6</v>
      </c>
      <c r="Q189" s="83"/>
      <c r="R189" s="93">
        <v>40823.689149999998</v>
      </c>
      <c r="S189" s="94">
        <v>2.7543421768547374E-2</v>
      </c>
      <c r="T189" s="94">
        <v>6.3906658752114912E-3</v>
      </c>
      <c r="U189" s="94">
        <f>R189/'סכום נכסי הקרן'!$C$42</f>
        <v>7.88885538359805E-4</v>
      </c>
    </row>
    <row r="190" spans="2:21" s="139" customFormat="1">
      <c r="B190" s="86" t="s">
        <v>759</v>
      </c>
      <c r="C190" s="83" t="s">
        <v>760</v>
      </c>
      <c r="D190" s="96" t="s">
        <v>136</v>
      </c>
      <c r="E190" s="96" t="s">
        <v>333</v>
      </c>
      <c r="F190" s="83" t="s">
        <v>546</v>
      </c>
      <c r="G190" s="96" t="s">
        <v>547</v>
      </c>
      <c r="H190" s="83" t="s">
        <v>485</v>
      </c>
      <c r="I190" s="83" t="s">
        <v>337</v>
      </c>
      <c r="J190" s="83"/>
      <c r="K190" s="93">
        <v>4.37</v>
      </c>
      <c r="L190" s="96" t="s">
        <v>180</v>
      </c>
      <c r="M190" s="97">
        <v>2.9600000000000001E-2</v>
      </c>
      <c r="N190" s="97">
        <v>1.6200000000000003E-2</v>
      </c>
      <c r="O190" s="93">
        <v>16660000</v>
      </c>
      <c r="P190" s="95">
        <v>107.02</v>
      </c>
      <c r="Q190" s="83"/>
      <c r="R190" s="93">
        <v>17829.531449999999</v>
      </c>
      <c r="S190" s="94">
        <v>4.0793939186178053E-2</v>
      </c>
      <c r="T190" s="94">
        <v>2.7910896976963938E-3</v>
      </c>
      <c r="U190" s="94">
        <f>R190/'סכום נכסי הקרן'!$C$42</f>
        <v>3.4454160830382286E-4</v>
      </c>
    </row>
    <row r="191" spans="2:21" s="139" customFormat="1">
      <c r="B191" s="86" t="s">
        <v>761</v>
      </c>
      <c r="C191" s="83" t="s">
        <v>762</v>
      </c>
      <c r="D191" s="96" t="s">
        <v>136</v>
      </c>
      <c r="E191" s="96" t="s">
        <v>333</v>
      </c>
      <c r="F191" s="83" t="s">
        <v>763</v>
      </c>
      <c r="G191" s="96" t="s">
        <v>167</v>
      </c>
      <c r="H191" s="83" t="s">
        <v>485</v>
      </c>
      <c r="I191" s="83" t="s">
        <v>176</v>
      </c>
      <c r="J191" s="83"/>
      <c r="K191" s="93">
        <v>4.17</v>
      </c>
      <c r="L191" s="96" t="s">
        <v>180</v>
      </c>
      <c r="M191" s="97">
        <v>2.75E-2</v>
      </c>
      <c r="N191" s="97">
        <v>2.0099999999999993E-2</v>
      </c>
      <c r="O191" s="93">
        <v>10753193.970000001</v>
      </c>
      <c r="P191" s="95">
        <v>103.33</v>
      </c>
      <c r="Q191" s="83"/>
      <c r="R191" s="93">
        <v>11111.27497</v>
      </c>
      <c r="S191" s="94">
        <v>2.2158837127841932E-2</v>
      </c>
      <c r="T191" s="94">
        <v>1.7393931626306879E-3</v>
      </c>
      <c r="U191" s="94">
        <f>R191/'סכום נכסי הקרן'!$C$42</f>
        <v>2.1471660986749103E-4</v>
      </c>
    </row>
    <row r="192" spans="2:21" s="139" customFormat="1">
      <c r="B192" s="86" t="s">
        <v>764</v>
      </c>
      <c r="C192" s="83" t="s">
        <v>765</v>
      </c>
      <c r="D192" s="96" t="s">
        <v>136</v>
      </c>
      <c r="E192" s="96" t="s">
        <v>333</v>
      </c>
      <c r="F192" s="83" t="s">
        <v>558</v>
      </c>
      <c r="G192" s="96" t="s">
        <v>379</v>
      </c>
      <c r="H192" s="83" t="s">
        <v>555</v>
      </c>
      <c r="I192" s="83" t="s">
        <v>176</v>
      </c>
      <c r="J192" s="83"/>
      <c r="K192" s="93">
        <v>4.08</v>
      </c>
      <c r="L192" s="96" t="s">
        <v>180</v>
      </c>
      <c r="M192" s="97">
        <v>3.5000000000000003E-2</v>
      </c>
      <c r="N192" s="97">
        <v>1.8700000000000005E-2</v>
      </c>
      <c r="O192" s="93">
        <v>5077049.97</v>
      </c>
      <c r="P192" s="95">
        <v>107.65</v>
      </c>
      <c r="Q192" s="83"/>
      <c r="R192" s="93">
        <v>5465.4440599999998</v>
      </c>
      <c r="S192" s="94">
        <v>3.1434911835382294E-2</v>
      </c>
      <c r="T192" s="94">
        <v>8.5557742512644397E-4</v>
      </c>
      <c r="U192" s="94">
        <f>R192/'סכום נכסי הקרן'!$C$42</f>
        <v>1.0561538825671021E-4</v>
      </c>
    </row>
    <row r="193" spans="2:21" s="139" customFormat="1">
      <c r="B193" s="86" t="s">
        <v>766</v>
      </c>
      <c r="C193" s="83" t="s">
        <v>767</v>
      </c>
      <c r="D193" s="96" t="s">
        <v>136</v>
      </c>
      <c r="E193" s="96" t="s">
        <v>333</v>
      </c>
      <c r="F193" s="83" t="s">
        <v>425</v>
      </c>
      <c r="G193" s="96" t="s">
        <v>341</v>
      </c>
      <c r="H193" s="83" t="s">
        <v>555</v>
      </c>
      <c r="I193" s="83" t="s">
        <v>176</v>
      </c>
      <c r="J193" s="83"/>
      <c r="K193" s="93">
        <v>3.5900000000000003</v>
      </c>
      <c r="L193" s="96" t="s">
        <v>180</v>
      </c>
      <c r="M193" s="97">
        <v>3.6000000000000004E-2</v>
      </c>
      <c r="N193" s="97">
        <v>2.1099999999999997E-2</v>
      </c>
      <c r="O193" s="93">
        <f>24850000/50000</f>
        <v>497</v>
      </c>
      <c r="P193" s="95">
        <v>5307497</v>
      </c>
      <c r="Q193" s="83"/>
      <c r="R193" s="93">
        <v>26378.26009</v>
      </c>
      <c r="S193" s="94">
        <f>158472.03622218%/50000</f>
        <v>3.1694407244436E-2</v>
      </c>
      <c r="T193" s="94">
        <v>4.129333975310661E-3</v>
      </c>
      <c r="U193" s="94">
        <f>R193/'סכום נכסי הקרן'!$C$42</f>
        <v>5.0973903499102575E-4</v>
      </c>
    </row>
    <row r="194" spans="2:21" s="139" customFormat="1">
      <c r="B194" s="86" t="s">
        <v>768</v>
      </c>
      <c r="C194" s="83" t="s">
        <v>769</v>
      </c>
      <c r="D194" s="96" t="s">
        <v>136</v>
      </c>
      <c r="E194" s="96" t="s">
        <v>333</v>
      </c>
      <c r="F194" s="83" t="s">
        <v>770</v>
      </c>
      <c r="G194" s="96" t="s">
        <v>737</v>
      </c>
      <c r="H194" s="83" t="s">
        <v>555</v>
      </c>
      <c r="I194" s="83" t="s">
        <v>176</v>
      </c>
      <c r="J194" s="83"/>
      <c r="K194" s="93">
        <v>1.38</v>
      </c>
      <c r="L194" s="96" t="s">
        <v>180</v>
      </c>
      <c r="M194" s="97">
        <v>5.5500000000000001E-2</v>
      </c>
      <c r="N194" s="97">
        <v>1.0699999999999998E-2</v>
      </c>
      <c r="O194" s="93">
        <v>352778.2</v>
      </c>
      <c r="P194" s="95">
        <v>106.74</v>
      </c>
      <c r="Q194" s="83"/>
      <c r="R194" s="93">
        <v>376.55545000000001</v>
      </c>
      <c r="S194" s="94">
        <v>1.4699091666666667E-2</v>
      </c>
      <c r="T194" s="94">
        <v>5.8947148446036682E-5</v>
      </c>
      <c r="U194" s="94">
        <f>R194/'סכום נכסי הקרן'!$C$42</f>
        <v>7.276636557859167E-6</v>
      </c>
    </row>
    <row r="195" spans="2:21" s="139" customFormat="1">
      <c r="B195" s="86" t="s">
        <v>771</v>
      </c>
      <c r="C195" s="83" t="s">
        <v>772</v>
      </c>
      <c r="D195" s="96" t="s">
        <v>136</v>
      </c>
      <c r="E195" s="96" t="s">
        <v>333</v>
      </c>
      <c r="F195" s="83" t="s">
        <v>554</v>
      </c>
      <c r="G195" s="96" t="s">
        <v>341</v>
      </c>
      <c r="H195" s="83" t="s">
        <v>555</v>
      </c>
      <c r="I195" s="83" t="s">
        <v>176</v>
      </c>
      <c r="J195" s="83"/>
      <c r="K195" s="93">
        <v>1.65</v>
      </c>
      <c r="L195" s="96" t="s">
        <v>180</v>
      </c>
      <c r="M195" s="97">
        <v>1.5300000000000001E-2</v>
      </c>
      <c r="N195" s="97">
        <v>7.6E-3</v>
      </c>
      <c r="O195" s="93">
        <v>18601139</v>
      </c>
      <c r="P195" s="95">
        <v>101.4</v>
      </c>
      <c r="Q195" s="83"/>
      <c r="R195" s="93">
        <v>18861.554319999999</v>
      </c>
      <c r="S195" s="94">
        <v>3.6142577624062491E-2</v>
      </c>
      <c r="T195" s="94">
        <v>2.9526457323191696E-3</v>
      </c>
      <c r="U195" s="94">
        <f>R195/'סכום נכסי הקרן'!$C$42</f>
        <v>3.6448463487371782E-4</v>
      </c>
    </row>
    <row r="196" spans="2:21" s="139" customFormat="1">
      <c r="B196" s="86" t="s">
        <v>773</v>
      </c>
      <c r="C196" s="83" t="s">
        <v>774</v>
      </c>
      <c r="D196" s="96" t="s">
        <v>136</v>
      </c>
      <c r="E196" s="96" t="s">
        <v>333</v>
      </c>
      <c r="F196" s="83" t="s">
        <v>775</v>
      </c>
      <c r="G196" s="96" t="s">
        <v>379</v>
      </c>
      <c r="H196" s="83" t="s">
        <v>555</v>
      </c>
      <c r="I196" s="83" t="s">
        <v>176</v>
      </c>
      <c r="J196" s="83"/>
      <c r="K196" s="93">
        <v>2.8200000000000007</v>
      </c>
      <c r="L196" s="96" t="s">
        <v>180</v>
      </c>
      <c r="M196" s="97">
        <v>6.7500000000000004E-2</v>
      </c>
      <c r="N196" s="97">
        <v>4.4999999999999998E-2</v>
      </c>
      <c r="O196" s="93">
        <v>16764176</v>
      </c>
      <c r="P196" s="95">
        <v>107.64</v>
      </c>
      <c r="Q196" s="83"/>
      <c r="R196" s="93">
        <v>18044.958489999997</v>
      </c>
      <c r="S196" s="94">
        <v>1.796624345054566E-2</v>
      </c>
      <c r="T196" s="94">
        <v>2.8248133092021368E-3</v>
      </c>
      <c r="U196" s="94">
        <f>R196/'סכום נכסי הקרן'!$C$42</f>
        <v>3.4870456564467501E-4</v>
      </c>
    </row>
    <row r="197" spans="2:21" s="139" customFormat="1">
      <c r="B197" s="86" t="s">
        <v>776</v>
      </c>
      <c r="C197" s="83" t="s">
        <v>777</v>
      </c>
      <c r="D197" s="96" t="s">
        <v>136</v>
      </c>
      <c r="E197" s="96" t="s">
        <v>333</v>
      </c>
      <c r="F197" s="83" t="s">
        <v>778</v>
      </c>
      <c r="G197" s="96" t="s">
        <v>379</v>
      </c>
      <c r="H197" s="83" t="s">
        <v>555</v>
      </c>
      <c r="I197" s="83" t="s">
        <v>337</v>
      </c>
      <c r="J197" s="83"/>
      <c r="K197" s="93">
        <v>4.0200000000000005</v>
      </c>
      <c r="L197" s="96" t="s">
        <v>180</v>
      </c>
      <c r="M197" s="97">
        <v>3.7000000000000005E-2</v>
      </c>
      <c r="N197" s="97">
        <v>1.89E-2</v>
      </c>
      <c r="O197" s="93">
        <v>3088066.44</v>
      </c>
      <c r="P197" s="95">
        <v>108.4</v>
      </c>
      <c r="Q197" s="83"/>
      <c r="R197" s="93">
        <v>3347.4640299999996</v>
      </c>
      <c r="S197" s="94">
        <v>1.3008852245024936E-2</v>
      </c>
      <c r="T197" s="94">
        <v>5.2402231621977104E-4</v>
      </c>
      <c r="U197" s="94">
        <f>R197/'סכום נכסי הקרן'!$C$42</f>
        <v>6.4687097575713147E-5</v>
      </c>
    </row>
    <row r="198" spans="2:21" s="139" customFormat="1">
      <c r="B198" s="86" t="s">
        <v>779</v>
      </c>
      <c r="C198" s="83" t="s">
        <v>780</v>
      </c>
      <c r="D198" s="96" t="s">
        <v>136</v>
      </c>
      <c r="E198" s="96" t="s">
        <v>333</v>
      </c>
      <c r="F198" s="83" t="s">
        <v>781</v>
      </c>
      <c r="G198" s="96" t="s">
        <v>782</v>
      </c>
      <c r="H198" s="83" t="s">
        <v>555</v>
      </c>
      <c r="I198" s="83" t="s">
        <v>176</v>
      </c>
      <c r="J198" s="83"/>
      <c r="K198" s="93">
        <v>2.4899999999999998</v>
      </c>
      <c r="L198" s="96" t="s">
        <v>180</v>
      </c>
      <c r="M198" s="97">
        <v>4.4500000000000005E-2</v>
      </c>
      <c r="N198" s="97">
        <v>3.4700000000000009E-2</v>
      </c>
      <c r="O198" s="93">
        <v>13974345</v>
      </c>
      <c r="P198" s="95">
        <v>103.61</v>
      </c>
      <c r="Q198" s="83"/>
      <c r="R198" s="93">
        <v>14478.819009999999</v>
      </c>
      <c r="S198" s="94">
        <v>9.9816750000000006E-3</v>
      </c>
      <c r="T198" s="94">
        <v>2.2665588653829546E-3</v>
      </c>
      <c r="U198" s="94">
        <f>R198/'סכום נכסי הקרן'!$C$42</f>
        <v>2.7979173777140196E-4</v>
      </c>
    </row>
    <row r="199" spans="2:21" s="139" customFormat="1">
      <c r="B199" s="86" t="s">
        <v>783</v>
      </c>
      <c r="C199" s="83" t="s">
        <v>784</v>
      </c>
      <c r="D199" s="96" t="s">
        <v>136</v>
      </c>
      <c r="E199" s="96" t="s">
        <v>333</v>
      </c>
      <c r="F199" s="83" t="s">
        <v>785</v>
      </c>
      <c r="G199" s="96" t="s">
        <v>648</v>
      </c>
      <c r="H199" s="83" t="s">
        <v>555</v>
      </c>
      <c r="I199" s="83" t="s">
        <v>337</v>
      </c>
      <c r="J199" s="83"/>
      <c r="K199" s="93">
        <v>3.3299999999999996</v>
      </c>
      <c r="L199" s="96" t="s">
        <v>180</v>
      </c>
      <c r="M199" s="97">
        <v>2.9500000000000002E-2</v>
      </c>
      <c r="N199" s="97">
        <v>1.7099999999999997E-2</v>
      </c>
      <c r="O199" s="93">
        <v>10976001.17</v>
      </c>
      <c r="P199" s="95">
        <v>104.89</v>
      </c>
      <c r="Q199" s="83"/>
      <c r="R199" s="93">
        <v>11512.727630000001</v>
      </c>
      <c r="S199" s="94">
        <v>4.3848075757801711E-2</v>
      </c>
      <c r="T199" s="94">
        <v>1.802237796915164E-3</v>
      </c>
      <c r="U199" s="94">
        <f>R199/'סכום נכסי הקרן'!$C$42</f>
        <v>2.2247436533751757E-4</v>
      </c>
    </row>
    <row r="200" spans="2:21" s="139" customFormat="1">
      <c r="B200" s="86" t="s">
        <v>786</v>
      </c>
      <c r="C200" s="83" t="s">
        <v>787</v>
      </c>
      <c r="D200" s="96" t="s">
        <v>136</v>
      </c>
      <c r="E200" s="96" t="s">
        <v>333</v>
      </c>
      <c r="F200" s="83" t="s">
        <v>536</v>
      </c>
      <c r="G200" s="96" t="s">
        <v>438</v>
      </c>
      <c r="H200" s="83" t="s">
        <v>555</v>
      </c>
      <c r="I200" s="83" t="s">
        <v>176</v>
      </c>
      <c r="J200" s="83"/>
      <c r="K200" s="93">
        <v>9.4299999999999979</v>
      </c>
      <c r="L200" s="96" t="s">
        <v>180</v>
      </c>
      <c r="M200" s="97">
        <v>3.4300000000000004E-2</v>
      </c>
      <c r="N200" s="97">
        <v>3.1699999999999999E-2</v>
      </c>
      <c r="O200" s="93">
        <v>9122931</v>
      </c>
      <c r="P200" s="95">
        <v>103</v>
      </c>
      <c r="Q200" s="83"/>
      <c r="R200" s="93">
        <v>9396.6187200000004</v>
      </c>
      <c r="S200" s="94">
        <v>3.59340278871908E-2</v>
      </c>
      <c r="T200" s="94">
        <v>1.4709755988889478E-3</v>
      </c>
      <c r="U200" s="94">
        <f>R200/'סכום נכסי הקרן'!$C$42</f>
        <v>1.8158223257216385E-4</v>
      </c>
    </row>
    <row r="201" spans="2:21" s="139" customFormat="1">
      <c r="B201" s="86" t="s">
        <v>788</v>
      </c>
      <c r="C201" s="83" t="s">
        <v>789</v>
      </c>
      <c r="D201" s="96" t="s">
        <v>136</v>
      </c>
      <c r="E201" s="96" t="s">
        <v>333</v>
      </c>
      <c r="F201" s="83" t="s">
        <v>590</v>
      </c>
      <c r="G201" s="96" t="s">
        <v>379</v>
      </c>
      <c r="H201" s="83" t="s">
        <v>555</v>
      </c>
      <c r="I201" s="83" t="s">
        <v>176</v>
      </c>
      <c r="J201" s="83"/>
      <c r="K201" s="93">
        <v>3.8099999999999996</v>
      </c>
      <c r="L201" s="96" t="s">
        <v>180</v>
      </c>
      <c r="M201" s="97">
        <v>7.0499999999999993E-2</v>
      </c>
      <c r="N201" s="97">
        <v>2.1299999999999999E-2</v>
      </c>
      <c r="O201" s="93">
        <v>5627.02</v>
      </c>
      <c r="P201" s="95">
        <v>121.45</v>
      </c>
      <c r="Q201" s="83"/>
      <c r="R201" s="93">
        <v>6.8340100000000001</v>
      </c>
      <c r="S201" s="94">
        <v>1.0647980583693086E-5</v>
      </c>
      <c r="T201" s="94">
        <v>1.0698169471500126E-6</v>
      </c>
      <c r="U201" s="94">
        <f>R201/'סכום נכסי הקרן'!$C$42</f>
        <v>1.320618437544195E-7</v>
      </c>
    </row>
    <row r="202" spans="2:21" s="139" customFormat="1">
      <c r="B202" s="86" t="s">
        <v>790</v>
      </c>
      <c r="C202" s="83" t="s">
        <v>791</v>
      </c>
      <c r="D202" s="96" t="s">
        <v>136</v>
      </c>
      <c r="E202" s="96" t="s">
        <v>333</v>
      </c>
      <c r="F202" s="83" t="s">
        <v>600</v>
      </c>
      <c r="G202" s="96" t="s">
        <v>410</v>
      </c>
      <c r="H202" s="83" t="s">
        <v>555</v>
      </c>
      <c r="I202" s="83" t="s">
        <v>337</v>
      </c>
      <c r="J202" s="83"/>
      <c r="K202" s="93">
        <v>2.2200000000000002</v>
      </c>
      <c r="L202" s="96" t="s">
        <v>180</v>
      </c>
      <c r="M202" s="97">
        <v>1.3300000000000001E-2</v>
      </c>
      <c r="N202" s="97">
        <v>9.2999999999999992E-3</v>
      </c>
      <c r="O202" s="93">
        <v>15351835.199999999</v>
      </c>
      <c r="P202" s="95">
        <v>100.9</v>
      </c>
      <c r="Q202" s="83"/>
      <c r="R202" s="93">
        <v>15490.00172</v>
      </c>
      <c r="S202" s="94">
        <v>3.5137004661791253E-2</v>
      </c>
      <c r="T202" s="94">
        <v>2.4248525172539757E-3</v>
      </c>
      <c r="U202" s="94">
        <f>R202/'סכום נכסי הקרן'!$C$42</f>
        <v>2.993320447149374E-4</v>
      </c>
    </row>
    <row r="203" spans="2:21" s="139" customFormat="1">
      <c r="B203" s="86" t="s">
        <v>792</v>
      </c>
      <c r="C203" s="83" t="s">
        <v>793</v>
      </c>
      <c r="D203" s="96" t="s">
        <v>136</v>
      </c>
      <c r="E203" s="96" t="s">
        <v>333</v>
      </c>
      <c r="F203" s="83" t="s">
        <v>763</v>
      </c>
      <c r="G203" s="96" t="s">
        <v>167</v>
      </c>
      <c r="H203" s="83" t="s">
        <v>555</v>
      </c>
      <c r="I203" s="83" t="s">
        <v>176</v>
      </c>
      <c r="J203" s="83"/>
      <c r="K203" s="93">
        <v>3.05</v>
      </c>
      <c r="L203" s="96" t="s">
        <v>180</v>
      </c>
      <c r="M203" s="97">
        <v>2.4E-2</v>
      </c>
      <c r="N203" s="97">
        <v>1.7299999999999999E-2</v>
      </c>
      <c r="O203" s="93">
        <v>6161496.3799999999</v>
      </c>
      <c r="P203" s="95">
        <v>102.26</v>
      </c>
      <c r="Q203" s="83"/>
      <c r="R203" s="93">
        <v>6300.7462000000005</v>
      </c>
      <c r="S203" s="94">
        <v>1.5841308300573786E-2</v>
      </c>
      <c r="T203" s="94">
        <v>9.8633819155240373E-4</v>
      </c>
      <c r="U203" s="94">
        <f>R203/'סכום נכסי הקרן'!$C$42</f>
        <v>1.2175694214679998E-4</v>
      </c>
    </row>
    <row r="204" spans="2:21" s="139" customFormat="1">
      <c r="B204" s="86" t="s">
        <v>794</v>
      </c>
      <c r="C204" s="83" t="s">
        <v>795</v>
      </c>
      <c r="D204" s="96" t="s">
        <v>136</v>
      </c>
      <c r="E204" s="96" t="s">
        <v>333</v>
      </c>
      <c r="F204" s="83" t="s">
        <v>796</v>
      </c>
      <c r="G204" s="96" t="s">
        <v>379</v>
      </c>
      <c r="H204" s="83" t="s">
        <v>555</v>
      </c>
      <c r="I204" s="83" t="s">
        <v>337</v>
      </c>
      <c r="J204" s="83"/>
      <c r="K204" s="93">
        <v>2.16</v>
      </c>
      <c r="L204" s="96" t="s">
        <v>180</v>
      </c>
      <c r="M204" s="97">
        <v>5.0999999999999997E-2</v>
      </c>
      <c r="N204" s="97">
        <v>2.8900000000000002E-2</v>
      </c>
      <c r="O204" s="93">
        <v>28722720</v>
      </c>
      <c r="P204" s="95">
        <v>104.8</v>
      </c>
      <c r="Q204" s="83"/>
      <c r="R204" s="93">
        <v>30101.409600000003</v>
      </c>
      <c r="S204" s="94">
        <v>3.3911121605667061E-2</v>
      </c>
      <c r="T204" s="94">
        <v>4.7121672521965993E-3</v>
      </c>
      <c r="U204" s="94">
        <f>R204/'סכום נכסי הקרן'!$C$42</f>
        <v>5.816859576417043E-4</v>
      </c>
    </row>
    <row r="205" spans="2:21" s="139" customFormat="1">
      <c r="B205" s="86" t="s">
        <v>797</v>
      </c>
      <c r="C205" s="83" t="s">
        <v>798</v>
      </c>
      <c r="D205" s="96" t="s">
        <v>136</v>
      </c>
      <c r="E205" s="96" t="s">
        <v>333</v>
      </c>
      <c r="F205" s="83" t="s">
        <v>799</v>
      </c>
      <c r="G205" s="96" t="s">
        <v>379</v>
      </c>
      <c r="H205" s="83" t="s">
        <v>555</v>
      </c>
      <c r="I205" s="83" t="s">
        <v>337</v>
      </c>
      <c r="J205" s="83"/>
      <c r="K205" s="93">
        <v>3.79</v>
      </c>
      <c r="L205" s="96" t="s">
        <v>180</v>
      </c>
      <c r="M205" s="97">
        <v>3.3500000000000002E-2</v>
      </c>
      <c r="N205" s="97">
        <v>1.84E-2</v>
      </c>
      <c r="O205" s="93">
        <v>8191750</v>
      </c>
      <c r="P205" s="95">
        <v>105.76</v>
      </c>
      <c r="Q205" s="93">
        <v>137.21180999999999</v>
      </c>
      <c r="R205" s="93">
        <v>8800.8066099999996</v>
      </c>
      <c r="S205" s="94">
        <v>1.4901200136210439E-2</v>
      </c>
      <c r="T205" s="94">
        <v>1.3777053384422689E-3</v>
      </c>
      <c r="U205" s="94">
        <f>R205/'סכום נכסי הקרן'!$C$42</f>
        <v>1.7006863429270405E-4</v>
      </c>
    </row>
    <row r="206" spans="2:21" s="139" customFormat="1">
      <c r="B206" s="86" t="s">
        <v>800</v>
      </c>
      <c r="C206" s="83" t="s">
        <v>801</v>
      </c>
      <c r="D206" s="96" t="s">
        <v>136</v>
      </c>
      <c r="E206" s="96" t="s">
        <v>333</v>
      </c>
      <c r="F206" s="83" t="s">
        <v>802</v>
      </c>
      <c r="G206" s="96" t="s">
        <v>803</v>
      </c>
      <c r="H206" s="83" t="s">
        <v>612</v>
      </c>
      <c r="I206" s="83" t="s">
        <v>337</v>
      </c>
      <c r="J206" s="83"/>
      <c r="K206" s="93">
        <v>0.74</v>
      </c>
      <c r="L206" s="96" t="s">
        <v>180</v>
      </c>
      <c r="M206" s="97">
        <v>6.3E-2</v>
      </c>
      <c r="N206" s="97">
        <v>1.1000000000000001E-2</v>
      </c>
      <c r="O206" s="93">
        <v>2275000.11</v>
      </c>
      <c r="P206" s="95">
        <v>105.44</v>
      </c>
      <c r="Q206" s="83"/>
      <c r="R206" s="93">
        <v>2398.7601199999999</v>
      </c>
      <c r="S206" s="94">
        <v>2.4266667839999999E-2</v>
      </c>
      <c r="T206" s="94">
        <v>3.7550928788860385E-4</v>
      </c>
      <c r="U206" s="94">
        <f>R206/'סכום נכסי הקרן'!$C$42</f>
        <v>4.6354144078187271E-5</v>
      </c>
    </row>
    <row r="207" spans="2:21" s="139" customFormat="1">
      <c r="B207" s="86" t="s">
        <v>804</v>
      </c>
      <c r="C207" s="83" t="s">
        <v>805</v>
      </c>
      <c r="D207" s="96" t="s">
        <v>136</v>
      </c>
      <c r="E207" s="96" t="s">
        <v>333</v>
      </c>
      <c r="F207" s="83" t="s">
        <v>554</v>
      </c>
      <c r="G207" s="96" t="s">
        <v>341</v>
      </c>
      <c r="H207" s="83" t="s">
        <v>612</v>
      </c>
      <c r="I207" s="83" t="s">
        <v>176</v>
      </c>
      <c r="J207" s="83"/>
      <c r="K207" s="93">
        <v>2.38</v>
      </c>
      <c r="L207" s="96" t="s">
        <v>180</v>
      </c>
      <c r="M207" s="97">
        <v>2.6200000000000001E-2</v>
      </c>
      <c r="N207" s="97">
        <v>1.23E-2</v>
      </c>
      <c r="O207" s="93">
        <v>2207987</v>
      </c>
      <c r="P207" s="95">
        <v>103.51</v>
      </c>
      <c r="Q207" s="83"/>
      <c r="R207" s="93">
        <v>2285.4874300000001</v>
      </c>
      <c r="S207" s="94">
        <v>2.2874057268357367E-2</v>
      </c>
      <c r="T207" s="94">
        <v>3.5777723256365268E-4</v>
      </c>
      <c r="U207" s="94">
        <f>R207/'סכום נכסי הקרן'!$C$42</f>
        <v>4.4165238839766081E-5</v>
      </c>
    </row>
    <row r="208" spans="2:21" s="139" customFormat="1">
      <c r="B208" s="86" t="s">
        <v>806</v>
      </c>
      <c r="C208" s="83" t="s">
        <v>807</v>
      </c>
      <c r="D208" s="96" t="s">
        <v>136</v>
      </c>
      <c r="E208" s="96" t="s">
        <v>333</v>
      </c>
      <c r="F208" s="83" t="s">
        <v>808</v>
      </c>
      <c r="G208" s="96" t="s">
        <v>379</v>
      </c>
      <c r="H208" s="83" t="s">
        <v>612</v>
      </c>
      <c r="I208" s="83" t="s">
        <v>176</v>
      </c>
      <c r="J208" s="83"/>
      <c r="K208" s="93">
        <v>4.97</v>
      </c>
      <c r="L208" s="96" t="s">
        <v>180</v>
      </c>
      <c r="M208" s="97">
        <v>3.95E-2</v>
      </c>
      <c r="N208" s="97">
        <v>3.8500000000000006E-2</v>
      </c>
      <c r="O208" s="93">
        <v>6237540</v>
      </c>
      <c r="P208" s="95">
        <v>100.98</v>
      </c>
      <c r="Q208" s="83"/>
      <c r="R208" s="93">
        <v>6298.6678200000006</v>
      </c>
      <c r="S208" s="94">
        <v>1.0093596776542551E-2</v>
      </c>
      <c r="T208" s="94">
        <v>9.8601283555400476E-4</v>
      </c>
      <c r="U208" s="94">
        <f>R208/'סכום נכסי הקרן'!$C$42</f>
        <v>1.2171677909541107E-4</v>
      </c>
    </row>
    <row r="209" spans="2:21" s="139" customFormat="1">
      <c r="B209" s="86" t="s">
        <v>809</v>
      </c>
      <c r="C209" s="83" t="s">
        <v>810</v>
      </c>
      <c r="D209" s="96" t="s">
        <v>136</v>
      </c>
      <c r="E209" s="96" t="s">
        <v>333</v>
      </c>
      <c r="F209" s="83" t="s">
        <v>808</v>
      </c>
      <c r="G209" s="96" t="s">
        <v>379</v>
      </c>
      <c r="H209" s="83" t="s">
        <v>612</v>
      </c>
      <c r="I209" s="83" t="s">
        <v>176</v>
      </c>
      <c r="J209" s="83"/>
      <c r="K209" s="93">
        <v>5.6499999999999995</v>
      </c>
      <c r="L209" s="96" t="s">
        <v>180</v>
      </c>
      <c r="M209" s="97">
        <v>0.03</v>
      </c>
      <c r="N209" s="97">
        <v>3.3999999999999996E-2</v>
      </c>
      <c r="O209" s="93">
        <v>17008876</v>
      </c>
      <c r="P209" s="95">
        <v>98.34</v>
      </c>
      <c r="Q209" s="83"/>
      <c r="R209" s="93">
        <v>16726.528050000001</v>
      </c>
      <c r="S209" s="94">
        <v>2.6421144525910278E-2</v>
      </c>
      <c r="T209" s="94">
        <v>2.6184221525678265E-3</v>
      </c>
      <c r="U209" s="94">
        <f>R209/'סכום נכסי הקרן'!$C$42</f>
        <v>3.2322693907281601E-4</v>
      </c>
    </row>
    <row r="210" spans="2:21" s="139" customFormat="1">
      <c r="B210" s="86" t="s">
        <v>811</v>
      </c>
      <c r="C210" s="83" t="s">
        <v>812</v>
      </c>
      <c r="D210" s="96" t="s">
        <v>136</v>
      </c>
      <c r="E210" s="96" t="s">
        <v>333</v>
      </c>
      <c r="F210" s="83" t="s">
        <v>615</v>
      </c>
      <c r="G210" s="96" t="s">
        <v>379</v>
      </c>
      <c r="H210" s="83" t="s">
        <v>612</v>
      </c>
      <c r="I210" s="83" t="s">
        <v>176</v>
      </c>
      <c r="J210" s="83"/>
      <c r="K210" s="93">
        <v>2.12</v>
      </c>
      <c r="L210" s="96" t="s">
        <v>180</v>
      </c>
      <c r="M210" s="97">
        <v>0.05</v>
      </c>
      <c r="N210" s="97">
        <v>1.8999999999999996E-2</v>
      </c>
      <c r="O210" s="93">
        <v>3267239.31</v>
      </c>
      <c r="P210" s="95">
        <v>107.92</v>
      </c>
      <c r="Q210" s="83"/>
      <c r="R210" s="93">
        <v>3526.0046600000001</v>
      </c>
      <c r="S210" s="94">
        <v>1.9801450363636362E-2</v>
      </c>
      <c r="T210" s="94">
        <v>5.5197161563970757E-4</v>
      </c>
      <c r="U210" s="94">
        <f>R210/'סכום נכסי הקרן'!$C$42</f>
        <v>6.8137254186967104E-5</v>
      </c>
    </row>
    <row r="211" spans="2:21" s="139" customFormat="1">
      <c r="B211" s="86" t="s">
        <v>813</v>
      </c>
      <c r="C211" s="83" t="s">
        <v>814</v>
      </c>
      <c r="D211" s="96" t="s">
        <v>136</v>
      </c>
      <c r="E211" s="96" t="s">
        <v>333</v>
      </c>
      <c r="F211" s="83" t="s">
        <v>615</v>
      </c>
      <c r="G211" s="96" t="s">
        <v>379</v>
      </c>
      <c r="H211" s="83" t="s">
        <v>612</v>
      </c>
      <c r="I211" s="83" t="s">
        <v>176</v>
      </c>
      <c r="J211" s="83"/>
      <c r="K211" s="93">
        <v>2.5499999999999998</v>
      </c>
      <c r="L211" s="96" t="s">
        <v>180</v>
      </c>
      <c r="M211" s="97">
        <v>4.6500000000000007E-2</v>
      </c>
      <c r="N211" s="97">
        <v>2.1899999999999999E-2</v>
      </c>
      <c r="O211" s="93">
        <v>2807</v>
      </c>
      <c r="P211" s="95">
        <v>107.53</v>
      </c>
      <c r="Q211" s="83"/>
      <c r="R211" s="93">
        <v>3.0183599999999999</v>
      </c>
      <c r="S211" s="94">
        <v>1.4471690496579535E-5</v>
      </c>
      <c r="T211" s="94">
        <v>4.7250335902343008E-7</v>
      </c>
      <c r="U211" s="94">
        <f>R211/'סכום נכסי הקרן'!$C$42</f>
        <v>5.8327422218373934E-8</v>
      </c>
    </row>
    <row r="212" spans="2:21" s="139" customFormat="1">
      <c r="B212" s="86" t="s">
        <v>815</v>
      </c>
      <c r="C212" s="83" t="s">
        <v>816</v>
      </c>
      <c r="D212" s="96" t="s">
        <v>136</v>
      </c>
      <c r="E212" s="96" t="s">
        <v>333</v>
      </c>
      <c r="F212" s="83" t="s">
        <v>817</v>
      </c>
      <c r="G212" s="96" t="s">
        <v>818</v>
      </c>
      <c r="H212" s="83" t="s">
        <v>612</v>
      </c>
      <c r="I212" s="83" t="s">
        <v>337</v>
      </c>
      <c r="J212" s="83"/>
      <c r="K212" s="93">
        <v>2.6100000000000003</v>
      </c>
      <c r="L212" s="96" t="s">
        <v>180</v>
      </c>
      <c r="M212" s="97">
        <v>3.4000000000000002E-2</v>
      </c>
      <c r="N212" s="97">
        <v>2.2600000000000002E-2</v>
      </c>
      <c r="O212" s="93">
        <v>3827757.94</v>
      </c>
      <c r="P212" s="95">
        <v>103.49</v>
      </c>
      <c r="Q212" s="83"/>
      <c r="R212" s="93">
        <v>3961.34656</v>
      </c>
      <c r="S212" s="94">
        <v>7.0305969659556853E-3</v>
      </c>
      <c r="T212" s="94">
        <v>6.201213757987483E-4</v>
      </c>
      <c r="U212" s="94">
        <f>R212/'סכום נכסי הקרן'!$C$42</f>
        <v>7.6549892444381431E-5</v>
      </c>
    </row>
    <row r="213" spans="2:21" s="139" customFormat="1">
      <c r="B213" s="86" t="s">
        <v>819</v>
      </c>
      <c r="C213" s="83" t="s">
        <v>820</v>
      </c>
      <c r="D213" s="96" t="s">
        <v>136</v>
      </c>
      <c r="E213" s="96" t="s">
        <v>333</v>
      </c>
      <c r="F213" s="83" t="s">
        <v>585</v>
      </c>
      <c r="G213" s="96" t="s">
        <v>379</v>
      </c>
      <c r="H213" s="83" t="s">
        <v>612</v>
      </c>
      <c r="I213" s="83" t="s">
        <v>337</v>
      </c>
      <c r="J213" s="83"/>
      <c r="K213" s="93">
        <v>3.27</v>
      </c>
      <c r="L213" s="96" t="s">
        <v>180</v>
      </c>
      <c r="M213" s="97">
        <v>5.74E-2</v>
      </c>
      <c r="N213" s="97">
        <v>2.0900000000000002E-2</v>
      </c>
      <c r="O213" s="93">
        <v>0.16</v>
      </c>
      <c r="P213" s="95">
        <v>112.18</v>
      </c>
      <c r="Q213" s="93">
        <v>2.9999999999999997E-5</v>
      </c>
      <c r="R213" s="93">
        <v>2.0999999999999998E-4</v>
      </c>
      <c r="S213" s="94">
        <v>8.6387852105681758E-10</v>
      </c>
      <c r="T213" s="94">
        <v>3.2874045970301859E-11</v>
      </c>
      <c r="U213" s="94">
        <f>R213/'סכום נכסי הקרן'!$C$42</f>
        <v>4.058084080712216E-12</v>
      </c>
    </row>
    <row r="214" spans="2:21" s="139" customFormat="1">
      <c r="B214" s="86" t="s">
        <v>821</v>
      </c>
      <c r="C214" s="83" t="s">
        <v>822</v>
      </c>
      <c r="D214" s="96" t="s">
        <v>136</v>
      </c>
      <c r="E214" s="96" t="s">
        <v>333</v>
      </c>
      <c r="F214" s="83" t="s">
        <v>823</v>
      </c>
      <c r="G214" s="96" t="s">
        <v>824</v>
      </c>
      <c r="H214" s="83" t="s">
        <v>644</v>
      </c>
      <c r="I214" s="83" t="s">
        <v>176</v>
      </c>
      <c r="J214" s="83"/>
      <c r="K214" s="93">
        <v>5.84</v>
      </c>
      <c r="L214" s="96" t="s">
        <v>180</v>
      </c>
      <c r="M214" s="97">
        <v>4.4500000000000005E-2</v>
      </c>
      <c r="N214" s="97">
        <v>3.4500000000000003E-2</v>
      </c>
      <c r="O214" s="93">
        <v>15590854</v>
      </c>
      <c r="P214" s="95">
        <v>110.11</v>
      </c>
      <c r="Q214" s="83"/>
      <c r="R214" s="93">
        <v>17167.088609999999</v>
      </c>
      <c r="S214" s="94">
        <v>4.8721418750000002E-2</v>
      </c>
      <c r="T214" s="94">
        <v>2.6873888578161208E-3</v>
      </c>
      <c r="U214" s="94">
        <f>R214/'סכום נכסי הקרן'!$C$42</f>
        <v>3.3174042381150956E-4</v>
      </c>
    </row>
    <row r="215" spans="2:21" s="139" customFormat="1">
      <c r="B215" s="86" t="s">
        <v>825</v>
      </c>
      <c r="C215" s="83" t="s">
        <v>826</v>
      </c>
      <c r="D215" s="96" t="s">
        <v>136</v>
      </c>
      <c r="E215" s="96" t="s">
        <v>333</v>
      </c>
      <c r="F215" s="83" t="s">
        <v>647</v>
      </c>
      <c r="G215" s="96" t="s">
        <v>648</v>
      </c>
      <c r="H215" s="83" t="s">
        <v>644</v>
      </c>
      <c r="I215" s="83" t="s">
        <v>176</v>
      </c>
      <c r="J215" s="83"/>
      <c r="K215" s="93">
        <v>1.82</v>
      </c>
      <c r="L215" s="96" t="s">
        <v>180</v>
      </c>
      <c r="M215" s="97">
        <v>3.3000000000000002E-2</v>
      </c>
      <c r="N215" s="97">
        <v>2.3400000000000004E-2</v>
      </c>
      <c r="O215" s="93">
        <v>2739629.77</v>
      </c>
      <c r="P215" s="95">
        <v>102.18</v>
      </c>
      <c r="Q215" s="83"/>
      <c r="R215" s="93">
        <v>2799.3536099999997</v>
      </c>
      <c r="S215" s="94">
        <v>4.8088403098396435E-3</v>
      </c>
      <c r="T215" s="94">
        <v>4.3821942505843073E-4</v>
      </c>
      <c r="U215" s="94">
        <f>R215/'סכום נכסי הקרן'!$C$42</f>
        <v>5.4095296766787017E-5</v>
      </c>
    </row>
    <row r="216" spans="2:21" s="139" customFormat="1">
      <c r="B216" s="86" t="s">
        <v>827</v>
      </c>
      <c r="C216" s="83" t="s">
        <v>828</v>
      </c>
      <c r="D216" s="96" t="s">
        <v>136</v>
      </c>
      <c r="E216" s="96" t="s">
        <v>333</v>
      </c>
      <c r="F216" s="83" t="s">
        <v>654</v>
      </c>
      <c r="G216" s="96" t="s">
        <v>484</v>
      </c>
      <c r="H216" s="83" t="s">
        <v>644</v>
      </c>
      <c r="I216" s="83" t="s">
        <v>337</v>
      </c>
      <c r="J216" s="83"/>
      <c r="K216" s="93">
        <v>2.13</v>
      </c>
      <c r="L216" s="96" t="s">
        <v>180</v>
      </c>
      <c r="M216" s="97">
        <v>0.06</v>
      </c>
      <c r="N216" s="97">
        <v>1.9499999999999997E-2</v>
      </c>
      <c r="O216" s="93">
        <v>14225245.619999999</v>
      </c>
      <c r="P216" s="95">
        <v>110.33</v>
      </c>
      <c r="Q216" s="83"/>
      <c r="R216" s="93">
        <v>15694.713019999999</v>
      </c>
      <c r="S216" s="94">
        <v>2.6001271325975042E-2</v>
      </c>
      <c r="T216" s="94">
        <v>2.4568986538579768E-3</v>
      </c>
      <c r="U216" s="94">
        <f>R216/'סכום נכסי הקרן'!$C$42</f>
        <v>3.0328792884670838E-4</v>
      </c>
    </row>
    <row r="217" spans="2:21" s="139" customFormat="1">
      <c r="B217" s="86" t="s">
        <v>829</v>
      </c>
      <c r="C217" s="83" t="s">
        <v>830</v>
      </c>
      <c r="D217" s="96" t="s">
        <v>136</v>
      </c>
      <c r="E217" s="96" t="s">
        <v>333</v>
      </c>
      <c r="F217" s="83" t="s">
        <v>654</v>
      </c>
      <c r="G217" s="96" t="s">
        <v>484</v>
      </c>
      <c r="H217" s="83" t="s">
        <v>644</v>
      </c>
      <c r="I217" s="83" t="s">
        <v>337</v>
      </c>
      <c r="J217" s="83"/>
      <c r="K217" s="93">
        <v>4.05</v>
      </c>
      <c r="L217" s="96" t="s">
        <v>180</v>
      </c>
      <c r="M217" s="97">
        <v>5.9000000000000004E-2</v>
      </c>
      <c r="N217" s="97">
        <v>2.7000000000000003E-2</v>
      </c>
      <c r="O217" s="93">
        <v>162720</v>
      </c>
      <c r="P217" s="95">
        <v>115.07</v>
      </c>
      <c r="Q217" s="83"/>
      <c r="R217" s="93">
        <v>187.24189999999999</v>
      </c>
      <c r="S217" s="94">
        <v>1.8296529259042289E-4</v>
      </c>
      <c r="T217" s="94">
        <v>2.9311422991269826E-5</v>
      </c>
      <c r="U217" s="94">
        <f>R217/'סכום נכסי הקרן'!$C$42</f>
        <v>3.6183017792014701E-6</v>
      </c>
    </row>
    <row r="218" spans="2:21" s="139" customFormat="1">
      <c r="B218" s="86" t="s">
        <v>831</v>
      </c>
      <c r="C218" s="83" t="s">
        <v>832</v>
      </c>
      <c r="D218" s="96" t="s">
        <v>136</v>
      </c>
      <c r="E218" s="96" t="s">
        <v>333</v>
      </c>
      <c r="F218" s="83" t="s">
        <v>657</v>
      </c>
      <c r="G218" s="96" t="s">
        <v>379</v>
      </c>
      <c r="H218" s="83" t="s">
        <v>644</v>
      </c>
      <c r="I218" s="83" t="s">
        <v>337</v>
      </c>
      <c r="J218" s="83"/>
      <c r="K218" s="93">
        <v>4.53</v>
      </c>
      <c r="L218" s="96" t="s">
        <v>180</v>
      </c>
      <c r="M218" s="97">
        <v>6.9000000000000006E-2</v>
      </c>
      <c r="N218" s="97">
        <v>6.4600000000000005E-2</v>
      </c>
      <c r="O218" s="93">
        <v>16645583</v>
      </c>
      <c r="P218" s="95">
        <v>105.01</v>
      </c>
      <c r="Q218" s="83"/>
      <c r="R218" s="93">
        <v>17479.526149999998</v>
      </c>
      <c r="S218" s="94">
        <v>2.5161070558875145E-2</v>
      </c>
      <c r="T218" s="94">
        <v>2.7362987914009212E-3</v>
      </c>
      <c r="U218" s="94">
        <f>R218/'סכום נכסי הקרן'!$C$42</f>
        <v>3.3777803241765662E-4</v>
      </c>
    </row>
    <row r="219" spans="2:21" s="139" customFormat="1">
      <c r="B219" s="86" t="s">
        <v>833</v>
      </c>
      <c r="C219" s="83" t="s">
        <v>834</v>
      </c>
      <c r="D219" s="96" t="s">
        <v>136</v>
      </c>
      <c r="E219" s="96" t="s">
        <v>333</v>
      </c>
      <c r="F219" s="83" t="s">
        <v>835</v>
      </c>
      <c r="G219" s="96" t="s">
        <v>379</v>
      </c>
      <c r="H219" s="83" t="s">
        <v>644</v>
      </c>
      <c r="I219" s="83" t="s">
        <v>176</v>
      </c>
      <c r="J219" s="83"/>
      <c r="K219" s="93">
        <v>4.24</v>
      </c>
      <c r="L219" s="96" t="s">
        <v>180</v>
      </c>
      <c r="M219" s="97">
        <v>4.5999999999999999E-2</v>
      </c>
      <c r="N219" s="97">
        <v>5.1299999999999998E-2</v>
      </c>
      <c r="O219" s="93">
        <v>6426299</v>
      </c>
      <c r="P219" s="95">
        <v>98.07</v>
      </c>
      <c r="Q219" s="83"/>
      <c r="R219" s="93">
        <v>6302.2714299999998</v>
      </c>
      <c r="S219" s="94">
        <v>2.6017404858299596E-2</v>
      </c>
      <c r="T219" s="94">
        <v>9.8657695574828593E-4</v>
      </c>
      <c r="U219" s="94">
        <f>R219/'סכום נכסי הקרן'!$C$42</f>
        <v>1.2178641601147817E-4</v>
      </c>
    </row>
    <row r="220" spans="2:21" s="139" customFormat="1">
      <c r="B220" s="86" t="s">
        <v>836</v>
      </c>
      <c r="C220" s="83" t="s">
        <v>837</v>
      </c>
      <c r="D220" s="96" t="s">
        <v>136</v>
      </c>
      <c r="E220" s="96" t="s">
        <v>333</v>
      </c>
      <c r="F220" s="83" t="s">
        <v>671</v>
      </c>
      <c r="G220" s="96" t="s">
        <v>379</v>
      </c>
      <c r="H220" s="83" t="s">
        <v>644</v>
      </c>
      <c r="I220" s="83" t="s">
        <v>176</v>
      </c>
      <c r="J220" s="83"/>
      <c r="K220" s="93">
        <v>0.16999999999999996</v>
      </c>
      <c r="L220" s="96" t="s">
        <v>180</v>
      </c>
      <c r="M220" s="97">
        <v>3.0299999999999997E-2</v>
      </c>
      <c r="N220" s="97">
        <v>1.49E-2</v>
      </c>
      <c r="O220" s="93">
        <v>504806.40000000002</v>
      </c>
      <c r="P220" s="95">
        <v>100.5</v>
      </c>
      <c r="Q220" s="83"/>
      <c r="R220" s="93">
        <v>507.33044000000001</v>
      </c>
      <c r="S220" s="94">
        <v>3.0281455602958044E-3</v>
      </c>
      <c r="T220" s="94">
        <v>7.9419067650921289E-5</v>
      </c>
      <c r="U220" s="94">
        <f>R220/'סכום נכסי הקרן'!$C$42</f>
        <v>9.8037599153558314E-6</v>
      </c>
    </row>
    <row r="221" spans="2:21" s="139" customFormat="1">
      <c r="B221" s="86" t="s">
        <v>838</v>
      </c>
      <c r="C221" s="83" t="s">
        <v>839</v>
      </c>
      <c r="D221" s="96" t="s">
        <v>136</v>
      </c>
      <c r="E221" s="96" t="s">
        <v>333</v>
      </c>
      <c r="F221" s="83" t="s">
        <v>840</v>
      </c>
      <c r="G221" s="96" t="s">
        <v>648</v>
      </c>
      <c r="H221" s="83" t="s">
        <v>841</v>
      </c>
      <c r="I221" s="83" t="s">
        <v>176</v>
      </c>
      <c r="J221" s="83"/>
      <c r="K221" s="93">
        <v>1.6099999999999999</v>
      </c>
      <c r="L221" s="96" t="s">
        <v>180</v>
      </c>
      <c r="M221" s="97">
        <v>4.2999999999999997E-2</v>
      </c>
      <c r="N221" s="97">
        <v>2.9899999999999996E-2</v>
      </c>
      <c r="O221" s="93">
        <v>7679714.9900000002</v>
      </c>
      <c r="P221" s="95">
        <v>102.5</v>
      </c>
      <c r="Q221" s="83"/>
      <c r="R221" s="93">
        <v>7871.7081200000002</v>
      </c>
      <c r="S221" s="94">
        <v>1.7731392915612036E-2</v>
      </c>
      <c r="T221" s="94">
        <v>1.2322614028651355E-3</v>
      </c>
      <c r="U221" s="94">
        <f>R221/'סכום נכסי הקרן'!$C$42</f>
        <v>1.5211454004659567E-4</v>
      </c>
    </row>
    <row r="222" spans="2:21" s="139" customFormat="1">
      <c r="B222" s="86" t="s">
        <v>842</v>
      </c>
      <c r="C222" s="83" t="s">
        <v>843</v>
      </c>
      <c r="D222" s="96" t="s">
        <v>136</v>
      </c>
      <c r="E222" s="96" t="s">
        <v>333</v>
      </c>
      <c r="F222" s="83" t="s">
        <v>840</v>
      </c>
      <c r="G222" s="96" t="s">
        <v>648</v>
      </c>
      <c r="H222" s="83" t="s">
        <v>841</v>
      </c>
      <c r="I222" s="83" t="s">
        <v>176</v>
      </c>
      <c r="J222" s="83"/>
      <c r="K222" s="93">
        <v>2.0700000000000003</v>
      </c>
      <c r="L222" s="96" t="s">
        <v>180</v>
      </c>
      <c r="M222" s="97">
        <v>4.2500000000000003E-2</v>
      </c>
      <c r="N222" s="97">
        <v>3.32E-2</v>
      </c>
      <c r="O222" s="93">
        <v>6282338.96</v>
      </c>
      <c r="P222" s="95">
        <v>103.68</v>
      </c>
      <c r="Q222" s="83"/>
      <c r="R222" s="93">
        <v>6513.5290999999997</v>
      </c>
      <c r="S222" s="94">
        <v>1.0352310490599219E-2</v>
      </c>
      <c r="T222" s="94">
        <v>1.0196478812490423E-3</v>
      </c>
      <c r="U222" s="94">
        <f>R222/'סכום נכסי הקרן'!$C$42</f>
        <v>1.2586880357126558E-4</v>
      </c>
    </row>
    <row r="223" spans="2:21" s="139" customFormat="1">
      <c r="B223" s="86" t="s">
        <v>844</v>
      </c>
      <c r="C223" s="83" t="s">
        <v>845</v>
      </c>
      <c r="D223" s="96" t="s">
        <v>136</v>
      </c>
      <c r="E223" s="96" t="s">
        <v>333</v>
      </c>
      <c r="F223" s="83" t="s">
        <v>840</v>
      </c>
      <c r="G223" s="96" t="s">
        <v>648</v>
      </c>
      <c r="H223" s="83" t="s">
        <v>841</v>
      </c>
      <c r="I223" s="83" t="s">
        <v>176</v>
      </c>
      <c r="J223" s="83"/>
      <c r="K223" s="93">
        <v>2.4300000000000002</v>
      </c>
      <c r="L223" s="96" t="s">
        <v>180</v>
      </c>
      <c r="M223" s="97">
        <v>3.7000000000000005E-2</v>
      </c>
      <c r="N223" s="97">
        <v>3.3099999999999997E-2</v>
      </c>
      <c r="O223" s="93">
        <v>12264000</v>
      </c>
      <c r="P223" s="95">
        <v>102.52</v>
      </c>
      <c r="Q223" s="83"/>
      <c r="R223" s="93">
        <v>12573.05335</v>
      </c>
      <c r="S223" s="94">
        <v>5.1877042441757296E-2</v>
      </c>
      <c r="T223" s="94">
        <v>1.9682244467378943E-3</v>
      </c>
      <c r="U223" s="94">
        <f>R223/'סכום נכסי הקרן'!$C$42</f>
        <v>2.4296432212181146E-4</v>
      </c>
    </row>
    <row r="224" spans="2:21" s="139" customFormat="1">
      <c r="B224" s="86" t="s">
        <v>846</v>
      </c>
      <c r="C224" s="83" t="s">
        <v>847</v>
      </c>
      <c r="D224" s="96" t="s">
        <v>136</v>
      </c>
      <c r="E224" s="96" t="s">
        <v>333</v>
      </c>
      <c r="F224" s="83" t="s">
        <v>848</v>
      </c>
      <c r="G224" s="96" t="s">
        <v>648</v>
      </c>
      <c r="H224" s="83" t="s">
        <v>841</v>
      </c>
      <c r="I224" s="83" t="s">
        <v>337</v>
      </c>
      <c r="J224" s="83"/>
      <c r="K224" s="93">
        <v>1.42</v>
      </c>
      <c r="L224" s="96" t="s">
        <v>180</v>
      </c>
      <c r="M224" s="97">
        <v>4.7E-2</v>
      </c>
      <c r="N224" s="97">
        <v>2.3599999999999999E-2</v>
      </c>
      <c r="O224" s="93">
        <v>2814000</v>
      </c>
      <c r="P224" s="95">
        <v>104.9</v>
      </c>
      <c r="Q224" s="83"/>
      <c r="R224" s="93">
        <v>2951.88591</v>
      </c>
      <c r="S224" s="94">
        <v>2.5548373038930854E-2</v>
      </c>
      <c r="T224" s="94">
        <v>4.6209730049726825E-4</v>
      </c>
      <c r="U224" s="94">
        <f>R224/'סכום נכסי הקרן'!$C$42</f>
        <v>5.7042862949760451E-5</v>
      </c>
    </row>
    <row r="225" spans="2:21" s="139" customFormat="1">
      <c r="B225" s="82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93"/>
      <c r="P225" s="95"/>
      <c r="Q225" s="83"/>
      <c r="R225" s="83"/>
      <c r="S225" s="83"/>
      <c r="T225" s="94"/>
      <c r="U225" s="83"/>
    </row>
    <row r="226" spans="2:21" s="139" customFormat="1">
      <c r="B226" s="101" t="s">
        <v>52</v>
      </c>
      <c r="C226" s="81"/>
      <c r="D226" s="81"/>
      <c r="E226" s="81"/>
      <c r="F226" s="81"/>
      <c r="G226" s="81"/>
      <c r="H226" s="81"/>
      <c r="I226" s="81"/>
      <c r="J226" s="81"/>
      <c r="K226" s="90">
        <v>4.9982093263574621</v>
      </c>
      <c r="L226" s="81"/>
      <c r="M226" s="81"/>
      <c r="N226" s="103">
        <v>5.4285491274583986E-2</v>
      </c>
      <c r="O226" s="90"/>
      <c r="P226" s="92"/>
      <c r="Q226" s="81"/>
      <c r="R226" s="90">
        <v>87542.635730000009</v>
      </c>
      <c r="S226" s="81"/>
      <c r="T226" s="91">
        <v>1.370419348261624E-2</v>
      </c>
      <c r="U226" s="91">
        <f>R226/'סכום נכסי הקרן'!$C$42</f>
        <v>1.6916922687595312E-3</v>
      </c>
    </row>
    <row r="227" spans="2:21" s="139" customFormat="1">
      <c r="B227" s="86" t="s">
        <v>849</v>
      </c>
      <c r="C227" s="83" t="s">
        <v>850</v>
      </c>
      <c r="D227" s="96" t="s">
        <v>136</v>
      </c>
      <c r="E227" s="96" t="s">
        <v>333</v>
      </c>
      <c r="F227" s="83" t="s">
        <v>851</v>
      </c>
      <c r="G227" s="96" t="s">
        <v>852</v>
      </c>
      <c r="H227" s="83" t="s">
        <v>393</v>
      </c>
      <c r="I227" s="83" t="s">
        <v>337</v>
      </c>
      <c r="J227" s="83"/>
      <c r="K227" s="93">
        <v>3.93</v>
      </c>
      <c r="L227" s="96" t="s">
        <v>180</v>
      </c>
      <c r="M227" s="97">
        <v>3.49E-2</v>
      </c>
      <c r="N227" s="97">
        <v>4.53E-2</v>
      </c>
      <c r="O227" s="93">
        <v>28906644</v>
      </c>
      <c r="P227" s="95">
        <v>95.15</v>
      </c>
      <c r="Q227" s="83"/>
      <c r="R227" s="93">
        <v>27504.671200000001</v>
      </c>
      <c r="S227" s="94">
        <v>1.834379281482041E-2</v>
      </c>
      <c r="T227" s="94">
        <v>4.3056658353658938E-3</v>
      </c>
      <c r="U227" s="94">
        <f>R227/'סכום נכסי הקרן'!$C$42</f>
        <v>5.3150603972354179E-4</v>
      </c>
    </row>
    <row r="228" spans="2:21" s="139" customFormat="1">
      <c r="B228" s="86" t="s">
        <v>853</v>
      </c>
      <c r="C228" s="83" t="s">
        <v>854</v>
      </c>
      <c r="D228" s="96" t="s">
        <v>136</v>
      </c>
      <c r="E228" s="96" t="s">
        <v>333</v>
      </c>
      <c r="F228" s="83" t="s">
        <v>855</v>
      </c>
      <c r="G228" s="96" t="s">
        <v>824</v>
      </c>
      <c r="H228" s="83" t="s">
        <v>555</v>
      </c>
      <c r="I228" s="83" t="s">
        <v>176</v>
      </c>
      <c r="J228" s="83"/>
      <c r="K228" s="93">
        <v>5.79</v>
      </c>
      <c r="L228" s="96" t="s">
        <v>180</v>
      </c>
      <c r="M228" s="97">
        <v>4.6900000000000004E-2</v>
      </c>
      <c r="N228" s="97">
        <v>5.9699999999999996E-2</v>
      </c>
      <c r="O228" s="93">
        <v>54465014</v>
      </c>
      <c r="P228" s="95">
        <v>95.01</v>
      </c>
      <c r="Q228" s="83"/>
      <c r="R228" s="93">
        <v>51747.209240000004</v>
      </c>
      <c r="S228" s="94">
        <v>2.8073114297981611E-2</v>
      </c>
      <c r="T228" s="94">
        <v>8.100667311383758E-3</v>
      </c>
      <c r="U228" s="94">
        <f>R228/'סכום נכסי הקרן'!$C$42</f>
        <v>9.9997393351489595E-4</v>
      </c>
    </row>
    <row r="229" spans="2:21" s="139" customFormat="1">
      <c r="B229" s="86" t="s">
        <v>856</v>
      </c>
      <c r="C229" s="83" t="s">
        <v>857</v>
      </c>
      <c r="D229" s="96" t="s">
        <v>136</v>
      </c>
      <c r="E229" s="96" t="s">
        <v>333</v>
      </c>
      <c r="F229" s="83" t="s">
        <v>654</v>
      </c>
      <c r="G229" s="96" t="s">
        <v>484</v>
      </c>
      <c r="H229" s="83" t="s">
        <v>644</v>
      </c>
      <c r="I229" s="83" t="s">
        <v>337</v>
      </c>
      <c r="J229" s="83"/>
      <c r="K229" s="93">
        <v>3.6</v>
      </c>
      <c r="L229" s="96" t="s">
        <v>180</v>
      </c>
      <c r="M229" s="97">
        <v>6.7000000000000004E-2</v>
      </c>
      <c r="N229" s="97">
        <v>5.0300000000000004E-2</v>
      </c>
      <c r="O229" s="93">
        <v>8476389</v>
      </c>
      <c r="P229" s="95">
        <v>97.81</v>
      </c>
      <c r="Q229" s="83"/>
      <c r="R229" s="93">
        <v>8290.7552899999991</v>
      </c>
      <c r="S229" s="94">
        <v>7.0384539694111998E-3</v>
      </c>
      <c r="T229" s="94">
        <v>1.2978603358665872E-3</v>
      </c>
      <c r="U229" s="94">
        <f>R229/'סכום נכסי הקרן'!$C$42</f>
        <v>1.6021229552109332E-4</v>
      </c>
    </row>
    <row r="230" spans="2:21" s="139" customFormat="1">
      <c r="B230" s="82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93"/>
      <c r="P230" s="95"/>
      <c r="Q230" s="83"/>
      <c r="R230" s="83"/>
      <c r="S230" s="83"/>
      <c r="T230" s="94"/>
      <c r="U230" s="83"/>
    </row>
    <row r="231" spans="2:21" s="139" customFormat="1">
      <c r="B231" s="80" t="s">
        <v>252</v>
      </c>
      <c r="C231" s="81"/>
      <c r="D231" s="81"/>
      <c r="E231" s="81"/>
      <c r="F231" s="81"/>
      <c r="G231" s="81"/>
      <c r="H231" s="81"/>
      <c r="I231" s="81"/>
      <c r="J231" s="81"/>
      <c r="K231" s="90">
        <v>4.6412986471293651</v>
      </c>
      <c r="L231" s="81"/>
      <c r="M231" s="81"/>
      <c r="N231" s="103">
        <v>4.185727021635554E-2</v>
      </c>
      <c r="O231" s="90"/>
      <c r="P231" s="92"/>
      <c r="Q231" s="81"/>
      <c r="R231" s="90">
        <v>2231477.6037099999</v>
      </c>
      <c r="S231" s="81"/>
      <c r="T231" s="91">
        <v>0.34932236821934082</v>
      </c>
      <c r="U231" s="91">
        <f>R231/'סכום נכסי הקרן'!$C$42</f>
        <v>4.3121541619435218E-2</v>
      </c>
    </row>
    <row r="232" spans="2:21" s="139" customFormat="1">
      <c r="B232" s="101" t="s">
        <v>73</v>
      </c>
      <c r="C232" s="81"/>
      <c r="D232" s="81"/>
      <c r="E232" s="81"/>
      <c r="F232" s="81"/>
      <c r="G232" s="81"/>
      <c r="H232" s="81"/>
      <c r="I232" s="81"/>
      <c r="J232" s="81"/>
      <c r="K232" s="90">
        <v>5.7971495974484455</v>
      </c>
      <c r="L232" s="81"/>
      <c r="M232" s="81"/>
      <c r="N232" s="103">
        <v>4.6770251194019175E-2</v>
      </c>
      <c r="O232" s="90"/>
      <c r="P232" s="92"/>
      <c r="Q232" s="81"/>
      <c r="R232" s="90">
        <v>193079.69855</v>
      </c>
      <c r="S232" s="81"/>
      <c r="T232" s="91">
        <v>3.0225289933641548E-2</v>
      </c>
      <c r="U232" s="91">
        <f>R232/'סכום נכסי הקרן'!$C$42</f>
        <v>3.7311126237831844E-3</v>
      </c>
    </row>
    <row r="233" spans="2:21" s="139" customFormat="1">
      <c r="B233" s="86" t="s">
        <v>858</v>
      </c>
      <c r="C233" s="83" t="s">
        <v>859</v>
      </c>
      <c r="D233" s="96" t="s">
        <v>28</v>
      </c>
      <c r="E233" s="96" t="s">
        <v>860</v>
      </c>
      <c r="F233" s="83" t="s">
        <v>861</v>
      </c>
      <c r="G233" s="96" t="s">
        <v>824</v>
      </c>
      <c r="H233" s="83" t="s">
        <v>862</v>
      </c>
      <c r="I233" s="83" t="s">
        <v>863</v>
      </c>
      <c r="J233" s="83"/>
      <c r="K233" s="93">
        <v>5</v>
      </c>
      <c r="L233" s="96" t="s">
        <v>179</v>
      </c>
      <c r="M233" s="97">
        <v>5.0819999999999997E-2</v>
      </c>
      <c r="N233" s="97">
        <v>4.7899999999999998E-2</v>
      </c>
      <c r="O233" s="93">
        <v>8612237.5999999996</v>
      </c>
      <c r="P233" s="95">
        <v>100.982</v>
      </c>
      <c r="Q233" s="83"/>
      <c r="R233" s="93">
        <v>30949.358250000001</v>
      </c>
      <c r="S233" s="94">
        <v>2.69132425E-2</v>
      </c>
      <c r="T233" s="94">
        <v>4.8449077421992438E-3</v>
      </c>
      <c r="U233" s="94">
        <f>R233/'סכום נכסי הקרן'!$C$42</f>
        <v>5.9807189534563958E-4</v>
      </c>
    </row>
    <row r="234" spans="2:21" s="139" customFormat="1">
      <c r="B234" s="86" t="s">
        <v>864</v>
      </c>
      <c r="C234" s="83" t="s">
        <v>865</v>
      </c>
      <c r="D234" s="96" t="s">
        <v>28</v>
      </c>
      <c r="E234" s="96" t="s">
        <v>860</v>
      </c>
      <c r="F234" s="83" t="s">
        <v>861</v>
      </c>
      <c r="G234" s="96" t="s">
        <v>824</v>
      </c>
      <c r="H234" s="83" t="s">
        <v>862</v>
      </c>
      <c r="I234" s="83" t="s">
        <v>863</v>
      </c>
      <c r="J234" s="83"/>
      <c r="K234" s="93">
        <v>6.3599999999999994</v>
      </c>
      <c r="L234" s="96" t="s">
        <v>179</v>
      </c>
      <c r="M234" s="97">
        <v>5.4120000000000001E-2</v>
      </c>
      <c r="N234" s="97">
        <v>5.1200000000000002E-2</v>
      </c>
      <c r="O234" s="93">
        <v>14678342.4</v>
      </c>
      <c r="P234" s="95">
        <v>101.355</v>
      </c>
      <c r="Q234" s="83"/>
      <c r="R234" s="93">
        <v>52976.473359999996</v>
      </c>
      <c r="S234" s="94">
        <v>4.5869819999999999E-2</v>
      </c>
      <c r="T234" s="94">
        <v>8.2931000980052943E-3</v>
      </c>
      <c r="U234" s="94">
        <f>R234/'סכום נכסי הקרן'!$C$42</f>
        <v>1.0237284914023372E-3</v>
      </c>
    </row>
    <row r="235" spans="2:21" s="139" customFormat="1">
      <c r="B235" s="86" t="s">
        <v>866</v>
      </c>
      <c r="C235" s="83" t="s">
        <v>867</v>
      </c>
      <c r="D235" s="96" t="s">
        <v>28</v>
      </c>
      <c r="E235" s="96" t="s">
        <v>860</v>
      </c>
      <c r="F235" s="83" t="s">
        <v>868</v>
      </c>
      <c r="G235" s="96" t="s">
        <v>484</v>
      </c>
      <c r="H235" s="83" t="s">
        <v>862</v>
      </c>
      <c r="I235" s="83" t="s">
        <v>869</v>
      </c>
      <c r="J235" s="83"/>
      <c r="K235" s="93">
        <v>5.75</v>
      </c>
      <c r="L235" s="96" t="s">
        <v>179</v>
      </c>
      <c r="M235" s="97">
        <v>4.4999999999999998E-2</v>
      </c>
      <c r="N235" s="97">
        <v>4.4299999999999999E-2</v>
      </c>
      <c r="O235" s="93">
        <v>30610000</v>
      </c>
      <c r="P235" s="95">
        <v>99.991</v>
      </c>
      <c r="Q235" s="83"/>
      <c r="R235" s="93">
        <v>109153.86693999999</v>
      </c>
      <c r="S235" s="94">
        <v>3.8262499999999998E-2</v>
      </c>
      <c r="T235" s="94">
        <v>1.708728209343701E-2</v>
      </c>
      <c r="U235" s="94">
        <f>R235/'סכום נכסי הקרן'!$C$42</f>
        <v>2.1093122370352069E-3</v>
      </c>
    </row>
    <row r="236" spans="2:21" s="139" customFormat="1">
      <c r="B236" s="82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93"/>
      <c r="P236" s="95"/>
      <c r="Q236" s="83"/>
      <c r="R236" s="83"/>
      <c r="S236" s="83"/>
      <c r="T236" s="94"/>
      <c r="U236" s="83"/>
    </row>
    <row r="237" spans="2:21" s="139" customFormat="1">
      <c r="B237" s="101" t="s">
        <v>72</v>
      </c>
      <c r="C237" s="81"/>
      <c r="D237" s="81"/>
      <c r="E237" s="81"/>
      <c r="F237" s="81"/>
      <c r="G237" s="81"/>
      <c r="H237" s="81"/>
      <c r="I237" s="81"/>
      <c r="J237" s="81"/>
      <c r="K237" s="90">
        <v>4.5318149430442096</v>
      </c>
      <c r="L237" s="81"/>
      <c r="M237" s="81"/>
      <c r="N237" s="103">
        <v>4.1391906273551292E-2</v>
      </c>
      <c r="O237" s="90"/>
      <c r="P237" s="92"/>
      <c r="Q237" s="81"/>
      <c r="R237" s="90">
        <v>2038397.9051599996</v>
      </c>
      <c r="S237" s="81"/>
      <c r="T237" s="91">
        <v>0.31909707828569922</v>
      </c>
      <c r="U237" s="91">
        <f>R237/'סכום נכסי הקרן'!$C$42</f>
        <v>3.9390428995652024E-2</v>
      </c>
    </row>
    <row r="238" spans="2:21" s="139" customFormat="1">
      <c r="B238" s="86" t="s">
        <v>870</v>
      </c>
      <c r="C238" s="83" t="s">
        <v>871</v>
      </c>
      <c r="D238" s="96" t="s">
        <v>28</v>
      </c>
      <c r="E238" s="96" t="s">
        <v>860</v>
      </c>
      <c r="F238" s="83"/>
      <c r="G238" s="96" t="s">
        <v>872</v>
      </c>
      <c r="H238" s="83" t="s">
        <v>873</v>
      </c>
      <c r="I238" s="83" t="s">
        <v>869</v>
      </c>
      <c r="J238" s="83"/>
      <c r="K238" s="93">
        <v>4.8000000000000007</v>
      </c>
      <c r="L238" s="96" t="s">
        <v>179</v>
      </c>
      <c r="M238" s="97">
        <v>2.7999999999999997E-2</v>
      </c>
      <c r="N238" s="97">
        <v>3.4400000000000007E-2</v>
      </c>
      <c r="O238" s="93">
        <v>11765000</v>
      </c>
      <c r="P238" s="95">
        <v>96.792000000000002</v>
      </c>
      <c r="Q238" s="83"/>
      <c r="R238" s="93">
        <v>40382.519479999995</v>
      </c>
      <c r="S238" s="94">
        <v>1.6807142857142857E-2</v>
      </c>
      <c r="T238" s="94">
        <v>6.3216038180101443E-3</v>
      </c>
      <c r="U238" s="94">
        <f>R238/'סכום נכסי הקרן'!$C$42</f>
        <v>7.8036028305161417E-4</v>
      </c>
    </row>
    <row r="239" spans="2:21" s="139" customFormat="1">
      <c r="B239" s="86" t="s">
        <v>874</v>
      </c>
      <c r="C239" s="83" t="s">
        <v>875</v>
      </c>
      <c r="D239" s="96" t="s">
        <v>28</v>
      </c>
      <c r="E239" s="96" t="s">
        <v>860</v>
      </c>
      <c r="F239" s="83"/>
      <c r="G239" s="96" t="s">
        <v>824</v>
      </c>
      <c r="H239" s="83" t="s">
        <v>873</v>
      </c>
      <c r="I239" s="83" t="s">
        <v>863</v>
      </c>
      <c r="J239" s="83"/>
      <c r="K239" s="93">
        <v>4.7</v>
      </c>
      <c r="L239" s="96" t="s">
        <v>179</v>
      </c>
      <c r="M239" s="97">
        <v>0.03</v>
      </c>
      <c r="N239" s="97">
        <v>3.7699999999999997E-2</v>
      </c>
      <c r="O239" s="93">
        <v>4700000</v>
      </c>
      <c r="P239" s="95">
        <v>96.272999999999996</v>
      </c>
      <c r="Q239" s="83"/>
      <c r="R239" s="93">
        <v>16094.316789999999</v>
      </c>
      <c r="S239" s="94">
        <v>2.3500000000000001E-3</v>
      </c>
      <c r="T239" s="94">
        <v>2.5194538572145763E-3</v>
      </c>
      <c r="U239" s="94">
        <f>R239/'סכום נכסי הקרן'!$C$42</f>
        <v>3.1100995597827782E-4</v>
      </c>
    </row>
    <row r="240" spans="2:21" s="139" customFormat="1">
      <c r="B240" s="86" t="s">
        <v>876</v>
      </c>
      <c r="C240" s="83" t="s">
        <v>877</v>
      </c>
      <c r="D240" s="96" t="s">
        <v>28</v>
      </c>
      <c r="E240" s="96" t="s">
        <v>860</v>
      </c>
      <c r="F240" s="83"/>
      <c r="G240" s="96" t="s">
        <v>824</v>
      </c>
      <c r="H240" s="83" t="s">
        <v>873</v>
      </c>
      <c r="I240" s="83" t="s">
        <v>863</v>
      </c>
      <c r="J240" s="83"/>
      <c r="K240" s="93">
        <v>4.9399999999999995</v>
      </c>
      <c r="L240" s="96" t="s">
        <v>179</v>
      </c>
      <c r="M240" s="97">
        <v>4.4999999999999998E-2</v>
      </c>
      <c r="N240" s="97">
        <v>3.9000000000000007E-2</v>
      </c>
      <c r="O240" s="93">
        <v>3000000</v>
      </c>
      <c r="P240" s="95">
        <v>102.792</v>
      </c>
      <c r="Q240" s="83"/>
      <c r="R240" s="93">
        <v>11069.57439</v>
      </c>
      <c r="S240" s="94">
        <v>2.3076923076923079E-3</v>
      </c>
      <c r="T240" s="94">
        <v>1.7328652255644578E-3</v>
      </c>
      <c r="U240" s="94">
        <f>R240/'סכום נכסי הקרן'!$C$42</f>
        <v>2.1391077910627926E-4</v>
      </c>
    </row>
    <row r="241" spans="2:21" s="139" customFormat="1">
      <c r="B241" s="86" t="s">
        <v>878</v>
      </c>
      <c r="C241" s="83" t="s">
        <v>879</v>
      </c>
      <c r="D241" s="96" t="s">
        <v>28</v>
      </c>
      <c r="E241" s="96" t="s">
        <v>860</v>
      </c>
      <c r="F241" s="83"/>
      <c r="G241" s="96" t="s">
        <v>824</v>
      </c>
      <c r="H241" s="83" t="s">
        <v>873</v>
      </c>
      <c r="I241" s="83" t="s">
        <v>863</v>
      </c>
      <c r="J241" s="83"/>
      <c r="K241" s="93">
        <v>4.8899999999999997</v>
      </c>
      <c r="L241" s="96" t="s">
        <v>179</v>
      </c>
      <c r="M241" s="97">
        <v>4.3749999999999997E-2</v>
      </c>
      <c r="N241" s="97">
        <v>3.7900000000000003E-2</v>
      </c>
      <c r="O241" s="93">
        <v>7200000</v>
      </c>
      <c r="P241" s="95">
        <v>102.712</v>
      </c>
      <c r="Q241" s="83"/>
      <c r="R241" s="93">
        <v>26488.141940000001</v>
      </c>
      <c r="S241" s="94">
        <v>4.7999999999999996E-3</v>
      </c>
      <c r="T241" s="94">
        <v>4.1465352181116223E-3</v>
      </c>
      <c r="U241" s="94">
        <f>R241/'סכום נכסי הקרן'!$C$42</f>
        <v>5.1186241492552197E-4</v>
      </c>
    </row>
    <row r="242" spans="2:21" s="139" customFormat="1">
      <c r="B242" s="86" t="s">
        <v>880</v>
      </c>
      <c r="C242" s="83" t="s">
        <v>881</v>
      </c>
      <c r="D242" s="96" t="s">
        <v>28</v>
      </c>
      <c r="E242" s="96" t="s">
        <v>860</v>
      </c>
      <c r="F242" s="83"/>
      <c r="G242" s="96" t="s">
        <v>882</v>
      </c>
      <c r="H242" s="83" t="s">
        <v>883</v>
      </c>
      <c r="I242" s="83" t="s">
        <v>884</v>
      </c>
      <c r="J242" s="83"/>
      <c r="K242" s="93">
        <v>5</v>
      </c>
      <c r="L242" s="96" t="s">
        <v>179</v>
      </c>
      <c r="M242" s="97">
        <v>3.875E-2</v>
      </c>
      <c r="N242" s="97">
        <v>3.8499999999999993E-2</v>
      </c>
      <c r="O242" s="93">
        <v>6539000</v>
      </c>
      <c r="P242" s="95">
        <v>100.023</v>
      </c>
      <c r="Q242" s="83"/>
      <c r="R242" s="93">
        <v>22985.80428</v>
      </c>
      <c r="S242" s="94">
        <v>6.5389999999999997E-3</v>
      </c>
      <c r="T242" s="94">
        <v>3.5982685074527677E-3</v>
      </c>
      <c r="U242" s="94">
        <f>R242/'סכום נכסי הקרן'!$C$42</f>
        <v>4.4418250681445113E-4</v>
      </c>
    </row>
    <row r="243" spans="2:21" s="139" customFormat="1">
      <c r="B243" s="86" t="s">
        <v>885</v>
      </c>
      <c r="C243" s="83" t="s">
        <v>886</v>
      </c>
      <c r="D243" s="96" t="s">
        <v>28</v>
      </c>
      <c r="E243" s="96" t="s">
        <v>860</v>
      </c>
      <c r="F243" s="83"/>
      <c r="G243" s="96" t="s">
        <v>887</v>
      </c>
      <c r="H243" s="83" t="s">
        <v>883</v>
      </c>
      <c r="I243" s="83" t="s">
        <v>869</v>
      </c>
      <c r="J243" s="83"/>
      <c r="K243" s="93">
        <v>5.14</v>
      </c>
      <c r="L243" s="96" t="s">
        <v>179</v>
      </c>
      <c r="M243" s="97">
        <v>4.7500000000000001E-2</v>
      </c>
      <c r="N243" s="97">
        <v>3.9199999999999999E-2</v>
      </c>
      <c r="O243" s="93">
        <v>7100000</v>
      </c>
      <c r="P243" s="95">
        <v>103.893</v>
      </c>
      <c r="Q243" s="83"/>
      <c r="R243" s="93">
        <v>26105.028480000001</v>
      </c>
      <c r="S243" s="94">
        <v>1.4200000000000001E-2</v>
      </c>
      <c r="T243" s="94">
        <v>4.0865614586074253E-3</v>
      </c>
      <c r="U243" s="94">
        <f>R243/'סכום נכסי הקרן'!$C$42</f>
        <v>5.0445905000584307E-4</v>
      </c>
    </row>
    <row r="244" spans="2:21" s="139" customFormat="1">
      <c r="B244" s="86" t="s">
        <v>888</v>
      </c>
      <c r="C244" s="83" t="s">
        <v>889</v>
      </c>
      <c r="D244" s="96" t="s">
        <v>28</v>
      </c>
      <c r="E244" s="96" t="s">
        <v>860</v>
      </c>
      <c r="F244" s="83"/>
      <c r="G244" s="96" t="s">
        <v>818</v>
      </c>
      <c r="H244" s="83" t="s">
        <v>883</v>
      </c>
      <c r="I244" s="83" t="s">
        <v>869</v>
      </c>
      <c r="J244" s="83"/>
      <c r="K244" s="93">
        <v>4.53</v>
      </c>
      <c r="L244" s="96" t="s">
        <v>179</v>
      </c>
      <c r="M244" s="97">
        <v>3.3500000000000002E-2</v>
      </c>
      <c r="N244" s="97">
        <v>3.4099999999999998E-2</v>
      </c>
      <c r="O244" s="93">
        <v>13400000</v>
      </c>
      <c r="P244" s="95">
        <v>99.599000000000004</v>
      </c>
      <c r="Q244" s="83"/>
      <c r="R244" s="93">
        <v>47065.285710000004</v>
      </c>
      <c r="S244" s="94">
        <v>1.9851851851851853E-2</v>
      </c>
      <c r="T244" s="94">
        <v>7.3677446001711019E-3</v>
      </c>
      <c r="U244" s="94">
        <f>R244/'סכום נכסי הקרן'!$C$42</f>
        <v>9.0949946044725327E-4</v>
      </c>
    </row>
    <row r="245" spans="2:21" s="139" customFormat="1">
      <c r="B245" s="86" t="s">
        <v>890</v>
      </c>
      <c r="C245" s="83" t="s">
        <v>891</v>
      </c>
      <c r="D245" s="96" t="s">
        <v>28</v>
      </c>
      <c r="E245" s="96" t="s">
        <v>860</v>
      </c>
      <c r="F245" s="83"/>
      <c r="G245" s="96" t="s">
        <v>892</v>
      </c>
      <c r="H245" s="83" t="s">
        <v>893</v>
      </c>
      <c r="I245" s="83" t="s">
        <v>869</v>
      </c>
      <c r="J245" s="83"/>
      <c r="K245" s="93">
        <v>1.35</v>
      </c>
      <c r="L245" s="96" t="s">
        <v>179</v>
      </c>
      <c r="M245" s="97">
        <v>6.3750000000000001E-2</v>
      </c>
      <c r="N245" s="97">
        <v>4.1399999999999999E-2</v>
      </c>
      <c r="O245" s="93">
        <v>11000000</v>
      </c>
      <c r="P245" s="95">
        <v>102.696</v>
      </c>
      <c r="Q245" s="83"/>
      <c r="R245" s="93">
        <v>41133.55747</v>
      </c>
      <c r="S245" s="94">
        <v>1.4666666666666666E-2</v>
      </c>
      <c r="T245" s="94">
        <v>6.4391736151944452E-3</v>
      </c>
      <c r="U245" s="94">
        <f>R245/'סכום נכסי הקרן'!$C$42</f>
        <v>7.9487349881937185E-4</v>
      </c>
    </row>
    <row r="246" spans="2:21" s="139" customFormat="1">
      <c r="B246" s="86" t="s">
        <v>894</v>
      </c>
      <c r="C246" s="83" t="s">
        <v>895</v>
      </c>
      <c r="D246" s="96" t="s">
        <v>28</v>
      </c>
      <c r="E246" s="96" t="s">
        <v>860</v>
      </c>
      <c r="F246" s="83"/>
      <c r="G246" s="96" t="s">
        <v>896</v>
      </c>
      <c r="H246" s="83" t="s">
        <v>893</v>
      </c>
      <c r="I246" s="83" t="s">
        <v>863</v>
      </c>
      <c r="J246" s="83"/>
      <c r="K246" s="93">
        <v>5.1599999999999993</v>
      </c>
      <c r="L246" s="96" t="s">
        <v>179</v>
      </c>
      <c r="M246" s="97">
        <v>2.589E-2</v>
      </c>
      <c r="N246" s="97">
        <v>3.5699999999999996E-2</v>
      </c>
      <c r="O246" s="93">
        <v>13800000</v>
      </c>
      <c r="P246" s="95">
        <v>94.763999999999996</v>
      </c>
      <c r="Q246" s="83"/>
      <c r="R246" s="93">
        <v>46470.241499999996</v>
      </c>
      <c r="S246" s="94">
        <v>9.1999999999999998E-3</v>
      </c>
      <c r="T246" s="94">
        <v>7.27459454915252E-3</v>
      </c>
      <c r="U246" s="94">
        <f>R246/'סכום נכסי הקרן'!$C$42</f>
        <v>8.9800070122858185E-4</v>
      </c>
    </row>
    <row r="247" spans="2:21" s="139" customFormat="1">
      <c r="B247" s="86" t="s">
        <v>897</v>
      </c>
      <c r="C247" s="83" t="s">
        <v>898</v>
      </c>
      <c r="D247" s="96" t="s">
        <v>28</v>
      </c>
      <c r="E247" s="96" t="s">
        <v>860</v>
      </c>
      <c r="F247" s="83"/>
      <c r="G247" s="96" t="s">
        <v>899</v>
      </c>
      <c r="H247" s="83" t="s">
        <v>893</v>
      </c>
      <c r="I247" s="83" t="s">
        <v>869</v>
      </c>
      <c r="J247" s="83"/>
      <c r="K247" s="93">
        <v>7.32</v>
      </c>
      <c r="L247" s="96" t="s">
        <v>179</v>
      </c>
      <c r="M247" s="97">
        <v>4.7500000000000001E-2</v>
      </c>
      <c r="N247" s="97">
        <v>4.6799999999999994E-2</v>
      </c>
      <c r="O247" s="93">
        <v>4800000</v>
      </c>
      <c r="P247" s="95">
        <v>100.176</v>
      </c>
      <c r="Q247" s="83"/>
      <c r="R247" s="93">
        <v>16981.456549999999</v>
      </c>
      <c r="S247" s="94">
        <v>4.7999999999999996E-3</v>
      </c>
      <c r="T247" s="94">
        <v>2.6583294441303979E-3</v>
      </c>
      <c r="U247" s="94">
        <f>R247/'סכום נכסי הקרן'!$C$42</f>
        <v>3.2815323091838665E-4</v>
      </c>
    </row>
    <row r="248" spans="2:21" s="139" customFormat="1">
      <c r="B248" s="86" t="s">
        <v>900</v>
      </c>
      <c r="C248" s="83" t="s">
        <v>901</v>
      </c>
      <c r="D248" s="96" t="s">
        <v>28</v>
      </c>
      <c r="E248" s="96" t="s">
        <v>860</v>
      </c>
      <c r="F248" s="83"/>
      <c r="G248" s="96" t="s">
        <v>818</v>
      </c>
      <c r="H248" s="83" t="s">
        <v>893</v>
      </c>
      <c r="I248" s="83" t="s">
        <v>884</v>
      </c>
      <c r="J248" s="83"/>
      <c r="K248" s="93">
        <v>4.5299999999999994</v>
      </c>
      <c r="L248" s="96" t="s">
        <v>179</v>
      </c>
      <c r="M248" s="97">
        <v>3.7499999999999999E-2</v>
      </c>
      <c r="N248" s="97">
        <v>3.9399999999999998E-2</v>
      </c>
      <c r="O248" s="93">
        <v>7400000</v>
      </c>
      <c r="P248" s="95">
        <v>99.018000000000001</v>
      </c>
      <c r="Q248" s="83"/>
      <c r="R248" s="93">
        <v>25815.962350000002</v>
      </c>
      <c r="S248" s="94">
        <v>1.4800000000000001E-2</v>
      </c>
      <c r="T248" s="94">
        <v>4.041310157435629E-3</v>
      </c>
      <c r="U248" s="94">
        <f>R248/'סכום נכסי הקרן'!$C$42</f>
        <v>4.9887307543238554E-4</v>
      </c>
    </row>
    <row r="249" spans="2:21" s="139" customFormat="1">
      <c r="B249" s="86" t="s">
        <v>902</v>
      </c>
      <c r="C249" s="83" t="s">
        <v>903</v>
      </c>
      <c r="D249" s="96" t="s">
        <v>28</v>
      </c>
      <c r="E249" s="96" t="s">
        <v>860</v>
      </c>
      <c r="F249" s="83"/>
      <c r="G249" s="96" t="s">
        <v>904</v>
      </c>
      <c r="H249" s="83" t="s">
        <v>893</v>
      </c>
      <c r="I249" s="83" t="s">
        <v>863</v>
      </c>
      <c r="J249" s="83"/>
      <c r="K249" s="93">
        <v>8.16</v>
      </c>
      <c r="L249" s="96" t="s">
        <v>179</v>
      </c>
      <c r="M249" s="97">
        <v>4.0999999999999995E-2</v>
      </c>
      <c r="N249" s="97">
        <v>4.2099999999999999E-2</v>
      </c>
      <c r="O249" s="93">
        <v>5950000</v>
      </c>
      <c r="P249" s="95">
        <v>98.825999999999993</v>
      </c>
      <c r="Q249" s="83"/>
      <c r="R249" s="93">
        <v>20772.372820000001</v>
      </c>
      <c r="S249" s="94">
        <v>2.4295521743266978E-3</v>
      </c>
      <c r="T249" s="94">
        <v>3.2517711380806139E-3</v>
      </c>
      <c r="U249" s="94">
        <f>R249/'סכום נכסי הקרן'!$C$42</f>
        <v>4.0140969266410064E-4</v>
      </c>
    </row>
    <row r="250" spans="2:21" s="139" customFormat="1">
      <c r="B250" s="86" t="s">
        <v>905</v>
      </c>
      <c r="C250" s="83" t="s">
        <v>906</v>
      </c>
      <c r="D250" s="96" t="s">
        <v>28</v>
      </c>
      <c r="E250" s="96" t="s">
        <v>860</v>
      </c>
      <c r="F250" s="83"/>
      <c r="G250" s="96" t="s">
        <v>907</v>
      </c>
      <c r="H250" s="83" t="s">
        <v>893</v>
      </c>
      <c r="I250" s="83" t="s">
        <v>863</v>
      </c>
      <c r="J250" s="83"/>
      <c r="K250" s="93">
        <v>0.13999999999999996</v>
      </c>
      <c r="L250" s="96" t="s">
        <v>179</v>
      </c>
      <c r="M250" s="97">
        <v>4.7500000000000001E-2</v>
      </c>
      <c r="N250" s="97">
        <v>2.7999999999999997E-2</v>
      </c>
      <c r="O250" s="93">
        <v>5988000</v>
      </c>
      <c r="P250" s="95">
        <v>100</v>
      </c>
      <c r="Q250" s="83"/>
      <c r="R250" s="93">
        <v>21899.725030000001</v>
      </c>
      <c r="S250" s="94">
        <v>3.9919999999999999E-3</v>
      </c>
      <c r="T250" s="94">
        <v>3.4282503208247156E-3</v>
      </c>
      <c r="U250" s="94">
        <f>R250/'סכום נכסי הקרן'!$C$42</f>
        <v>4.2319488341056134E-4</v>
      </c>
    </row>
    <row r="251" spans="2:21" s="139" customFormat="1">
      <c r="B251" s="86" t="s">
        <v>908</v>
      </c>
      <c r="C251" s="83" t="s">
        <v>909</v>
      </c>
      <c r="D251" s="96" t="s">
        <v>28</v>
      </c>
      <c r="E251" s="96" t="s">
        <v>860</v>
      </c>
      <c r="F251" s="83"/>
      <c r="G251" s="96" t="s">
        <v>907</v>
      </c>
      <c r="H251" s="83" t="s">
        <v>893</v>
      </c>
      <c r="I251" s="83" t="s">
        <v>863</v>
      </c>
      <c r="J251" s="83"/>
      <c r="K251" s="93">
        <v>5.19</v>
      </c>
      <c r="L251" s="96" t="s">
        <v>179</v>
      </c>
      <c r="M251" s="97">
        <v>5.1249999999999997E-2</v>
      </c>
      <c r="N251" s="97">
        <v>4.6799999999999994E-2</v>
      </c>
      <c r="O251" s="93">
        <v>7561000</v>
      </c>
      <c r="P251" s="95">
        <v>101.96899999999999</v>
      </c>
      <c r="Q251" s="83"/>
      <c r="R251" s="93">
        <v>28287.7565</v>
      </c>
      <c r="S251" s="94">
        <v>3.0244E-3</v>
      </c>
      <c r="T251" s="94">
        <v>4.4282524170366913E-3</v>
      </c>
      <c r="U251" s="94">
        <f>R251/'סכום נכסי הקרן'!$C$42</f>
        <v>5.4663854443673106E-4</v>
      </c>
    </row>
    <row r="252" spans="2:21" s="139" customFormat="1">
      <c r="B252" s="86" t="s">
        <v>910</v>
      </c>
      <c r="C252" s="83" t="s">
        <v>911</v>
      </c>
      <c r="D252" s="96" t="s">
        <v>28</v>
      </c>
      <c r="E252" s="96" t="s">
        <v>860</v>
      </c>
      <c r="F252" s="83"/>
      <c r="G252" s="96" t="s">
        <v>341</v>
      </c>
      <c r="H252" s="83" t="s">
        <v>912</v>
      </c>
      <c r="I252" s="83" t="s">
        <v>863</v>
      </c>
      <c r="J252" s="83"/>
      <c r="K252" s="93">
        <v>4.53</v>
      </c>
      <c r="L252" s="96" t="s">
        <v>179</v>
      </c>
      <c r="M252" s="97">
        <v>4.4000000000000004E-2</v>
      </c>
      <c r="N252" s="97">
        <v>4.2700000000000002E-2</v>
      </c>
      <c r="O252" s="93">
        <v>10600000</v>
      </c>
      <c r="P252" s="95">
        <v>100.392</v>
      </c>
      <c r="Q252" s="83"/>
      <c r="R252" s="93">
        <v>37408.071490000002</v>
      </c>
      <c r="S252" s="94">
        <v>7.0666666666666664E-3</v>
      </c>
      <c r="T252" s="94">
        <v>5.855974580107612E-3</v>
      </c>
      <c r="U252" s="94">
        <f>R252/'סכום נכסי הקרן'!$C$42</f>
        <v>7.228814257319693E-4</v>
      </c>
    </row>
    <row r="253" spans="2:21" s="139" customFormat="1">
      <c r="B253" s="86" t="s">
        <v>913</v>
      </c>
      <c r="C253" s="83" t="s">
        <v>914</v>
      </c>
      <c r="D253" s="96" t="s">
        <v>28</v>
      </c>
      <c r="E253" s="96" t="s">
        <v>860</v>
      </c>
      <c r="F253" s="83"/>
      <c r="G253" s="96" t="s">
        <v>915</v>
      </c>
      <c r="H253" s="83" t="s">
        <v>912</v>
      </c>
      <c r="I253" s="83" t="s">
        <v>863</v>
      </c>
      <c r="J253" s="83"/>
      <c r="K253" s="93">
        <v>5.129999999999999</v>
      </c>
      <c r="L253" s="96" t="s">
        <v>179</v>
      </c>
      <c r="M253" s="97">
        <v>3.4000000000000002E-2</v>
      </c>
      <c r="N253" s="97">
        <v>3.5099999999999999E-2</v>
      </c>
      <c r="O253" s="93">
        <v>13292000</v>
      </c>
      <c r="P253" s="95">
        <v>99.203000000000003</v>
      </c>
      <c r="Q253" s="83"/>
      <c r="R253" s="93">
        <v>46865.18288</v>
      </c>
      <c r="S253" s="94">
        <v>8.8613333333333339E-3</v>
      </c>
      <c r="T253" s="94">
        <v>7.3364198876367795E-3</v>
      </c>
      <c r="U253" s="94">
        <f>R253/'סכום נכסי הקרן'!$C$42</f>
        <v>9.056326313571177E-4</v>
      </c>
    </row>
    <row r="254" spans="2:21" s="139" customFormat="1">
      <c r="B254" s="86" t="s">
        <v>916</v>
      </c>
      <c r="C254" s="83" t="s">
        <v>917</v>
      </c>
      <c r="D254" s="96" t="s">
        <v>28</v>
      </c>
      <c r="E254" s="96" t="s">
        <v>860</v>
      </c>
      <c r="F254" s="83"/>
      <c r="G254" s="96" t="s">
        <v>882</v>
      </c>
      <c r="H254" s="83" t="s">
        <v>912</v>
      </c>
      <c r="I254" s="83" t="s">
        <v>863</v>
      </c>
      <c r="J254" s="83"/>
      <c r="K254" s="93">
        <v>0.45</v>
      </c>
      <c r="L254" s="96" t="s">
        <v>179</v>
      </c>
      <c r="M254" s="97">
        <v>6.1249999999999999E-2</v>
      </c>
      <c r="N254" s="97">
        <v>3.0700000000000002E-2</v>
      </c>
      <c r="O254" s="93">
        <v>4319000</v>
      </c>
      <c r="P254" s="95">
        <v>104.375</v>
      </c>
      <c r="Q254" s="83"/>
      <c r="R254" s="93">
        <v>15882.273349999999</v>
      </c>
      <c r="S254" s="94">
        <v>5.7586666666666663E-3</v>
      </c>
      <c r="T254" s="94">
        <v>2.4862599248609528E-3</v>
      </c>
      <c r="U254" s="94">
        <f>R254/'סכום נכסי הקרן'!$C$42</f>
        <v>3.0691238403407088E-4</v>
      </c>
    </row>
    <row r="255" spans="2:21" s="139" customFormat="1">
      <c r="B255" s="86" t="s">
        <v>918</v>
      </c>
      <c r="C255" s="83" t="s">
        <v>919</v>
      </c>
      <c r="D255" s="96" t="s">
        <v>28</v>
      </c>
      <c r="E255" s="96" t="s">
        <v>860</v>
      </c>
      <c r="F255" s="83"/>
      <c r="G255" s="96" t="s">
        <v>907</v>
      </c>
      <c r="H255" s="83" t="s">
        <v>912</v>
      </c>
      <c r="I255" s="83" t="s">
        <v>863</v>
      </c>
      <c r="J255" s="83"/>
      <c r="K255" s="93">
        <v>3.3200000000000003</v>
      </c>
      <c r="L255" s="96" t="s">
        <v>179</v>
      </c>
      <c r="M255" s="97">
        <v>3.3750000000000002E-2</v>
      </c>
      <c r="N255" s="97">
        <v>3.95E-2</v>
      </c>
      <c r="O255" s="93">
        <v>6913000</v>
      </c>
      <c r="P255" s="95">
        <v>97.97</v>
      </c>
      <c r="Q255" s="83"/>
      <c r="R255" s="93">
        <v>24165.810329999997</v>
      </c>
      <c r="S255" s="94">
        <v>9.2173333333333326E-3</v>
      </c>
      <c r="T255" s="94">
        <v>3.782990284276264E-3</v>
      </c>
      <c r="U255" s="94">
        <f>R255/'סכום נכסי הקרן'!$C$42</f>
        <v>4.6698519141754203E-4</v>
      </c>
    </row>
    <row r="256" spans="2:21" s="139" customFormat="1">
      <c r="B256" s="86" t="s">
        <v>920</v>
      </c>
      <c r="C256" s="83" t="s">
        <v>921</v>
      </c>
      <c r="D256" s="96" t="s">
        <v>28</v>
      </c>
      <c r="E256" s="96" t="s">
        <v>860</v>
      </c>
      <c r="F256" s="83"/>
      <c r="G256" s="96" t="s">
        <v>915</v>
      </c>
      <c r="H256" s="83" t="s">
        <v>912</v>
      </c>
      <c r="I256" s="83" t="s">
        <v>884</v>
      </c>
      <c r="J256" s="83"/>
      <c r="K256" s="93">
        <v>4.53</v>
      </c>
      <c r="L256" s="96" t="s">
        <v>179</v>
      </c>
      <c r="M256" s="97">
        <v>3.2500000000000001E-2</v>
      </c>
      <c r="N256" s="97">
        <v>3.61E-2</v>
      </c>
      <c r="O256" s="93">
        <v>13462000</v>
      </c>
      <c r="P256" s="95">
        <v>98.156999999999996</v>
      </c>
      <c r="Q256" s="83"/>
      <c r="R256" s="93">
        <v>46604.453540000002</v>
      </c>
      <c r="S256" s="94">
        <v>1.3462E-2</v>
      </c>
      <c r="T256" s="94">
        <v>7.2956045147369395E-3</v>
      </c>
      <c r="U256" s="94">
        <f>R256/'סכום נכסי הקרן'!$C$42</f>
        <v>9.0059424286174342E-4</v>
      </c>
    </row>
    <row r="257" spans="2:21" s="139" customFormat="1">
      <c r="B257" s="86" t="s">
        <v>922</v>
      </c>
      <c r="C257" s="83" t="s">
        <v>923</v>
      </c>
      <c r="D257" s="96" t="s">
        <v>28</v>
      </c>
      <c r="E257" s="96" t="s">
        <v>860</v>
      </c>
      <c r="F257" s="83"/>
      <c r="G257" s="96" t="s">
        <v>907</v>
      </c>
      <c r="H257" s="83" t="s">
        <v>912</v>
      </c>
      <c r="I257" s="83" t="s">
        <v>869</v>
      </c>
      <c r="J257" s="83"/>
      <c r="K257" s="93">
        <v>4.5999999999999996</v>
      </c>
      <c r="L257" s="96" t="s">
        <v>179</v>
      </c>
      <c r="M257" s="97">
        <v>6.5000000000000002E-2</v>
      </c>
      <c r="N257" s="97">
        <v>4.5800000000000007E-2</v>
      </c>
      <c r="O257" s="93">
        <v>2909000</v>
      </c>
      <c r="P257" s="95">
        <v>108.681</v>
      </c>
      <c r="Q257" s="83"/>
      <c r="R257" s="93">
        <v>11207.43845</v>
      </c>
      <c r="S257" s="94">
        <v>1.1636000000000001E-3</v>
      </c>
      <c r="T257" s="94">
        <v>1.7544468895934696E-3</v>
      </c>
      <c r="U257" s="94">
        <f>R257/'סכום נכסי הקרן'!$C$42</f>
        <v>2.1657489314050952E-4</v>
      </c>
    </row>
    <row r="258" spans="2:21" s="139" customFormat="1">
      <c r="B258" s="86" t="s">
        <v>924</v>
      </c>
      <c r="C258" s="83" t="s">
        <v>925</v>
      </c>
      <c r="D258" s="96" t="s">
        <v>28</v>
      </c>
      <c r="E258" s="96" t="s">
        <v>860</v>
      </c>
      <c r="F258" s="83"/>
      <c r="G258" s="96" t="s">
        <v>926</v>
      </c>
      <c r="H258" s="83" t="s">
        <v>912</v>
      </c>
      <c r="I258" s="83" t="s">
        <v>863</v>
      </c>
      <c r="J258" s="83"/>
      <c r="K258" s="93">
        <v>6.1000000000000005</v>
      </c>
      <c r="L258" s="96" t="s">
        <v>179</v>
      </c>
      <c r="M258" s="97">
        <v>4.9000000000000002E-2</v>
      </c>
      <c r="N258" s="97">
        <v>4.2999999999999997E-2</v>
      </c>
      <c r="O258" s="93">
        <v>8747000</v>
      </c>
      <c r="P258" s="95">
        <v>103.395</v>
      </c>
      <c r="Q258" s="83"/>
      <c r="R258" s="93">
        <v>32474.962239999997</v>
      </c>
      <c r="S258" s="94">
        <v>3.5135414143580806E-3</v>
      </c>
      <c r="T258" s="94">
        <v>5.0837304836265571E-3</v>
      </c>
      <c r="U258" s="94">
        <f>R258/'סכום נכסי הקרן'!$C$42</f>
        <v>6.2755298708511587E-4</v>
      </c>
    </row>
    <row r="259" spans="2:21" s="139" customFormat="1">
      <c r="B259" s="86" t="s">
        <v>927</v>
      </c>
      <c r="C259" s="83" t="s">
        <v>928</v>
      </c>
      <c r="D259" s="96" t="s">
        <v>28</v>
      </c>
      <c r="E259" s="96" t="s">
        <v>860</v>
      </c>
      <c r="F259" s="83"/>
      <c r="G259" s="96" t="s">
        <v>907</v>
      </c>
      <c r="H259" s="83" t="s">
        <v>912</v>
      </c>
      <c r="I259" s="83" t="s">
        <v>884</v>
      </c>
      <c r="J259" s="83"/>
      <c r="K259" s="93">
        <v>0.62000000000000011</v>
      </c>
      <c r="L259" s="96" t="s">
        <v>179</v>
      </c>
      <c r="M259" s="97">
        <v>4.1250000000000002E-2</v>
      </c>
      <c r="N259" s="97">
        <v>3.1400000000000004E-2</v>
      </c>
      <c r="O259" s="93">
        <v>6300000</v>
      </c>
      <c r="P259" s="95">
        <v>100.51</v>
      </c>
      <c r="Q259" s="83"/>
      <c r="R259" s="93">
        <v>22578.33511</v>
      </c>
      <c r="S259" s="94">
        <v>3.0607872344767073E-3</v>
      </c>
      <c r="T259" s="94">
        <v>3.534482030185812E-3</v>
      </c>
      <c r="U259" s="94">
        <f>R259/'סכום נכסי הקרן'!$C$42</f>
        <v>4.3630848704227006E-4</v>
      </c>
    </row>
    <row r="260" spans="2:21" s="139" customFormat="1">
      <c r="B260" s="86" t="s">
        <v>929</v>
      </c>
      <c r="C260" s="83" t="s">
        <v>930</v>
      </c>
      <c r="D260" s="96" t="s">
        <v>28</v>
      </c>
      <c r="E260" s="96" t="s">
        <v>860</v>
      </c>
      <c r="F260" s="83"/>
      <c r="G260" s="96" t="s">
        <v>892</v>
      </c>
      <c r="H260" s="83" t="s">
        <v>912</v>
      </c>
      <c r="I260" s="83" t="s">
        <v>869</v>
      </c>
      <c r="J260" s="83"/>
      <c r="K260" s="93">
        <v>7.74</v>
      </c>
      <c r="L260" s="96" t="s">
        <v>179</v>
      </c>
      <c r="M260" s="97">
        <v>4.4999999999999998E-2</v>
      </c>
      <c r="N260" s="97">
        <v>5.0700000000000002E-2</v>
      </c>
      <c r="O260" s="93">
        <v>9462000</v>
      </c>
      <c r="P260" s="95">
        <v>95.171999999999997</v>
      </c>
      <c r="Q260" s="83"/>
      <c r="R260" s="93">
        <v>31710.682629999999</v>
      </c>
      <c r="S260" s="94">
        <v>1.2616E-2</v>
      </c>
      <c r="T260" s="94">
        <v>4.9640878025155842E-3</v>
      </c>
      <c r="U260" s="94">
        <f>R260/'סכום נכסי הקרן'!$C$42</f>
        <v>6.1278388747295427E-4</v>
      </c>
    </row>
    <row r="261" spans="2:21" s="139" customFormat="1">
      <c r="B261" s="86" t="s">
        <v>931</v>
      </c>
      <c r="C261" s="83" t="s">
        <v>932</v>
      </c>
      <c r="D261" s="96" t="s">
        <v>28</v>
      </c>
      <c r="E261" s="96" t="s">
        <v>860</v>
      </c>
      <c r="F261" s="83"/>
      <c r="G261" s="96" t="s">
        <v>904</v>
      </c>
      <c r="H261" s="83" t="s">
        <v>912</v>
      </c>
      <c r="I261" s="83" t="s">
        <v>869</v>
      </c>
      <c r="J261" s="83"/>
      <c r="K261" s="93">
        <v>1.7699999999999998</v>
      </c>
      <c r="L261" s="96" t="s">
        <v>179</v>
      </c>
      <c r="M261" s="97">
        <v>3.3599999999999998E-2</v>
      </c>
      <c r="N261" s="97">
        <v>3.570000000000001E-2</v>
      </c>
      <c r="O261" s="93">
        <v>7000000</v>
      </c>
      <c r="P261" s="95">
        <v>99.625</v>
      </c>
      <c r="Q261" s="83"/>
      <c r="R261" s="93">
        <v>24531.011460000002</v>
      </c>
      <c r="S261" s="94">
        <v>2.2857142857142859E-3</v>
      </c>
      <c r="T261" s="94">
        <v>3.8401599925430561E-3</v>
      </c>
      <c r="U261" s="94">
        <f>R261/'סכום נכסי הקרן'!$C$42</f>
        <v>4.7404241471235694E-4</v>
      </c>
    </row>
    <row r="262" spans="2:21" s="139" customFormat="1">
      <c r="B262" s="86" t="s">
        <v>933</v>
      </c>
      <c r="C262" s="83" t="s">
        <v>934</v>
      </c>
      <c r="D262" s="96" t="s">
        <v>28</v>
      </c>
      <c r="E262" s="96" t="s">
        <v>860</v>
      </c>
      <c r="F262" s="83"/>
      <c r="G262" s="96" t="s">
        <v>892</v>
      </c>
      <c r="H262" s="83" t="s">
        <v>912</v>
      </c>
      <c r="I262" s="83" t="s">
        <v>869</v>
      </c>
      <c r="J262" s="83"/>
      <c r="K262" s="93">
        <v>6.0299999999999994</v>
      </c>
      <c r="L262" s="96" t="s">
        <v>179</v>
      </c>
      <c r="M262" s="97">
        <v>5.7500000000000002E-2</v>
      </c>
      <c r="N262" s="97">
        <v>5.1799999999999999E-2</v>
      </c>
      <c r="O262" s="93">
        <v>2874000</v>
      </c>
      <c r="P262" s="95">
        <v>102.977</v>
      </c>
      <c r="Q262" s="83"/>
      <c r="R262" s="93">
        <v>10764.44464</v>
      </c>
      <c r="S262" s="94">
        <v>4.1057142857142855E-3</v>
      </c>
      <c r="T262" s="94">
        <v>1.6850992759053784E-3</v>
      </c>
      <c r="U262" s="94">
        <f>R262/'סכום נכסי הקרן'!$C$42</f>
        <v>2.0801438776805689E-4</v>
      </c>
    </row>
    <row r="263" spans="2:21" s="139" customFormat="1">
      <c r="B263" s="86" t="s">
        <v>935</v>
      </c>
      <c r="C263" s="83" t="s">
        <v>936</v>
      </c>
      <c r="D263" s="96" t="s">
        <v>28</v>
      </c>
      <c r="E263" s="96" t="s">
        <v>860</v>
      </c>
      <c r="F263" s="83"/>
      <c r="G263" s="96" t="s">
        <v>899</v>
      </c>
      <c r="H263" s="83" t="s">
        <v>912</v>
      </c>
      <c r="I263" s="83" t="s">
        <v>863</v>
      </c>
      <c r="J263" s="83"/>
      <c r="K263" s="93">
        <v>0.12</v>
      </c>
      <c r="L263" s="96" t="s">
        <v>179</v>
      </c>
      <c r="M263" s="97">
        <v>4.0487999999999996E-2</v>
      </c>
      <c r="N263" s="97">
        <v>4.7E-2</v>
      </c>
      <c r="O263" s="93">
        <v>3200000</v>
      </c>
      <c r="P263" s="95">
        <v>96.159000000000006</v>
      </c>
      <c r="Q263" s="83"/>
      <c r="R263" s="93">
        <v>10869.796460000001</v>
      </c>
      <c r="S263" s="94">
        <v>3.2000000000000002E-3</v>
      </c>
      <c r="T263" s="94">
        <v>1.701591373875545E-3</v>
      </c>
      <c r="U263" s="94">
        <f>R263/'סכום נכסי הקרן'!$C$42</f>
        <v>2.1005022845194292E-4</v>
      </c>
    </row>
    <row r="264" spans="2:21" s="139" customFormat="1">
      <c r="B264" s="86" t="s">
        <v>937</v>
      </c>
      <c r="C264" s="83" t="s">
        <v>938</v>
      </c>
      <c r="D264" s="96" t="s">
        <v>28</v>
      </c>
      <c r="E264" s="96" t="s">
        <v>860</v>
      </c>
      <c r="F264" s="83"/>
      <c r="G264" s="96" t="s">
        <v>899</v>
      </c>
      <c r="H264" s="83" t="s">
        <v>912</v>
      </c>
      <c r="I264" s="83" t="s">
        <v>869</v>
      </c>
      <c r="J264" s="83"/>
      <c r="K264" s="93">
        <v>7.2100000000000009</v>
      </c>
      <c r="L264" s="96" t="s">
        <v>179</v>
      </c>
      <c r="M264" s="97">
        <v>5.2999999999999999E-2</v>
      </c>
      <c r="N264" s="97">
        <v>5.4500000000000014E-2</v>
      </c>
      <c r="O264" s="93">
        <v>11510000</v>
      </c>
      <c r="P264" s="95">
        <v>98.484999999999999</v>
      </c>
      <c r="Q264" s="83"/>
      <c r="R264" s="93">
        <v>39922.699549999998</v>
      </c>
      <c r="S264" s="94">
        <v>7.6733333333333332E-3</v>
      </c>
      <c r="T264" s="94">
        <v>6.2496221917392823E-3</v>
      </c>
      <c r="U264" s="94">
        <f>R264/'סכום נכסי הקרן'!$C$42</f>
        <v>7.7147462620434171E-4</v>
      </c>
    </row>
    <row r="265" spans="2:21" s="139" customFormat="1">
      <c r="B265" s="86" t="s">
        <v>939</v>
      </c>
      <c r="C265" s="83" t="s">
        <v>940</v>
      </c>
      <c r="D265" s="96" t="s">
        <v>28</v>
      </c>
      <c r="E265" s="96" t="s">
        <v>860</v>
      </c>
      <c r="F265" s="83"/>
      <c r="G265" s="96" t="s">
        <v>941</v>
      </c>
      <c r="H265" s="83" t="s">
        <v>862</v>
      </c>
      <c r="I265" s="83" t="s">
        <v>869</v>
      </c>
      <c r="J265" s="83"/>
      <c r="K265" s="93">
        <v>3.7200000000000006</v>
      </c>
      <c r="L265" s="96" t="s">
        <v>179</v>
      </c>
      <c r="M265" s="97">
        <v>3.4500000000000003E-2</v>
      </c>
      <c r="N265" s="97">
        <v>3.6400000000000002E-2</v>
      </c>
      <c r="O265" s="93">
        <v>13326000</v>
      </c>
      <c r="P265" s="95">
        <v>99.146000000000001</v>
      </c>
      <c r="Q265" s="83"/>
      <c r="R265" s="93">
        <v>46494.971239999999</v>
      </c>
      <c r="S265" s="94">
        <v>4.4419999999999998E-3</v>
      </c>
      <c r="T265" s="94">
        <v>7.2784658187220134E-3</v>
      </c>
      <c r="U265" s="94">
        <f>R265/'סכום נכסי הקרן'!$C$42</f>
        <v>8.9847858391531592E-4</v>
      </c>
    </row>
    <row r="266" spans="2:21" s="139" customFormat="1">
      <c r="B266" s="86" t="s">
        <v>942</v>
      </c>
      <c r="C266" s="83" t="s">
        <v>943</v>
      </c>
      <c r="D266" s="96" t="s">
        <v>28</v>
      </c>
      <c r="E266" s="96" t="s">
        <v>860</v>
      </c>
      <c r="F266" s="83"/>
      <c r="G266" s="96" t="s">
        <v>782</v>
      </c>
      <c r="H266" s="83" t="s">
        <v>862</v>
      </c>
      <c r="I266" s="83" t="s">
        <v>869</v>
      </c>
      <c r="J266" s="83"/>
      <c r="K266" s="93">
        <v>4.87</v>
      </c>
      <c r="L266" s="96" t="s">
        <v>179</v>
      </c>
      <c r="M266" s="97">
        <v>3.15E-2</v>
      </c>
      <c r="N266" s="97">
        <v>3.7200000000000004E-2</v>
      </c>
      <c r="O266" s="93">
        <v>13447000</v>
      </c>
      <c r="P266" s="95">
        <v>97.016000000000005</v>
      </c>
      <c r="Q266" s="83"/>
      <c r="R266" s="93">
        <v>46148.697329999995</v>
      </c>
      <c r="S266" s="94">
        <v>1.7929333333333332E-2</v>
      </c>
      <c r="T266" s="94">
        <v>7.2242590356950791E-3</v>
      </c>
      <c r="U266" s="94">
        <f>R266/'סכום נכסי הקרן'!$C$42</f>
        <v>8.9178711419275888E-4</v>
      </c>
    </row>
    <row r="267" spans="2:21" s="139" customFormat="1">
      <c r="B267" s="86" t="s">
        <v>944</v>
      </c>
      <c r="C267" s="83" t="s">
        <v>945</v>
      </c>
      <c r="D267" s="96" t="s">
        <v>28</v>
      </c>
      <c r="E267" s="96" t="s">
        <v>860</v>
      </c>
      <c r="F267" s="83"/>
      <c r="G267" s="96" t="s">
        <v>410</v>
      </c>
      <c r="H267" s="83" t="s">
        <v>862</v>
      </c>
      <c r="I267" s="83" t="s">
        <v>869</v>
      </c>
      <c r="J267" s="83"/>
      <c r="K267" s="93">
        <v>4.6399999999999997</v>
      </c>
      <c r="L267" s="96" t="s">
        <v>179</v>
      </c>
      <c r="M267" s="97">
        <v>2.9500000000000002E-2</v>
      </c>
      <c r="N267" s="97">
        <v>3.7299999999999993E-2</v>
      </c>
      <c r="O267" s="93">
        <v>13493000</v>
      </c>
      <c r="P267" s="95">
        <v>96.2</v>
      </c>
      <c r="Q267" s="83"/>
      <c r="R267" s="93">
        <v>45651.508170000001</v>
      </c>
      <c r="S267" s="94">
        <v>1.1244166666666666E-2</v>
      </c>
      <c r="T267" s="94">
        <v>7.1464275152104328E-3</v>
      </c>
      <c r="U267" s="94">
        <f>R267/'סכום נכסי הקרן'!$C$42</f>
        <v>8.821793265008605E-4</v>
      </c>
    </row>
    <row r="268" spans="2:21" s="139" customFormat="1">
      <c r="B268" s="86" t="s">
        <v>946</v>
      </c>
      <c r="C268" s="83" t="s">
        <v>947</v>
      </c>
      <c r="D268" s="96" t="s">
        <v>28</v>
      </c>
      <c r="E268" s="96" t="s">
        <v>860</v>
      </c>
      <c r="F268" s="83"/>
      <c r="G268" s="96" t="s">
        <v>824</v>
      </c>
      <c r="H268" s="83" t="s">
        <v>862</v>
      </c>
      <c r="I268" s="83" t="s">
        <v>863</v>
      </c>
      <c r="J268" s="83"/>
      <c r="K268" s="93">
        <v>1.25</v>
      </c>
      <c r="L268" s="96" t="s">
        <v>179</v>
      </c>
      <c r="M268" s="97">
        <v>7.6249999999999998E-2</v>
      </c>
      <c r="N268" s="97">
        <v>3.0900000000000004E-2</v>
      </c>
      <c r="O268" s="93">
        <v>7200000</v>
      </c>
      <c r="P268" s="95">
        <v>105.505</v>
      </c>
      <c r="Q268" s="83"/>
      <c r="R268" s="93">
        <v>27052.651989999998</v>
      </c>
      <c r="S268" s="94">
        <v>4.807355253537913E-3</v>
      </c>
      <c r="T268" s="94">
        <v>4.2349053577992284E-3</v>
      </c>
      <c r="U268" s="94">
        <f>R268/'סכום נכסי הקרן'!$C$42</f>
        <v>5.2277112562698408E-4</v>
      </c>
    </row>
    <row r="269" spans="2:21" s="139" customFormat="1">
      <c r="B269" s="86" t="s">
        <v>948</v>
      </c>
      <c r="C269" s="83" t="s">
        <v>949</v>
      </c>
      <c r="D269" s="96" t="s">
        <v>28</v>
      </c>
      <c r="E269" s="96" t="s">
        <v>860</v>
      </c>
      <c r="F269" s="83"/>
      <c r="G269" s="96" t="s">
        <v>158</v>
      </c>
      <c r="H269" s="83" t="s">
        <v>862</v>
      </c>
      <c r="I269" s="83" t="s">
        <v>869</v>
      </c>
      <c r="J269" s="83"/>
      <c r="K269" s="93">
        <v>3.96</v>
      </c>
      <c r="L269" s="96" t="s">
        <v>179</v>
      </c>
      <c r="M269" s="97">
        <v>4.8750000000000002E-2</v>
      </c>
      <c r="N269" s="97">
        <v>5.290000000000001E-2</v>
      </c>
      <c r="O269" s="93">
        <v>9850000</v>
      </c>
      <c r="P269" s="95">
        <v>98.051000000000002</v>
      </c>
      <c r="Q269" s="83"/>
      <c r="R269" s="93">
        <v>34144.529759999998</v>
      </c>
      <c r="S269" s="94">
        <v>1.4071428571428572E-2</v>
      </c>
      <c r="T269" s="94">
        <v>5.3450897188789519E-3</v>
      </c>
      <c r="U269" s="94">
        <f>R269/'סכום נכסי הקרן'!$C$42</f>
        <v>6.5981606029743103E-4</v>
      </c>
    </row>
    <row r="270" spans="2:21" s="139" customFormat="1">
      <c r="B270" s="86" t="s">
        <v>950</v>
      </c>
      <c r="C270" s="83" t="s">
        <v>951</v>
      </c>
      <c r="D270" s="96" t="s">
        <v>28</v>
      </c>
      <c r="E270" s="96" t="s">
        <v>860</v>
      </c>
      <c r="F270" s="83"/>
      <c r="G270" s="96" t="s">
        <v>952</v>
      </c>
      <c r="H270" s="83" t="s">
        <v>862</v>
      </c>
      <c r="I270" s="83" t="s">
        <v>884</v>
      </c>
      <c r="J270" s="83"/>
      <c r="K270" s="93">
        <v>6.4200000000000008</v>
      </c>
      <c r="L270" s="96" t="s">
        <v>179</v>
      </c>
      <c r="M270" s="97">
        <v>5.2499999999999998E-2</v>
      </c>
      <c r="N270" s="97">
        <v>4.3400000000000001E-2</v>
      </c>
      <c r="O270" s="93">
        <v>4877000</v>
      </c>
      <c r="P270" s="95">
        <v>105.529</v>
      </c>
      <c r="Q270" s="83"/>
      <c r="R270" s="93">
        <v>18160.303540000001</v>
      </c>
      <c r="S270" s="94">
        <v>3.9015999999999999E-3</v>
      </c>
      <c r="T270" s="94">
        <v>2.8428697781361697E-3</v>
      </c>
      <c r="U270" s="94">
        <f>R270/'סכום נכסי הקרן'!$C$42</f>
        <v>3.5093351760274153E-4</v>
      </c>
    </row>
    <row r="271" spans="2:21" s="139" customFormat="1">
      <c r="B271" s="86" t="s">
        <v>953</v>
      </c>
      <c r="C271" s="83" t="s">
        <v>954</v>
      </c>
      <c r="D271" s="96" t="s">
        <v>28</v>
      </c>
      <c r="E271" s="96" t="s">
        <v>860</v>
      </c>
      <c r="F271" s="83"/>
      <c r="G271" s="96" t="s">
        <v>818</v>
      </c>
      <c r="H271" s="83" t="s">
        <v>862</v>
      </c>
      <c r="I271" s="83" t="s">
        <v>863</v>
      </c>
      <c r="J271" s="83"/>
      <c r="K271" s="93">
        <v>1.7100000000000002</v>
      </c>
      <c r="L271" s="96" t="s">
        <v>179</v>
      </c>
      <c r="M271" s="97">
        <v>5.2499999999999998E-2</v>
      </c>
      <c r="N271" s="97">
        <v>3.61E-2</v>
      </c>
      <c r="O271" s="93">
        <v>7359000</v>
      </c>
      <c r="P271" s="95">
        <v>105.268</v>
      </c>
      <c r="Q271" s="83"/>
      <c r="R271" s="93">
        <v>27508.415579999997</v>
      </c>
      <c r="S271" s="94">
        <v>1.1321538461538461E-2</v>
      </c>
      <c r="T271" s="94">
        <v>4.3062519921289897E-3</v>
      </c>
      <c r="U271" s="94">
        <f>R271/'סכום נכסי הקרן'!$C$42</f>
        <v>5.3157839690863768E-4</v>
      </c>
    </row>
    <row r="272" spans="2:21" s="139" customFormat="1">
      <c r="B272" s="86" t="s">
        <v>955</v>
      </c>
      <c r="C272" s="83" t="s">
        <v>956</v>
      </c>
      <c r="D272" s="96" t="s">
        <v>28</v>
      </c>
      <c r="E272" s="96" t="s">
        <v>860</v>
      </c>
      <c r="F272" s="83"/>
      <c r="G272" s="96" t="s">
        <v>907</v>
      </c>
      <c r="H272" s="83" t="s">
        <v>862</v>
      </c>
      <c r="I272" s="83" t="s">
        <v>863</v>
      </c>
      <c r="J272" s="83"/>
      <c r="K272" s="93">
        <v>6.07</v>
      </c>
      <c r="L272" s="96" t="s">
        <v>179</v>
      </c>
      <c r="M272" s="97">
        <v>4.8750000000000002E-2</v>
      </c>
      <c r="N272" s="97">
        <v>4.6099999999999995E-2</v>
      </c>
      <c r="O272" s="93">
        <v>7670000</v>
      </c>
      <c r="P272" s="95">
        <v>101.212</v>
      </c>
      <c r="Q272" s="83"/>
      <c r="R272" s="93">
        <v>27684.170819999999</v>
      </c>
      <c r="S272" s="94">
        <v>1.0226666666666667E-2</v>
      </c>
      <c r="T272" s="94">
        <v>4.3337652580303304E-3</v>
      </c>
      <c r="U272" s="94">
        <f>R272/'סכום נכסי הקרן'!$C$42</f>
        <v>5.3497472805885563E-4</v>
      </c>
    </row>
    <row r="273" spans="2:21" s="139" customFormat="1">
      <c r="B273" s="86" t="s">
        <v>957</v>
      </c>
      <c r="C273" s="83" t="s">
        <v>958</v>
      </c>
      <c r="D273" s="96" t="s">
        <v>28</v>
      </c>
      <c r="E273" s="96" t="s">
        <v>860</v>
      </c>
      <c r="F273" s="83"/>
      <c r="G273" s="96" t="s">
        <v>959</v>
      </c>
      <c r="H273" s="83" t="s">
        <v>862</v>
      </c>
      <c r="I273" s="83" t="s">
        <v>869</v>
      </c>
      <c r="J273" s="83"/>
      <c r="K273" s="93">
        <v>4.59</v>
      </c>
      <c r="L273" s="96" t="s">
        <v>179</v>
      </c>
      <c r="M273" s="97">
        <v>3.85E-2</v>
      </c>
      <c r="N273" s="97">
        <v>3.8999999999999993E-2</v>
      </c>
      <c r="O273" s="93">
        <v>11997000</v>
      </c>
      <c r="P273" s="95">
        <v>99.483999999999995</v>
      </c>
      <c r="Q273" s="83"/>
      <c r="R273" s="93">
        <v>42746.948090000005</v>
      </c>
      <c r="S273" s="94">
        <v>6.8554285714285713E-3</v>
      </c>
      <c r="T273" s="94">
        <v>6.6917387457179405E-3</v>
      </c>
      <c r="U273" s="94">
        <f>R273/'סכום נכסי הקרן'!$C$42</f>
        <v>8.260509978240977E-4</v>
      </c>
    </row>
    <row r="274" spans="2:21" s="139" customFormat="1">
      <c r="B274" s="86" t="s">
        <v>960</v>
      </c>
      <c r="C274" s="83" t="s">
        <v>961</v>
      </c>
      <c r="D274" s="96" t="s">
        <v>28</v>
      </c>
      <c r="E274" s="96" t="s">
        <v>860</v>
      </c>
      <c r="F274" s="83"/>
      <c r="G274" s="96" t="s">
        <v>904</v>
      </c>
      <c r="H274" s="83" t="s">
        <v>862</v>
      </c>
      <c r="I274" s="83" t="s">
        <v>869</v>
      </c>
      <c r="J274" s="83"/>
      <c r="K274" s="93">
        <v>5.2</v>
      </c>
      <c r="L274" s="96" t="s">
        <v>181</v>
      </c>
      <c r="M274" s="97">
        <v>5.2499999999999998E-2</v>
      </c>
      <c r="N274" s="97">
        <v>2.3300000000000001E-2</v>
      </c>
      <c r="O274" s="93">
        <v>10075000</v>
      </c>
      <c r="P274" s="95">
        <v>115.438</v>
      </c>
      <c r="Q274" s="83"/>
      <c r="R274" s="93">
        <v>50678.05429</v>
      </c>
      <c r="S274" s="94">
        <v>1.0075000000000001E-2</v>
      </c>
      <c r="T274" s="94">
        <v>7.9332985067376832E-3</v>
      </c>
      <c r="U274" s="94">
        <f>R274/'סכום נכסי הקרן'!$C$42</f>
        <v>9.7931335883675468E-4</v>
      </c>
    </row>
    <row r="275" spans="2:21" s="139" customFormat="1">
      <c r="B275" s="86" t="s">
        <v>962</v>
      </c>
      <c r="C275" s="83" t="s">
        <v>963</v>
      </c>
      <c r="D275" s="96" t="s">
        <v>28</v>
      </c>
      <c r="E275" s="96" t="s">
        <v>860</v>
      </c>
      <c r="F275" s="83"/>
      <c r="G275" s="96" t="s">
        <v>852</v>
      </c>
      <c r="H275" s="83" t="s">
        <v>862</v>
      </c>
      <c r="I275" s="83" t="s">
        <v>884</v>
      </c>
      <c r="J275" s="83"/>
      <c r="K275" s="93">
        <v>3.5</v>
      </c>
      <c r="L275" s="96" t="s">
        <v>179</v>
      </c>
      <c r="M275" s="97">
        <v>4.8750000000000002E-2</v>
      </c>
      <c r="N275" s="97">
        <v>4.1799999999999997E-2</v>
      </c>
      <c r="O275" s="93">
        <v>8000000</v>
      </c>
      <c r="P275" s="95">
        <v>102.182</v>
      </c>
      <c r="Q275" s="83"/>
      <c r="R275" s="93">
        <v>28976.654839999999</v>
      </c>
      <c r="S275" s="94">
        <v>3.8148737157585278E-3</v>
      </c>
      <c r="T275" s="94">
        <v>4.5360946822653805E-3</v>
      </c>
      <c r="U275" s="94">
        <f>R275/'סכום נכסי הקרן'!$C$42</f>
        <v>5.5995096056426954E-4</v>
      </c>
    </row>
    <row r="276" spans="2:21" s="139" customFormat="1">
      <c r="B276" s="86" t="s">
        <v>964</v>
      </c>
      <c r="C276" s="83" t="s">
        <v>965</v>
      </c>
      <c r="D276" s="96" t="s">
        <v>28</v>
      </c>
      <c r="E276" s="96" t="s">
        <v>860</v>
      </c>
      <c r="F276" s="83"/>
      <c r="G276" s="96" t="s">
        <v>899</v>
      </c>
      <c r="H276" s="83" t="s">
        <v>862</v>
      </c>
      <c r="I276" s="83" t="s">
        <v>869</v>
      </c>
      <c r="J276" s="83"/>
      <c r="K276" s="93">
        <v>3.8499999999999996</v>
      </c>
      <c r="L276" s="96" t="s">
        <v>179</v>
      </c>
      <c r="M276" s="97">
        <v>4.7500000000000001E-2</v>
      </c>
      <c r="N276" s="97">
        <v>4.4600000000000001E-2</v>
      </c>
      <c r="O276" s="93">
        <v>11650000</v>
      </c>
      <c r="P276" s="95">
        <v>100.887</v>
      </c>
      <c r="Q276" s="83"/>
      <c r="R276" s="93">
        <v>41376.842710000004</v>
      </c>
      <c r="S276" s="94">
        <v>1.2944444444444444E-2</v>
      </c>
      <c r="T276" s="94">
        <v>6.4772582350213787E-3</v>
      </c>
      <c r="U276" s="94">
        <f>R276/'סכום נכסי הקרן'!$C$42</f>
        <v>7.9957479386468736E-4</v>
      </c>
    </row>
    <row r="277" spans="2:21" s="139" customFormat="1">
      <c r="B277" s="86" t="s">
        <v>966</v>
      </c>
      <c r="C277" s="83" t="s">
        <v>967</v>
      </c>
      <c r="D277" s="96" t="s">
        <v>28</v>
      </c>
      <c r="E277" s="96" t="s">
        <v>860</v>
      </c>
      <c r="F277" s="83"/>
      <c r="G277" s="96" t="s">
        <v>907</v>
      </c>
      <c r="H277" s="83" t="s">
        <v>862</v>
      </c>
      <c r="I277" s="83" t="s">
        <v>863</v>
      </c>
      <c r="J277" s="83"/>
      <c r="K277" s="93">
        <v>7.4200000000000008</v>
      </c>
      <c r="L277" s="96" t="s">
        <v>179</v>
      </c>
      <c r="M277" s="97">
        <v>4.2999999999999997E-2</v>
      </c>
      <c r="N277" s="97">
        <v>4.590000000000001E-2</v>
      </c>
      <c r="O277" s="93">
        <v>4502000</v>
      </c>
      <c r="P277" s="95">
        <v>97.63</v>
      </c>
      <c r="Q277" s="83"/>
      <c r="R277" s="93">
        <v>15522.567519999999</v>
      </c>
      <c r="S277" s="94">
        <v>3.6015999999999999E-3</v>
      </c>
      <c r="T277" s="94">
        <v>2.4299504677599737E-3</v>
      </c>
      <c r="U277" s="94">
        <f>R277/'סכום נכסי הקרן'!$C$42</f>
        <v>2.9996135306996433E-4</v>
      </c>
    </row>
    <row r="278" spans="2:21" s="139" customFormat="1">
      <c r="B278" s="86" t="s">
        <v>968</v>
      </c>
      <c r="C278" s="83" t="s">
        <v>969</v>
      </c>
      <c r="D278" s="96" t="s">
        <v>28</v>
      </c>
      <c r="E278" s="96" t="s">
        <v>860</v>
      </c>
      <c r="F278" s="83"/>
      <c r="G278" s="96" t="s">
        <v>896</v>
      </c>
      <c r="H278" s="83" t="s">
        <v>862</v>
      </c>
      <c r="I278" s="83" t="s">
        <v>863</v>
      </c>
      <c r="J278" s="83"/>
      <c r="K278" s="93">
        <v>4.5199999999999996</v>
      </c>
      <c r="L278" s="96" t="s">
        <v>179</v>
      </c>
      <c r="M278" s="97">
        <v>3.2000000000000001E-2</v>
      </c>
      <c r="N278" s="97">
        <v>3.5900000000000001E-2</v>
      </c>
      <c r="O278" s="93">
        <v>13908000</v>
      </c>
      <c r="P278" s="95">
        <v>98.076999999999998</v>
      </c>
      <c r="Q278" s="83"/>
      <c r="R278" s="93">
        <v>48167.478770000002</v>
      </c>
      <c r="S278" s="94">
        <v>2.3179999999999999E-2</v>
      </c>
      <c r="T278" s="94">
        <v>7.5402852921834232E-3</v>
      </c>
      <c r="U278" s="94">
        <f>R278/'סכום נכסי הקרן'!$C$42</f>
        <v>9.3079847049800323E-4</v>
      </c>
    </row>
    <row r="279" spans="2:21" s="139" customFormat="1">
      <c r="B279" s="86" t="s">
        <v>970</v>
      </c>
      <c r="C279" s="83" t="s">
        <v>971</v>
      </c>
      <c r="D279" s="96" t="s">
        <v>28</v>
      </c>
      <c r="E279" s="96" t="s">
        <v>860</v>
      </c>
      <c r="F279" s="83"/>
      <c r="G279" s="96" t="s">
        <v>972</v>
      </c>
      <c r="H279" s="83" t="s">
        <v>862</v>
      </c>
      <c r="I279" s="83" t="s">
        <v>869</v>
      </c>
      <c r="J279" s="83"/>
      <c r="K279" s="93">
        <v>7.6899999999999995</v>
      </c>
      <c r="L279" s="96" t="s">
        <v>181</v>
      </c>
      <c r="M279" s="97">
        <v>3.875E-2</v>
      </c>
      <c r="N279" s="97">
        <v>3.6599999999999994E-2</v>
      </c>
      <c r="O279" s="93">
        <v>2900000</v>
      </c>
      <c r="P279" s="95">
        <v>101.369</v>
      </c>
      <c r="Q279" s="83"/>
      <c r="R279" s="93">
        <v>13113.20406</v>
      </c>
      <c r="S279" s="94">
        <v>1.4499999999999999E-3</v>
      </c>
      <c r="T279" s="94">
        <v>2.0527813004113759E-3</v>
      </c>
      <c r="U279" s="94">
        <f>R279/'סכום נכסי הקרן'!$C$42</f>
        <v>2.5340230782388954E-4</v>
      </c>
    </row>
    <row r="280" spans="2:21" s="139" customFormat="1">
      <c r="B280" s="86" t="s">
        <v>973</v>
      </c>
      <c r="C280" s="83" t="s">
        <v>974</v>
      </c>
      <c r="D280" s="96" t="s">
        <v>28</v>
      </c>
      <c r="E280" s="96" t="s">
        <v>860</v>
      </c>
      <c r="F280" s="83"/>
      <c r="G280" s="96" t="s">
        <v>907</v>
      </c>
      <c r="H280" s="83" t="s">
        <v>975</v>
      </c>
      <c r="I280" s="83" t="s">
        <v>863</v>
      </c>
      <c r="J280" s="83"/>
      <c r="K280" s="93">
        <v>4.71</v>
      </c>
      <c r="L280" s="96" t="s">
        <v>179</v>
      </c>
      <c r="M280" s="97">
        <v>7.8750000000000001E-2</v>
      </c>
      <c r="N280" s="97">
        <v>6.0400000000000009E-2</v>
      </c>
      <c r="O280" s="93">
        <v>6450000</v>
      </c>
      <c r="P280" s="95">
        <v>108.60299999999999</v>
      </c>
      <c r="Q280" s="83"/>
      <c r="R280" s="93">
        <v>24654.86004</v>
      </c>
      <c r="S280" s="94">
        <v>3.6857142857142857E-3</v>
      </c>
      <c r="T280" s="94">
        <v>3.8595476302205637E-3</v>
      </c>
      <c r="U280" s="94">
        <f>R280/'סכום נכסי הקרן'!$C$42</f>
        <v>4.7643569066910366E-4</v>
      </c>
    </row>
    <row r="281" spans="2:21" s="139" customFormat="1">
      <c r="B281" s="86" t="s">
        <v>976</v>
      </c>
      <c r="C281" s="83" t="s">
        <v>977</v>
      </c>
      <c r="D281" s="96" t="s">
        <v>28</v>
      </c>
      <c r="E281" s="96" t="s">
        <v>860</v>
      </c>
      <c r="F281" s="83"/>
      <c r="G281" s="96" t="s">
        <v>907</v>
      </c>
      <c r="H281" s="83" t="s">
        <v>975</v>
      </c>
      <c r="I281" s="83" t="s">
        <v>863</v>
      </c>
      <c r="J281" s="83"/>
      <c r="K281" s="93">
        <v>6.6000000000000005</v>
      </c>
      <c r="L281" s="96" t="s">
        <v>179</v>
      </c>
      <c r="M281" s="97">
        <v>5.2000000000000005E-2</v>
      </c>
      <c r="N281" s="97">
        <v>5.0200000000000002E-2</v>
      </c>
      <c r="O281" s="93">
        <v>6688000</v>
      </c>
      <c r="P281" s="95">
        <v>100.898</v>
      </c>
      <c r="Q281" s="83"/>
      <c r="R281" s="93">
        <v>24184.537199999999</v>
      </c>
      <c r="S281" s="94">
        <v>3.262439024390244E-3</v>
      </c>
      <c r="T281" s="94">
        <v>3.7859218461108353E-3</v>
      </c>
      <c r="U281" s="94">
        <f>R281/'סכום נכסי הקרן'!$C$42</f>
        <v>4.6734707338434478E-4</v>
      </c>
    </row>
    <row r="282" spans="2:21" s="139" customFormat="1">
      <c r="B282" s="86" t="s">
        <v>978</v>
      </c>
      <c r="C282" s="83" t="s">
        <v>979</v>
      </c>
      <c r="D282" s="96" t="s">
        <v>28</v>
      </c>
      <c r="E282" s="96" t="s">
        <v>860</v>
      </c>
      <c r="F282" s="83"/>
      <c r="G282" s="96" t="s">
        <v>915</v>
      </c>
      <c r="H282" s="83" t="s">
        <v>975</v>
      </c>
      <c r="I282" s="83" t="s">
        <v>884</v>
      </c>
      <c r="J282" s="83"/>
      <c r="K282" s="93">
        <v>3.92</v>
      </c>
      <c r="L282" s="96" t="s">
        <v>179</v>
      </c>
      <c r="M282" s="97">
        <v>2.894E-2</v>
      </c>
      <c r="N282" s="97">
        <v>3.6600000000000001E-2</v>
      </c>
      <c r="O282" s="93">
        <v>13450000</v>
      </c>
      <c r="P282" s="95">
        <v>96.894000000000005</v>
      </c>
      <c r="Q282" s="83"/>
      <c r="R282" s="93">
        <v>46228.438520000003</v>
      </c>
      <c r="S282" s="94">
        <v>7.4722222222222221E-3</v>
      </c>
      <c r="T282" s="94">
        <v>7.2367419668654927E-3</v>
      </c>
      <c r="U282" s="94">
        <f>R282/'סכום נכסי הקרן'!$C$42</f>
        <v>8.9332804968664497E-4</v>
      </c>
    </row>
    <row r="283" spans="2:21" s="139" customFormat="1">
      <c r="B283" s="86" t="s">
        <v>980</v>
      </c>
      <c r="C283" s="83" t="s">
        <v>981</v>
      </c>
      <c r="D283" s="96" t="s">
        <v>28</v>
      </c>
      <c r="E283" s="96" t="s">
        <v>860</v>
      </c>
      <c r="F283" s="83"/>
      <c r="G283" s="96" t="s">
        <v>882</v>
      </c>
      <c r="H283" s="83" t="s">
        <v>975</v>
      </c>
      <c r="I283" s="83" t="s">
        <v>884</v>
      </c>
      <c r="J283" s="83"/>
      <c r="K283" s="93">
        <v>7.8000000000000016</v>
      </c>
      <c r="L283" s="96" t="s">
        <v>179</v>
      </c>
      <c r="M283" s="97">
        <v>4.4999999999999998E-2</v>
      </c>
      <c r="N283" s="97">
        <v>4.5700000000000005E-2</v>
      </c>
      <c r="O283" s="93">
        <v>10154000</v>
      </c>
      <c r="P283" s="95">
        <v>98.843999999999994</v>
      </c>
      <c r="Q283" s="83"/>
      <c r="R283" s="93">
        <v>35875.261479999994</v>
      </c>
      <c r="S283" s="94">
        <v>1.3538666666666666E-2</v>
      </c>
      <c r="T283" s="94">
        <v>5.616023786143425E-3</v>
      </c>
      <c r="U283" s="94">
        <f>R283/'סכום נכסי הקרן'!$C$42</f>
        <v>6.932610833494103E-4</v>
      </c>
    </row>
    <row r="284" spans="2:21" s="139" customFormat="1">
      <c r="B284" s="86" t="s">
        <v>982</v>
      </c>
      <c r="C284" s="83" t="s">
        <v>983</v>
      </c>
      <c r="D284" s="96" t="s">
        <v>28</v>
      </c>
      <c r="E284" s="96" t="s">
        <v>860</v>
      </c>
      <c r="F284" s="83"/>
      <c r="G284" s="96" t="s">
        <v>872</v>
      </c>
      <c r="H284" s="83" t="s">
        <v>975</v>
      </c>
      <c r="I284" s="83" t="s">
        <v>869</v>
      </c>
      <c r="J284" s="83"/>
      <c r="K284" s="93">
        <v>4.7299999999999995</v>
      </c>
      <c r="L284" s="96" t="s">
        <v>179</v>
      </c>
      <c r="M284" s="97">
        <v>5.6250000000000001E-2</v>
      </c>
      <c r="N284" s="97">
        <v>4.7400000000000005E-2</v>
      </c>
      <c r="O284" s="93">
        <v>4839000</v>
      </c>
      <c r="P284" s="95">
        <v>103.92400000000001</v>
      </c>
      <c r="Q284" s="83"/>
      <c r="R284" s="93">
        <v>18112.540280000001</v>
      </c>
      <c r="S284" s="94">
        <v>9.6780000000000008E-3</v>
      </c>
      <c r="T284" s="94">
        <v>2.8353927704936389E-3</v>
      </c>
      <c r="U284" s="94">
        <f>R284/'סכום נכסי הקרן'!$C$42</f>
        <v>3.5001053034060383E-4</v>
      </c>
    </row>
    <row r="285" spans="2:21" s="139" customFormat="1">
      <c r="B285" s="86" t="s">
        <v>984</v>
      </c>
      <c r="C285" s="83" t="s">
        <v>985</v>
      </c>
      <c r="D285" s="96" t="s">
        <v>28</v>
      </c>
      <c r="E285" s="96" t="s">
        <v>860</v>
      </c>
      <c r="F285" s="83"/>
      <c r="G285" s="96" t="s">
        <v>959</v>
      </c>
      <c r="H285" s="83" t="s">
        <v>975</v>
      </c>
      <c r="I285" s="83" t="s">
        <v>869</v>
      </c>
      <c r="J285" s="83"/>
      <c r="K285" s="93">
        <v>3.51</v>
      </c>
      <c r="L285" s="96" t="s">
        <v>179</v>
      </c>
      <c r="M285" s="97">
        <v>4.1250000000000002E-2</v>
      </c>
      <c r="N285" s="97">
        <v>4.4900000000000002E-2</v>
      </c>
      <c r="O285" s="93">
        <v>6328000</v>
      </c>
      <c r="P285" s="95">
        <v>98.225999999999999</v>
      </c>
      <c r="Q285" s="83"/>
      <c r="R285" s="93">
        <v>22035.7585</v>
      </c>
      <c r="S285" s="94">
        <v>1.0546666666666666E-2</v>
      </c>
      <c r="T285" s="94">
        <v>3.4495454186641425E-3</v>
      </c>
      <c r="U285" s="94">
        <f>R285/'סכום נכסי הקרן'!$C$42</f>
        <v>4.2582362273937578E-4</v>
      </c>
    </row>
    <row r="286" spans="2:21" s="139" customFormat="1">
      <c r="B286" s="86" t="s">
        <v>986</v>
      </c>
      <c r="C286" s="83" t="s">
        <v>987</v>
      </c>
      <c r="D286" s="96" t="s">
        <v>28</v>
      </c>
      <c r="E286" s="96" t="s">
        <v>860</v>
      </c>
      <c r="F286" s="83"/>
      <c r="G286" s="96" t="s">
        <v>907</v>
      </c>
      <c r="H286" s="83" t="s">
        <v>975</v>
      </c>
      <c r="I286" s="83" t="s">
        <v>869</v>
      </c>
      <c r="J286" s="83"/>
      <c r="K286" s="93">
        <v>1.1599999999999999</v>
      </c>
      <c r="L286" s="96" t="s">
        <v>182</v>
      </c>
      <c r="M286" s="97">
        <v>6.8760000000000002E-2</v>
      </c>
      <c r="N286" s="97">
        <v>3.1600000000000003E-2</v>
      </c>
      <c r="O286" s="93">
        <v>4960000</v>
      </c>
      <c r="P286" s="95">
        <v>104.033</v>
      </c>
      <c r="Q286" s="83"/>
      <c r="R286" s="93">
        <v>25985.331620000001</v>
      </c>
      <c r="S286" s="94">
        <v>4.96E-3</v>
      </c>
      <c r="T286" s="94">
        <v>4.0678237439496119E-3</v>
      </c>
      <c r="U286" s="94">
        <f>R286/'סכום נכסי הקרן'!$C$42</f>
        <v>5.021460027578562E-4</v>
      </c>
    </row>
    <row r="287" spans="2:21" s="139" customFormat="1">
      <c r="B287" s="86" t="s">
        <v>988</v>
      </c>
      <c r="C287" s="83" t="s">
        <v>989</v>
      </c>
      <c r="D287" s="96" t="s">
        <v>28</v>
      </c>
      <c r="E287" s="96" t="s">
        <v>860</v>
      </c>
      <c r="F287" s="83"/>
      <c r="G287" s="96" t="s">
        <v>824</v>
      </c>
      <c r="H287" s="83" t="s">
        <v>975</v>
      </c>
      <c r="I287" s="83" t="s">
        <v>869</v>
      </c>
      <c r="J287" s="83"/>
      <c r="K287" s="93">
        <v>6.1700000000000008</v>
      </c>
      <c r="L287" s="96" t="s">
        <v>181</v>
      </c>
      <c r="M287" s="97">
        <v>4.4999999999999998E-2</v>
      </c>
      <c r="N287" s="97">
        <v>2.9699999999999997E-2</v>
      </c>
      <c r="O287" s="93">
        <v>4502000</v>
      </c>
      <c r="P287" s="95">
        <v>109.24299999999999</v>
      </c>
      <c r="Q287" s="83"/>
      <c r="R287" s="93">
        <v>21306.375889999999</v>
      </c>
      <c r="S287" s="94">
        <v>4.5019999999999999E-3</v>
      </c>
      <c r="T287" s="94">
        <v>3.3353656212780532E-3</v>
      </c>
      <c r="U287" s="94">
        <f>R287/'סכום נכסי הקרן'!$C$42</f>
        <v>4.11728880080379E-4</v>
      </c>
    </row>
    <row r="288" spans="2:21" s="139" customFormat="1">
      <c r="B288" s="86" t="s">
        <v>990</v>
      </c>
      <c r="C288" s="83" t="s">
        <v>991</v>
      </c>
      <c r="D288" s="96" t="s">
        <v>28</v>
      </c>
      <c r="E288" s="96" t="s">
        <v>860</v>
      </c>
      <c r="F288" s="83"/>
      <c r="G288" s="96" t="s">
        <v>882</v>
      </c>
      <c r="H288" s="83" t="s">
        <v>975</v>
      </c>
      <c r="I288" s="83" t="s">
        <v>869</v>
      </c>
      <c r="J288" s="83"/>
      <c r="K288" s="93">
        <v>3.6199999999999997</v>
      </c>
      <c r="L288" s="96" t="s">
        <v>179</v>
      </c>
      <c r="M288" s="97">
        <v>0.05</v>
      </c>
      <c r="N288" s="97">
        <v>4.7E-2</v>
      </c>
      <c r="O288" s="93">
        <v>7025000</v>
      </c>
      <c r="P288" s="95">
        <v>100.73</v>
      </c>
      <c r="Q288" s="83"/>
      <c r="R288" s="93">
        <v>25435.202699999998</v>
      </c>
      <c r="S288" s="94">
        <v>6.3863636363636362E-3</v>
      </c>
      <c r="T288" s="94">
        <v>3.9817048705892664E-3</v>
      </c>
      <c r="U288" s="94">
        <f>R288/'סכום נכסי הקרן'!$C$42</f>
        <v>4.9151519603123041E-4</v>
      </c>
    </row>
    <row r="289" spans="2:21" s="139" customFormat="1">
      <c r="B289" s="86" t="s">
        <v>992</v>
      </c>
      <c r="C289" s="83" t="s">
        <v>993</v>
      </c>
      <c r="D289" s="96" t="s">
        <v>28</v>
      </c>
      <c r="E289" s="96" t="s">
        <v>860</v>
      </c>
      <c r="F289" s="83"/>
      <c r="G289" s="96" t="s">
        <v>952</v>
      </c>
      <c r="H289" s="83" t="s">
        <v>975</v>
      </c>
      <c r="I289" s="83" t="s">
        <v>884</v>
      </c>
      <c r="J289" s="83"/>
      <c r="K289" s="93">
        <v>4.4400000000000004</v>
      </c>
      <c r="L289" s="96" t="s">
        <v>181</v>
      </c>
      <c r="M289" s="97">
        <v>3.7499999999999999E-2</v>
      </c>
      <c r="N289" s="97">
        <v>1.1300000000000001E-2</v>
      </c>
      <c r="O289" s="93">
        <v>4900000</v>
      </c>
      <c r="P289" s="95">
        <v>111.771</v>
      </c>
      <c r="Q289" s="83"/>
      <c r="R289" s="93">
        <v>23884.398149999997</v>
      </c>
      <c r="S289" s="94">
        <v>6.5333333333333337E-3</v>
      </c>
      <c r="T289" s="94">
        <v>3.7389371559813935E-3</v>
      </c>
      <c r="U289" s="94">
        <f>R289/'סכום נכסי הקרן'!$C$42</f>
        <v>4.6154712338051097E-4</v>
      </c>
    </row>
    <row r="290" spans="2:21" s="139" customFormat="1">
      <c r="B290" s="86" t="s">
        <v>994</v>
      </c>
      <c r="C290" s="83" t="s">
        <v>995</v>
      </c>
      <c r="D290" s="96" t="s">
        <v>28</v>
      </c>
      <c r="E290" s="96" t="s">
        <v>860</v>
      </c>
      <c r="F290" s="83"/>
      <c r="G290" s="96" t="s">
        <v>899</v>
      </c>
      <c r="H290" s="83" t="s">
        <v>975</v>
      </c>
      <c r="I290" s="83" t="s">
        <v>869</v>
      </c>
      <c r="J290" s="83"/>
      <c r="K290" s="93">
        <v>3.0000000000000002E-2</v>
      </c>
      <c r="L290" s="96" t="s">
        <v>182</v>
      </c>
      <c r="M290" s="97">
        <v>4.8499999999999995E-2</v>
      </c>
      <c r="N290" s="97">
        <v>3.2000000000000002E-3</v>
      </c>
      <c r="O290" s="93">
        <v>7900000</v>
      </c>
      <c r="P290" s="95">
        <v>100.026</v>
      </c>
      <c r="Q290" s="83"/>
      <c r="R290" s="93">
        <v>40880.664720000001</v>
      </c>
      <c r="S290" s="94">
        <v>1.975E-2</v>
      </c>
      <c r="T290" s="94">
        <v>6.39958500619894E-3</v>
      </c>
      <c r="U290" s="94">
        <f>R290/'סכום נכסי הקרן'!$C$42</f>
        <v>7.8998654623412164E-4</v>
      </c>
    </row>
    <row r="291" spans="2:21" s="139" customFormat="1">
      <c r="B291" s="86" t="s">
        <v>996</v>
      </c>
      <c r="C291" s="83" t="s">
        <v>997</v>
      </c>
      <c r="D291" s="96" t="s">
        <v>28</v>
      </c>
      <c r="E291" s="96" t="s">
        <v>860</v>
      </c>
      <c r="F291" s="83"/>
      <c r="G291" s="96" t="s">
        <v>926</v>
      </c>
      <c r="H291" s="83" t="s">
        <v>975</v>
      </c>
      <c r="I291" s="83" t="s">
        <v>869</v>
      </c>
      <c r="J291" s="83"/>
      <c r="K291" s="93">
        <v>6.61</v>
      </c>
      <c r="L291" s="96" t="s">
        <v>179</v>
      </c>
      <c r="M291" s="97">
        <v>4.7500000000000001E-2</v>
      </c>
      <c r="N291" s="97">
        <v>4.7500000000000001E-2</v>
      </c>
      <c r="O291" s="93">
        <v>6700000</v>
      </c>
      <c r="P291" s="95">
        <v>99.850999999999999</v>
      </c>
      <c r="Q291" s="83"/>
      <c r="R291" s="93">
        <v>23657.830449999998</v>
      </c>
      <c r="S291" s="94">
        <v>2.9130434782608694E-3</v>
      </c>
      <c r="T291" s="94">
        <v>3.7034695512900336E-3</v>
      </c>
      <c r="U291" s="94">
        <f>R291/'סכום נכסי הקרן'!$C$42</f>
        <v>4.5716888158730347E-4</v>
      </c>
    </row>
    <row r="292" spans="2:21" s="139" customFormat="1">
      <c r="B292" s="86" t="s">
        <v>998</v>
      </c>
      <c r="C292" s="83" t="s">
        <v>999</v>
      </c>
      <c r="D292" s="96" t="s">
        <v>28</v>
      </c>
      <c r="E292" s="96" t="s">
        <v>860</v>
      </c>
      <c r="F292" s="83"/>
      <c r="G292" s="96" t="s">
        <v>824</v>
      </c>
      <c r="H292" s="83" t="s">
        <v>1000</v>
      </c>
      <c r="I292" s="83" t="s">
        <v>884</v>
      </c>
      <c r="J292" s="83"/>
      <c r="K292" s="93">
        <v>1.88</v>
      </c>
      <c r="L292" s="96" t="s">
        <v>179</v>
      </c>
      <c r="M292" s="97">
        <v>0.05</v>
      </c>
      <c r="N292" s="97">
        <v>4.1500000000000002E-2</v>
      </c>
      <c r="O292" s="93">
        <v>7020000</v>
      </c>
      <c r="P292" s="95">
        <v>101.27</v>
      </c>
      <c r="Q292" s="83"/>
      <c r="R292" s="93">
        <v>25036.385559999999</v>
      </c>
      <c r="S292" s="94">
        <v>3.5117558779389694E-3</v>
      </c>
      <c r="T292" s="94">
        <v>3.9192728087125792E-3</v>
      </c>
      <c r="U292" s="94">
        <f>R292/'סכום נכסי הקרן'!$C$42</f>
        <v>4.8380836990290102E-4</v>
      </c>
    </row>
    <row r="293" spans="2:21" s="139" customFormat="1">
      <c r="B293" s="86" t="s">
        <v>1001</v>
      </c>
      <c r="C293" s="83" t="s">
        <v>1002</v>
      </c>
      <c r="D293" s="96" t="s">
        <v>28</v>
      </c>
      <c r="E293" s="96" t="s">
        <v>860</v>
      </c>
      <c r="F293" s="83"/>
      <c r="G293" s="96" t="s">
        <v>899</v>
      </c>
      <c r="H293" s="83" t="s">
        <v>1000</v>
      </c>
      <c r="I293" s="83" t="s">
        <v>863</v>
      </c>
      <c r="J293" s="83"/>
      <c r="K293" s="93">
        <v>5.89</v>
      </c>
      <c r="L293" s="96" t="s">
        <v>181</v>
      </c>
      <c r="M293" s="97">
        <v>5.3749999999999999E-2</v>
      </c>
      <c r="N293" s="97">
        <v>3.73E-2</v>
      </c>
      <c r="O293" s="93">
        <v>2200000</v>
      </c>
      <c r="P293" s="95">
        <v>109.508</v>
      </c>
      <c r="Q293" s="83"/>
      <c r="R293" s="93">
        <v>10515.790650000001</v>
      </c>
      <c r="S293" s="94">
        <v>1.7600000000000001E-3</v>
      </c>
      <c r="T293" s="94">
        <v>1.6461742154389072E-3</v>
      </c>
      <c r="U293" s="94">
        <f>R293/'סכום נכסי הקרן'!$C$42</f>
        <v>2.0320934587079702E-4</v>
      </c>
    </row>
    <row r="294" spans="2:21" s="139" customFormat="1">
      <c r="B294" s="86" t="s">
        <v>1003</v>
      </c>
      <c r="C294" s="83" t="s">
        <v>1004</v>
      </c>
      <c r="D294" s="96" t="s">
        <v>28</v>
      </c>
      <c r="E294" s="96" t="s">
        <v>860</v>
      </c>
      <c r="F294" s="83"/>
      <c r="G294" s="96" t="s">
        <v>899</v>
      </c>
      <c r="H294" s="83" t="s">
        <v>1000</v>
      </c>
      <c r="I294" s="83" t="s">
        <v>863</v>
      </c>
      <c r="J294" s="83"/>
      <c r="K294" s="93">
        <v>6.33</v>
      </c>
      <c r="L294" s="96" t="s">
        <v>182</v>
      </c>
      <c r="M294" s="97">
        <v>0.06</v>
      </c>
      <c r="N294" s="97">
        <v>5.3099999999999994E-2</v>
      </c>
      <c r="O294" s="93">
        <v>8000000</v>
      </c>
      <c r="P294" s="95">
        <v>103.96</v>
      </c>
      <c r="Q294" s="83"/>
      <c r="R294" s="93">
        <v>41528.643109999997</v>
      </c>
      <c r="S294" s="94">
        <v>6.4000000000000003E-3</v>
      </c>
      <c r="T294" s="94">
        <v>6.5010215365828546E-3</v>
      </c>
      <c r="U294" s="94">
        <f>R294/'סכום נכסי הקרן'!$C$42</f>
        <v>8.0250821665842889E-4</v>
      </c>
    </row>
    <row r="295" spans="2:21" s="139" customFormat="1">
      <c r="B295" s="86" t="s">
        <v>1005</v>
      </c>
      <c r="C295" s="83" t="s">
        <v>1006</v>
      </c>
      <c r="D295" s="96" t="s">
        <v>28</v>
      </c>
      <c r="E295" s="96" t="s">
        <v>860</v>
      </c>
      <c r="F295" s="83"/>
      <c r="G295" s="96" t="s">
        <v>899</v>
      </c>
      <c r="H295" s="83" t="s">
        <v>1000</v>
      </c>
      <c r="I295" s="83" t="s">
        <v>884</v>
      </c>
      <c r="J295" s="83"/>
      <c r="K295" s="93">
        <v>7.2499999999999991</v>
      </c>
      <c r="L295" s="96" t="s">
        <v>179</v>
      </c>
      <c r="M295" s="97">
        <v>5.5E-2</v>
      </c>
      <c r="N295" s="97">
        <v>6.2199999999999998E-2</v>
      </c>
      <c r="O295" s="93">
        <v>3000000</v>
      </c>
      <c r="P295" s="95">
        <v>94.594999999999999</v>
      </c>
      <c r="Q295" s="83"/>
      <c r="R295" s="93">
        <v>10094.60922</v>
      </c>
      <c r="S295" s="94">
        <v>3.0000000000000001E-3</v>
      </c>
      <c r="T295" s="94">
        <v>1.5802411788119668E-3</v>
      </c>
      <c r="U295" s="94">
        <f>R295/'סכום נכסי הקרן'!$C$42</f>
        <v>1.9507034750806081E-4</v>
      </c>
    </row>
    <row r="296" spans="2:21" s="139" customFormat="1">
      <c r="B296" s="86" t="s">
        <v>1007</v>
      </c>
      <c r="C296" s="83" t="s">
        <v>1008</v>
      </c>
      <c r="D296" s="96" t="s">
        <v>28</v>
      </c>
      <c r="E296" s="96" t="s">
        <v>860</v>
      </c>
      <c r="F296" s="83"/>
      <c r="G296" s="96" t="s">
        <v>899</v>
      </c>
      <c r="H296" s="83" t="s">
        <v>1000</v>
      </c>
      <c r="I296" s="83" t="s">
        <v>884</v>
      </c>
      <c r="J296" s="83"/>
      <c r="K296" s="93">
        <v>6.85</v>
      </c>
      <c r="L296" s="96" t="s">
        <v>179</v>
      </c>
      <c r="M296" s="97">
        <v>0.06</v>
      </c>
      <c r="N296" s="97">
        <v>6.2E-2</v>
      </c>
      <c r="O296" s="93">
        <v>10376000</v>
      </c>
      <c r="P296" s="95">
        <v>98.26</v>
      </c>
      <c r="Q296" s="83"/>
      <c r="R296" s="93">
        <v>36288.680679999998</v>
      </c>
      <c r="S296" s="94">
        <v>1.3834666666666667E-2</v>
      </c>
      <c r="T296" s="94">
        <v>5.6807416994091664E-3</v>
      </c>
      <c r="U296" s="94">
        <f>R296/'סכום נכסי הקרן'!$C$42</f>
        <v>7.0125008275027131E-4</v>
      </c>
    </row>
    <row r="297" spans="2:21" s="139" customFormat="1">
      <c r="B297" s="86" t="s">
        <v>1009</v>
      </c>
      <c r="C297" s="83" t="s">
        <v>1010</v>
      </c>
      <c r="D297" s="96" t="s">
        <v>28</v>
      </c>
      <c r="E297" s="96" t="s">
        <v>860</v>
      </c>
      <c r="F297" s="83"/>
      <c r="G297" s="96" t="s">
        <v>484</v>
      </c>
      <c r="H297" s="83" t="s">
        <v>1000</v>
      </c>
      <c r="I297" s="83" t="s">
        <v>869</v>
      </c>
      <c r="J297" s="83"/>
      <c r="K297" s="93">
        <v>5.12</v>
      </c>
      <c r="L297" s="96" t="s">
        <v>179</v>
      </c>
      <c r="M297" s="97">
        <v>0.06</v>
      </c>
      <c r="N297" s="97">
        <v>6.5500000000000003E-2</v>
      </c>
      <c r="O297" s="93">
        <v>6660000</v>
      </c>
      <c r="P297" s="95">
        <v>96.856999999999999</v>
      </c>
      <c r="Q297" s="83"/>
      <c r="R297" s="93">
        <v>22730.084800000001</v>
      </c>
      <c r="S297" s="94">
        <v>5.3280000000000003E-3</v>
      </c>
      <c r="T297" s="94">
        <v>3.5582373934479028E-3</v>
      </c>
      <c r="U297" s="94">
        <f>R297/'סכום נכסי הקרן'!$C$42</f>
        <v>4.392409299053273E-4</v>
      </c>
    </row>
    <row r="298" spans="2:21" s="139" customFormat="1">
      <c r="B298" s="86" t="s">
        <v>1012</v>
      </c>
      <c r="C298" s="83" t="s">
        <v>1013</v>
      </c>
      <c r="D298" s="96" t="s">
        <v>28</v>
      </c>
      <c r="E298" s="96" t="s">
        <v>860</v>
      </c>
      <c r="F298" s="83"/>
      <c r="G298" s="96" t="s">
        <v>484</v>
      </c>
      <c r="H298" s="83" t="s">
        <v>1000</v>
      </c>
      <c r="I298" s="83" t="s">
        <v>869</v>
      </c>
      <c r="J298" s="83"/>
      <c r="K298" s="93">
        <v>7.339999999999999</v>
      </c>
      <c r="L298" s="96" t="s">
        <v>179</v>
      </c>
      <c r="M298" s="97">
        <v>6.7500000000000004E-2</v>
      </c>
      <c r="N298" s="97">
        <v>6.9099999999999995E-2</v>
      </c>
      <c r="O298" s="93">
        <v>2485000</v>
      </c>
      <c r="P298" s="95">
        <v>98.474999999999994</v>
      </c>
      <c r="Q298" s="83"/>
      <c r="R298" s="93">
        <v>8625.3194499999991</v>
      </c>
      <c r="S298" s="94">
        <v>1.9880000000000002E-3</v>
      </c>
      <c r="T298" s="94">
        <v>1.3502340386087558E-3</v>
      </c>
      <c r="U298" s="94">
        <f>R298/'סכום נכסי הקרן'!$C$42</f>
        <v>1.6667748357667832E-4</v>
      </c>
    </row>
    <row r="299" spans="2:21" s="139" customFormat="1">
      <c r="B299" s="86" t="s">
        <v>1014</v>
      </c>
      <c r="C299" s="83" t="s">
        <v>1015</v>
      </c>
      <c r="D299" s="96" t="s">
        <v>28</v>
      </c>
      <c r="E299" s="96" t="s">
        <v>860</v>
      </c>
      <c r="F299" s="83"/>
      <c r="G299" s="96" t="s">
        <v>484</v>
      </c>
      <c r="H299" s="83" t="s">
        <v>1000</v>
      </c>
      <c r="I299" s="83" t="s">
        <v>869</v>
      </c>
      <c r="J299" s="83"/>
      <c r="K299" s="93">
        <v>7.34</v>
      </c>
      <c r="L299" s="96" t="s">
        <v>179</v>
      </c>
      <c r="M299" s="97">
        <v>6.7500000000000004E-2</v>
      </c>
      <c r="N299" s="97">
        <v>6.9199999999999998E-2</v>
      </c>
      <c r="O299" s="93">
        <v>9754000</v>
      </c>
      <c r="P299" s="95">
        <v>98.459000000000003</v>
      </c>
      <c r="Q299" s="83"/>
      <c r="R299" s="93">
        <v>33850.196349999998</v>
      </c>
      <c r="S299" s="94">
        <v>7.8031999999999997E-3</v>
      </c>
      <c r="T299" s="94">
        <v>5.299013861493544E-3</v>
      </c>
      <c r="U299" s="94">
        <f>R299/'סכום נכסי הקרן'!$C$42</f>
        <v>6.5412829969960847E-4</v>
      </c>
    </row>
    <row r="300" spans="2:21" s="139" customFormat="1">
      <c r="B300" s="86" t="s">
        <v>1016</v>
      </c>
      <c r="C300" s="83" t="s">
        <v>1017</v>
      </c>
      <c r="D300" s="96" t="s">
        <v>28</v>
      </c>
      <c r="E300" s="96" t="s">
        <v>860</v>
      </c>
      <c r="F300" s="83"/>
      <c r="G300" s="96" t="s">
        <v>907</v>
      </c>
      <c r="H300" s="83" t="s">
        <v>1000</v>
      </c>
      <c r="I300" s="83" t="s">
        <v>863</v>
      </c>
      <c r="J300" s="83"/>
      <c r="K300" s="93">
        <v>4.3500000000000005</v>
      </c>
      <c r="L300" s="96" t="s">
        <v>179</v>
      </c>
      <c r="M300" s="97">
        <v>0.05</v>
      </c>
      <c r="N300" s="97">
        <v>6.5500000000000003E-2</v>
      </c>
      <c r="O300" s="93">
        <v>9569000</v>
      </c>
      <c r="P300" s="95">
        <v>93.471999999999994</v>
      </c>
      <c r="Q300" s="83"/>
      <c r="R300" s="93">
        <v>31710.607809999998</v>
      </c>
      <c r="S300" s="94">
        <v>4.7844999999999997E-3</v>
      </c>
      <c r="T300" s="94">
        <v>4.9640760899626341E-3</v>
      </c>
      <c r="U300" s="94">
        <f>R300/'סכום נכסי הקרן'!$C$42</f>
        <v>6.1278244163556891E-4</v>
      </c>
    </row>
    <row r="301" spans="2:21" s="139" customFormat="1">
      <c r="B301" s="86" t="s">
        <v>1018</v>
      </c>
      <c r="C301" s="83" t="s">
        <v>1019</v>
      </c>
      <c r="D301" s="96" t="s">
        <v>28</v>
      </c>
      <c r="E301" s="96" t="s">
        <v>860</v>
      </c>
      <c r="F301" s="83"/>
      <c r="G301" s="96" t="s">
        <v>882</v>
      </c>
      <c r="H301" s="83" t="s">
        <v>1000</v>
      </c>
      <c r="I301" s="83" t="s">
        <v>884</v>
      </c>
      <c r="J301" s="83"/>
      <c r="K301" s="93">
        <v>2.8499999999999996</v>
      </c>
      <c r="L301" s="96" t="s">
        <v>179</v>
      </c>
      <c r="M301" s="97">
        <v>4.6249999999999999E-2</v>
      </c>
      <c r="N301" s="97">
        <v>4.5899999999999996E-2</v>
      </c>
      <c r="O301" s="93">
        <v>6860000</v>
      </c>
      <c r="P301" s="95">
        <v>99.751999999999995</v>
      </c>
      <c r="Q301" s="83"/>
      <c r="R301" s="93">
        <v>24511.3138</v>
      </c>
      <c r="S301" s="94">
        <v>9.1466666666666675E-3</v>
      </c>
      <c r="T301" s="94">
        <v>3.8370764602556873E-3</v>
      </c>
      <c r="U301" s="94">
        <f>R301/'סכום נכסי הקרן'!$C$42</f>
        <v>4.7366177299581748E-4</v>
      </c>
    </row>
    <row r="302" spans="2:21" s="139" customFormat="1">
      <c r="B302" s="86" t="s">
        <v>1020</v>
      </c>
      <c r="C302" s="83" t="s">
        <v>1021</v>
      </c>
      <c r="D302" s="96" t="s">
        <v>28</v>
      </c>
      <c r="E302" s="96" t="s">
        <v>860</v>
      </c>
      <c r="F302" s="83"/>
      <c r="G302" s="96" t="s">
        <v>818</v>
      </c>
      <c r="H302" s="83" t="s">
        <v>1022</v>
      </c>
      <c r="I302" s="83" t="s">
        <v>884</v>
      </c>
      <c r="J302" s="83"/>
      <c r="K302" s="93">
        <v>5.62</v>
      </c>
      <c r="L302" s="96" t="s">
        <v>179</v>
      </c>
      <c r="M302" s="97">
        <v>0.05</v>
      </c>
      <c r="N302" s="97">
        <v>5.1299999999999998E-2</v>
      </c>
      <c r="O302" s="93">
        <v>7150000</v>
      </c>
      <c r="P302" s="95">
        <v>98.775999999999996</v>
      </c>
      <c r="Q302" s="83"/>
      <c r="R302" s="93">
        <v>25442.20666</v>
      </c>
      <c r="S302" s="94">
        <v>7.1500000000000001E-3</v>
      </c>
      <c r="T302" s="94">
        <v>3.9828012920321912E-3</v>
      </c>
      <c r="U302" s="94">
        <f>R302/'סכום נכסי הקרן'!$C$42</f>
        <v>4.9165054202445879E-4</v>
      </c>
    </row>
    <row r="303" spans="2:21" s="139" customFormat="1">
      <c r="B303" s="86" t="s">
        <v>1023</v>
      </c>
      <c r="C303" s="83" t="s">
        <v>1024</v>
      </c>
      <c r="D303" s="96" t="s">
        <v>28</v>
      </c>
      <c r="E303" s="96" t="s">
        <v>860</v>
      </c>
      <c r="F303" s="83"/>
      <c r="G303" s="96" t="s">
        <v>824</v>
      </c>
      <c r="H303" s="83" t="s">
        <v>1022</v>
      </c>
      <c r="I303" s="83" t="s">
        <v>863</v>
      </c>
      <c r="J303" s="83"/>
      <c r="K303" s="93">
        <v>4.8099999999999996</v>
      </c>
      <c r="L303" s="96" t="s">
        <v>179</v>
      </c>
      <c r="M303" s="97">
        <v>7.0000000000000007E-2</v>
      </c>
      <c r="N303" s="97">
        <v>4.7899999999999998E-2</v>
      </c>
      <c r="O303" s="93">
        <v>6800000</v>
      </c>
      <c r="P303" s="95">
        <v>110.399</v>
      </c>
      <c r="Q303" s="83"/>
      <c r="R303" s="93">
        <v>26798.227850000003</v>
      </c>
      <c r="S303" s="94">
        <v>5.4424599919163461E-3</v>
      </c>
      <c r="T303" s="94">
        <v>4.1950770203024934E-3</v>
      </c>
      <c r="U303" s="94">
        <f>R303/'סכום נכסי הקרן'!$C$42</f>
        <v>5.1785458013992275E-4</v>
      </c>
    </row>
    <row r="304" spans="2:21" s="139" customFormat="1">
      <c r="B304" s="86" t="s">
        <v>1025</v>
      </c>
      <c r="C304" s="83" t="s">
        <v>1026</v>
      </c>
      <c r="D304" s="96" t="s">
        <v>28</v>
      </c>
      <c r="E304" s="96" t="s">
        <v>860</v>
      </c>
      <c r="F304" s="83"/>
      <c r="G304" s="96" t="s">
        <v>782</v>
      </c>
      <c r="H304" s="83" t="s">
        <v>1022</v>
      </c>
      <c r="I304" s="83" t="s">
        <v>863</v>
      </c>
      <c r="J304" s="83"/>
      <c r="K304" s="93">
        <v>7.5900000000000007</v>
      </c>
      <c r="L304" s="96" t="s">
        <v>179</v>
      </c>
      <c r="M304" s="97">
        <v>4.8750000000000002E-2</v>
      </c>
      <c r="N304" s="97">
        <v>5.8400000000000007E-2</v>
      </c>
      <c r="O304" s="93">
        <v>2204000</v>
      </c>
      <c r="P304" s="95">
        <v>91.962999999999994</v>
      </c>
      <c r="Q304" s="83"/>
      <c r="R304" s="93">
        <v>7138.1336799999999</v>
      </c>
      <c r="S304" s="94">
        <v>2.2039999999999998E-3</v>
      </c>
      <c r="T304" s="94">
        <v>1.1174254035165713E-3</v>
      </c>
      <c r="U304" s="94">
        <f>R304/'סכום נכסי הקרן'!$C$42</f>
        <v>1.3793879358477959E-4</v>
      </c>
    </row>
    <row r="305" spans="2:21" s="139" customFormat="1">
      <c r="B305" s="86" t="s">
        <v>1027</v>
      </c>
      <c r="C305" s="83" t="s">
        <v>1028</v>
      </c>
      <c r="D305" s="96" t="s">
        <v>28</v>
      </c>
      <c r="E305" s="96" t="s">
        <v>860</v>
      </c>
      <c r="F305" s="83"/>
      <c r="G305" s="96" t="s">
        <v>782</v>
      </c>
      <c r="H305" s="83" t="s">
        <v>1022</v>
      </c>
      <c r="I305" s="83" t="s">
        <v>863</v>
      </c>
      <c r="J305" s="83"/>
      <c r="K305" s="93">
        <v>7.78</v>
      </c>
      <c r="L305" s="96" t="s">
        <v>179</v>
      </c>
      <c r="M305" s="97">
        <v>5.2499999999999998E-2</v>
      </c>
      <c r="N305" s="97">
        <v>6.0299999999999999E-2</v>
      </c>
      <c r="O305" s="93">
        <v>6659000</v>
      </c>
      <c r="P305" s="95">
        <v>93.355999999999995</v>
      </c>
      <c r="Q305" s="83"/>
      <c r="R305" s="93">
        <v>21896.235089999998</v>
      </c>
      <c r="S305" s="94">
        <v>8.0715151515151507E-3</v>
      </c>
      <c r="T305" s="94">
        <v>3.4277039948818885E-3</v>
      </c>
      <c r="U305" s="94">
        <f>R305/'סכום נכסי הקרן'!$C$42</f>
        <v>4.2312744307743442E-4</v>
      </c>
    </row>
    <row r="306" spans="2:21" s="139" customFormat="1">
      <c r="B306" s="86" t="s">
        <v>1029</v>
      </c>
      <c r="C306" s="83" t="s">
        <v>1030</v>
      </c>
      <c r="D306" s="96" t="s">
        <v>28</v>
      </c>
      <c r="E306" s="96" t="s">
        <v>860</v>
      </c>
      <c r="F306" s="83"/>
      <c r="G306" s="96" t="s">
        <v>824</v>
      </c>
      <c r="H306" s="83" t="s">
        <v>1022</v>
      </c>
      <c r="I306" s="83" t="s">
        <v>869</v>
      </c>
      <c r="J306" s="83"/>
      <c r="K306" s="93">
        <v>3.4099999999999997</v>
      </c>
      <c r="L306" s="96" t="s">
        <v>179</v>
      </c>
      <c r="M306" s="97">
        <v>6.1249999999999999E-2</v>
      </c>
      <c r="N306" s="97">
        <v>4.1299999999999996E-2</v>
      </c>
      <c r="O306" s="93">
        <v>9800000</v>
      </c>
      <c r="P306" s="95">
        <v>106.642</v>
      </c>
      <c r="Q306" s="83"/>
      <c r="R306" s="93">
        <v>37152.233630000002</v>
      </c>
      <c r="S306" s="94">
        <v>3.2666666666666669E-3</v>
      </c>
      <c r="T306" s="94">
        <v>5.8159249345334039E-3</v>
      </c>
      <c r="U306" s="94">
        <f>R306/'סכום נכסי הקרן'!$C$42</f>
        <v>7.1793756122287653E-4</v>
      </c>
    </row>
    <row r="307" spans="2:21" s="139" customFormat="1">
      <c r="B307" s="86" t="s">
        <v>1031</v>
      </c>
      <c r="C307" s="83" t="s">
        <v>1032</v>
      </c>
      <c r="D307" s="96" t="s">
        <v>28</v>
      </c>
      <c r="E307" s="96" t="s">
        <v>860</v>
      </c>
      <c r="F307" s="83"/>
      <c r="G307" s="96" t="s">
        <v>1033</v>
      </c>
      <c r="H307" s="83" t="s">
        <v>1022</v>
      </c>
      <c r="I307" s="83" t="s">
        <v>884</v>
      </c>
      <c r="J307" s="83"/>
      <c r="K307" s="93">
        <v>3.8</v>
      </c>
      <c r="L307" s="96" t="s">
        <v>179</v>
      </c>
      <c r="M307" s="97">
        <v>0.06</v>
      </c>
      <c r="N307" s="97">
        <v>5.2000000000000005E-2</v>
      </c>
      <c r="O307" s="93">
        <v>4747000</v>
      </c>
      <c r="P307" s="95">
        <v>102.70699999999999</v>
      </c>
      <c r="Q307" s="83"/>
      <c r="R307" s="93">
        <v>17343.803680000001</v>
      </c>
      <c r="S307" s="94">
        <v>3.1646666666666668E-3</v>
      </c>
      <c r="T307" s="94">
        <v>2.7150523784581458E-3</v>
      </c>
      <c r="U307" s="94">
        <f>R307/'סכום נכסי הקרן'!$C$42</f>
        <v>3.3515530291812365E-4</v>
      </c>
    </row>
    <row r="308" spans="2:21" s="139" customFormat="1">
      <c r="B308" s="86" t="s">
        <v>1034</v>
      </c>
      <c r="C308" s="83" t="s">
        <v>1035</v>
      </c>
      <c r="D308" s="96" t="s">
        <v>28</v>
      </c>
      <c r="E308" s="96" t="s">
        <v>860</v>
      </c>
      <c r="F308" s="83"/>
      <c r="G308" s="96" t="s">
        <v>1033</v>
      </c>
      <c r="H308" s="83" t="s">
        <v>1022</v>
      </c>
      <c r="I308" s="83" t="s">
        <v>884</v>
      </c>
      <c r="J308" s="83"/>
      <c r="K308" s="93">
        <v>4.53</v>
      </c>
      <c r="L308" s="96" t="s">
        <v>179</v>
      </c>
      <c r="M308" s="97">
        <v>4.6249999999999999E-2</v>
      </c>
      <c r="N308" s="97">
        <v>4.9600000000000005E-2</v>
      </c>
      <c r="O308" s="93">
        <v>1287000</v>
      </c>
      <c r="P308" s="95">
        <v>98.179000000000002</v>
      </c>
      <c r="Q308" s="83"/>
      <c r="R308" s="93">
        <v>4519.1813899999997</v>
      </c>
      <c r="S308" s="94">
        <v>2.5739999999999999E-3</v>
      </c>
      <c r="T308" s="94">
        <v>7.0744655601425073E-4</v>
      </c>
      <c r="U308" s="94">
        <f>R308/'סכום נכסי הקרן'!$C$42</f>
        <v>8.7329609793380508E-5</v>
      </c>
    </row>
    <row r="309" spans="2:21" s="139" customFormat="1">
      <c r="B309" s="86" t="s">
        <v>1036</v>
      </c>
      <c r="C309" s="83" t="s">
        <v>1037</v>
      </c>
      <c r="D309" s="96" t="s">
        <v>28</v>
      </c>
      <c r="E309" s="96" t="s">
        <v>860</v>
      </c>
      <c r="F309" s="83"/>
      <c r="G309" s="96" t="s">
        <v>824</v>
      </c>
      <c r="H309" s="83" t="s">
        <v>1022</v>
      </c>
      <c r="I309" s="83" t="s">
        <v>869</v>
      </c>
      <c r="J309" s="83"/>
      <c r="K309" s="93">
        <v>3.36</v>
      </c>
      <c r="L309" s="96" t="s">
        <v>179</v>
      </c>
      <c r="M309" s="97">
        <v>7.7499999999999999E-2</v>
      </c>
      <c r="N309" s="97">
        <v>5.6199999999999993E-2</v>
      </c>
      <c r="O309" s="93">
        <v>5557500</v>
      </c>
      <c r="P309" s="95">
        <v>106.916</v>
      </c>
      <c r="Q309" s="83"/>
      <c r="R309" s="93">
        <v>21577.576940000003</v>
      </c>
      <c r="S309" s="94">
        <v>1.0291666666666666E-2</v>
      </c>
      <c r="T309" s="94">
        <v>3.3778202678727879E-3</v>
      </c>
      <c r="U309" s="94">
        <f>R309/'סכום נכסי הקרן'!$C$42</f>
        <v>4.1696962609789065E-4</v>
      </c>
    </row>
    <row r="310" spans="2:21" s="139" customFormat="1">
      <c r="B310" s="86" t="s">
        <v>1038</v>
      </c>
      <c r="C310" s="83" t="s">
        <v>1039</v>
      </c>
      <c r="D310" s="96" t="s">
        <v>28</v>
      </c>
      <c r="E310" s="96" t="s">
        <v>860</v>
      </c>
      <c r="F310" s="83"/>
      <c r="G310" s="96" t="s">
        <v>782</v>
      </c>
      <c r="H310" s="83" t="s">
        <v>1040</v>
      </c>
      <c r="I310" s="83" t="s">
        <v>884</v>
      </c>
      <c r="J310" s="83"/>
      <c r="K310" s="93">
        <v>2.81</v>
      </c>
      <c r="L310" s="96" t="s">
        <v>179</v>
      </c>
      <c r="M310" s="97">
        <v>5.3749999999999999E-2</v>
      </c>
      <c r="N310" s="97">
        <v>4.5699999999999991E-2</v>
      </c>
      <c r="O310" s="93">
        <v>5235000</v>
      </c>
      <c r="P310" s="95">
        <v>101.863</v>
      </c>
      <c r="Q310" s="83"/>
      <c r="R310" s="93">
        <v>18738.503570000001</v>
      </c>
      <c r="S310" s="94">
        <v>5.2350000000000001E-3</v>
      </c>
      <c r="T310" s="94">
        <v>2.9333829894040266E-3</v>
      </c>
      <c r="U310" s="94">
        <f>R310/'סכום נכסי הקרן'!$C$42</f>
        <v>3.6210677635136211E-4</v>
      </c>
    </row>
    <row r="311" spans="2:21" s="139" customFormat="1">
      <c r="B311" s="86" t="s">
        <v>1041</v>
      </c>
      <c r="C311" s="83" t="s">
        <v>1042</v>
      </c>
      <c r="D311" s="96" t="s">
        <v>28</v>
      </c>
      <c r="E311" s="96" t="s">
        <v>860</v>
      </c>
      <c r="F311" s="83"/>
      <c r="G311" s="96" t="s">
        <v>907</v>
      </c>
      <c r="H311" s="83" t="s">
        <v>1040</v>
      </c>
      <c r="I311" s="83" t="s">
        <v>863</v>
      </c>
      <c r="J311" s="83"/>
      <c r="K311" s="93">
        <v>0.24000000000000002</v>
      </c>
      <c r="L311" s="96" t="s">
        <v>181</v>
      </c>
      <c r="M311" s="97">
        <v>5.5E-2</v>
      </c>
      <c r="N311" s="97">
        <v>-7.9000000000000008E-3</v>
      </c>
      <c r="O311" s="93">
        <v>4659000</v>
      </c>
      <c r="P311" s="95">
        <v>101.239</v>
      </c>
      <c r="Q311" s="83"/>
      <c r="R311" s="93">
        <v>20695.06756</v>
      </c>
      <c r="S311" s="94">
        <v>3.7272E-3</v>
      </c>
      <c r="T311" s="94">
        <v>3.2396695348854416E-3</v>
      </c>
      <c r="U311" s="94">
        <f>R311/'סכום נכסי הקרן'!$C$42</f>
        <v>3.9991582959285625E-4</v>
      </c>
    </row>
    <row r="312" spans="2:21" s="139" customFormat="1">
      <c r="B312" s="141"/>
    </row>
    <row r="313" spans="2:21" s="139" customFormat="1">
      <c r="B313" s="141"/>
    </row>
    <row r="314" spans="2:21" s="139" customFormat="1">
      <c r="B314" s="141"/>
    </row>
    <row r="315" spans="2:21" s="139" customFormat="1">
      <c r="B315" s="142" t="s">
        <v>276</v>
      </c>
      <c r="C315" s="140"/>
      <c r="D315" s="140"/>
      <c r="E315" s="140"/>
      <c r="F315" s="140"/>
      <c r="G315" s="140"/>
      <c r="H315" s="140"/>
      <c r="I315" s="140"/>
      <c r="J315" s="140"/>
      <c r="K315" s="140"/>
    </row>
    <row r="316" spans="2:21" s="139" customFormat="1">
      <c r="B316" s="142" t="s">
        <v>128</v>
      </c>
      <c r="C316" s="140"/>
      <c r="D316" s="140"/>
      <c r="E316" s="140"/>
      <c r="F316" s="140"/>
      <c r="G316" s="140"/>
      <c r="H316" s="140"/>
      <c r="I316" s="140"/>
      <c r="J316" s="140"/>
      <c r="K316" s="140"/>
    </row>
    <row r="317" spans="2:21" s="139" customFormat="1">
      <c r="B317" s="142" t="s">
        <v>258</v>
      </c>
      <c r="C317" s="140"/>
      <c r="D317" s="140"/>
      <c r="E317" s="140"/>
      <c r="F317" s="140"/>
      <c r="G317" s="140"/>
      <c r="H317" s="140"/>
      <c r="I317" s="140"/>
      <c r="J317" s="140"/>
      <c r="K317" s="140"/>
    </row>
    <row r="318" spans="2:21" s="139" customFormat="1">
      <c r="B318" s="142" t="s">
        <v>266</v>
      </c>
      <c r="C318" s="140"/>
      <c r="D318" s="140"/>
      <c r="E318" s="140"/>
      <c r="F318" s="140"/>
      <c r="G318" s="140"/>
      <c r="H318" s="140"/>
      <c r="I318" s="140"/>
      <c r="J318" s="140"/>
      <c r="K318" s="140"/>
    </row>
    <row r="319" spans="2:21" s="139" customFormat="1">
      <c r="B319" s="236" t="s">
        <v>272</v>
      </c>
      <c r="C319" s="236"/>
      <c r="D319" s="236"/>
      <c r="E319" s="236"/>
      <c r="F319" s="236"/>
      <c r="G319" s="236"/>
      <c r="H319" s="236"/>
      <c r="I319" s="236"/>
      <c r="J319" s="236"/>
      <c r="K319" s="236"/>
    </row>
    <row r="320" spans="2:21" s="139" customFormat="1">
      <c r="B320" s="141"/>
    </row>
    <row r="321" spans="2:2" s="139" customFormat="1">
      <c r="B321" s="141"/>
    </row>
    <row r="322" spans="2:2" s="139" customFormat="1">
      <c r="B322" s="141"/>
    </row>
    <row r="323" spans="2:2" s="139" customFormat="1">
      <c r="B323" s="141"/>
    </row>
    <row r="324" spans="2:2" s="139" customFormat="1">
      <c r="B324" s="141"/>
    </row>
    <row r="325" spans="2:2" s="139" customFormat="1">
      <c r="B325" s="141"/>
    </row>
    <row r="326" spans="2:2" s="139" customFormat="1">
      <c r="B326" s="141"/>
    </row>
    <row r="327" spans="2:2" s="139" customFormat="1">
      <c r="B327" s="141"/>
    </row>
    <row r="328" spans="2:2" s="139" customFormat="1">
      <c r="B328" s="141"/>
    </row>
    <row r="329" spans="2:2" s="139" customFormat="1">
      <c r="B329" s="141"/>
    </row>
    <row r="330" spans="2:2" s="139" customFormat="1">
      <c r="B330" s="141"/>
    </row>
    <row r="331" spans="2:2" s="139" customFormat="1">
      <c r="B331" s="141"/>
    </row>
    <row r="332" spans="2:2" s="139" customFormat="1">
      <c r="B332" s="141"/>
    </row>
    <row r="333" spans="2:2" s="139" customFormat="1">
      <c r="B333" s="141"/>
    </row>
    <row r="334" spans="2:2" s="139" customFormat="1">
      <c r="B334" s="141"/>
    </row>
    <row r="335" spans="2:2" s="139" customFormat="1">
      <c r="B335" s="141"/>
    </row>
    <row r="336" spans="2:2" s="139" customFormat="1">
      <c r="B336" s="141"/>
    </row>
    <row r="337" spans="2:2" s="139" customFormat="1">
      <c r="B337" s="141"/>
    </row>
    <row r="338" spans="2:2" s="139" customFormat="1">
      <c r="B338" s="141"/>
    </row>
    <row r="339" spans="2:2" s="139" customFormat="1">
      <c r="B339" s="141"/>
    </row>
    <row r="340" spans="2:2" s="139" customFormat="1">
      <c r="B340" s="141"/>
    </row>
    <row r="341" spans="2:2" s="139" customFormat="1">
      <c r="B341" s="141"/>
    </row>
    <row r="342" spans="2:2" s="139" customFormat="1">
      <c r="B342" s="141"/>
    </row>
    <row r="343" spans="2:2" s="139" customFormat="1">
      <c r="B343" s="141"/>
    </row>
    <row r="344" spans="2:2" s="139" customFormat="1">
      <c r="B344" s="141"/>
    </row>
    <row r="345" spans="2:2" s="139" customFormat="1">
      <c r="B345" s="141"/>
    </row>
    <row r="346" spans="2:2" s="139" customFormat="1">
      <c r="B346" s="141"/>
    </row>
    <row r="347" spans="2:2" s="139" customFormat="1">
      <c r="B347" s="141"/>
    </row>
    <row r="348" spans="2:2" s="139" customFormat="1">
      <c r="B348" s="141"/>
    </row>
    <row r="349" spans="2:2" s="139" customFormat="1">
      <c r="B349" s="141"/>
    </row>
    <row r="350" spans="2:2" s="139" customFormat="1">
      <c r="B350" s="141"/>
    </row>
    <row r="351" spans="2:2" s="139" customFormat="1">
      <c r="B351" s="141"/>
    </row>
    <row r="352" spans="2:2" s="139" customFormat="1">
      <c r="B352" s="141"/>
    </row>
    <row r="353" spans="2:2" s="139" customFormat="1">
      <c r="B353" s="141"/>
    </row>
    <row r="354" spans="2:2" s="139" customFormat="1">
      <c r="B354" s="141"/>
    </row>
    <row r="355" spans="2:2" s="139" customFormat="1">
      <c r="B355" s="141"/>
    </row>
    <row r="356" spans="2:2" s="139" customFormat="1">
      <c r="B356" s="141"/>
    </row>
    <row r="357" spans="2:2" s="139" customFormat="1">
      <c r="B357" s="141"/>
    </row>
    <row r="358" spans="2:2" s="139" customFormat="1">
      <c r="B358" s="141"/>
    </row>
    <row r="359" spans="2:2" s="139" customFormat="1">
      <c r="B359" s="141"/>
    </row>
    <row r="360" spans="2:2" s="139" customFormat="1">
      <c r="B360" s="141"/>
    </row>
    <row r="361" spans="2:2" s="139" customFormat="1">
      <c r="B361" s="141"/>
    </row>
    <row r="362" spans="2:2" s="139" customFormat="1">
      <c r="B362" s="141"/>
    </row>
    <row r="363" spans="2:2" s="139" customFormat="1">
      <c r="B363" s="141"/>
    </row>
    <row r="364" spans="2:2" s="139" customFormat="1">
      <c r="B364" s="141"/>
    </row>
    <row r="365" spans="2:2" s="139" customFormat="1">
      <c r="B365" s="141"/>
    </row>
    <row r="366" spans="2:2" s="139" customFormat="1">
      <c r="B366" s="141"/>
    </row>
    <row r="367" spans="2:2" s="139" customFormat="1">
      <c r="B367" s="141"/>
    </row>
    <row r="368" spans="2:2" s="139" customFormat="1">
      <c r="B368" s="141"/>
    </row>
    <row r="369" spans="2:2" s="139" customFormat="1">
      <c r="B369" s="141"/>
    </row>
    <row r="370" spans="2:2" s="139" customFormat="1">
      <c r="B370" s="141"/>
    </row>
    <row r="371" spans="2:2" s="139" customFormat="1">
      <c r="B371" s="141"/>
    </row>
    <row r="372" spans="2:2" s="139" customFormat="1">
      <c r="B372" s="141"/>
    </row>
    <row r="373" spans="2:2" s="139" customFormat="1">
      <c r="B373" s="141"/>
    </row>
    <row r="374" spans="2:2" s="139" customFormat="1">
      <c r="B374" s="141"/>
    </row>
    <row r="375" spans="2:2" s="139" customFormat="1">
      <c r="B375" s="141"/>
    </row>
    <row r="376" spans="2:2" s="139" customFormat="1">
      <c r="B376" s="141"/>
    </row>
    <row r="377" spans="2:2" s="139" customFormat="1">
      <c r="B377" s="141"/>
    </row>
    <row r="378" spans="2:2" s="139" customFormat="1">
      <c r="B378" s="141"/>
    </row>
    <row r="379" spans="2:2" s="139" customFormat="1">
      <c r="B379" s="141"/>
    </row>
    <row r="380" spans="2:2" s="139" customFormat="1">
      <c r="B380" s="141"/>
    </row>
    <row r="381" spans="2:2" s="139" customFormat="1">
      <c r="B381" s="141"/>
    </row>
    <row r="382" spans="2:2" s="139" customFormat="1">
      <c r="B382" s="141"/>
    </row>
    <row r="383" spans="2:2" s="139" customFormat="1">
      <c r="B383" s="141"/>
    </row>
    <row r="384" spans="2:2" s="139" customFormat="1">
      <c r="B384" s="141"/>
    </row>
    <row r="385" spans="2:2" s="139" customFormat="1">
      <c r="B385" s="141"/>
    </row>
    <row r="386" spans="2:2" s="139" customFormat="1">
      <c r="B386" s="141"/>
    </row>
    <row r="387" spans="2:2" s="139" customFormat="1">
      <c r="B387" s="141"/>
    </row>
    <row r="388" spans="2:2" s="139" customFormat="1">
      <c r="B388" s="141"/>
    </row>
    <row r="389" spans="2:2" s="139" customFormat="1">
      <c r="B389" s="141"/>
    </row>
    <row r="390" spans="2:2" s="139" customFormat="1">
      <c r="B390" s="141"/>
    </row>
    <row r="391" spans="2:2" s="139" customFormat="1">
      <c r="B391" s="141"/>
    </row>
    <row r="392" spans="2:2" s="139" customFormat="1">
      <c r="B392" s="141"/>
    </row>
    <row r="393" spans="2:2" s="139" customFormat="1">
      <c r="B393" s="141"/>
    </row>
    <row r="394" spans="2:2" s="139" customFormat="1">
      <c r="B394" s="141"/>
    </row>
    <row r="395" spans="2:2" s="139" customFormat="1">
      <c r="B395" s="141"/>
    </row>
    <row r="396" spans="2:2" s="139" customFormat="1">
      <c r="B396" s="141"/>
    </row>
    <row r="397" spans="2:2" s="139" customFormat="1">
      <c r="B397" s="141"/>
    </row>
    <row r="398" spans="2:2" s="139" customFormat="1">
      <c r="B398" s="141"/>
    </row>
    <row r="399" spans="2:2" s="139" customFormat="1">
      <c r="B399" s="141"/>
    </row>
    <row r="400" spans="2:2" s="139" customFormat="1">
      <c r="B400" s="141"/>
    </row>
    <row r="401" spans="2:2" s="139" customFormat="1">
      <c r="B401" s="141"/>
    </row>
    <row r="402" spans="2:2" s="139" customFormat="1">
      <c r="B402" s="141"/>
    </row>
    <row r="403" spans="2:2" s="139" customFormat="1">
      <c r="B403" s="141"/>
    </row>
    <row r="404" spans="2:2" s="139" customFormat="1">
      <c r="B404" s="141"/>
    </row>
    <row r="405" spans="2:2" s="139" customFormat="1">
      <c r="B405" s="141"/>
    </row>
    <row r="406" spans="2:2" s="139" customFormat="1">
      <c r="B406" s="141"/>
    </row>
    <row r="407" spans="2:2" s="139" customFormat="1">
      <c r="B407" s="141"/>
    </row>
    <row r="408" spans="2:2" s="139" customFormat="1">
      <c r="B408" s="141"/>
    </row>
    <row r="409" spans="2:2" s="139" customFormat="1">
      <c r="B409" s="141"/>
    </row>
    <row r="410" spans="2:2" s="139" customFormat="1">
      <c r="B410" s="141"/>
    </row>
    <row r="411" spans="2:2" s="139" customFormat="1">
      <c r="B411" s="141"/>
    </row>
    <row r="412" spans="2:2" s="139" customFormat="1">
      <c r="B412" s="141"/>
    </row>
    <row r="413" spans="2:2" s="139" customFormat="1">
      <c r="B413" s="141"/>
    </row>
    <row r="414" spans="2:2" s="139" customFormat="1">
      <c r="B414" s="141"/>
    </row>
    <row r="415" spans="2:2" s="139" customFormat="1">
      <c r="B415" s="141"/>
    </row>
    <row r="416" spans="2:2" s="139" customFormat="1">
      <c r="B416" s="141"/>
    </row>
    <row r="417" spans="2:2" s="139" customFormat="1">
      <c r="B417" s="141"/>
    </row>
    <row r="418" spans="2:2" s="139" customFormat="1">
      <c r="B418" s="141"/>
    </row>
    <row r="419" spans="2:2" s="139" customFormat="1">
      <c r="B419" s="141"/>
    </row>
    <row r="420" spans="2:2" s="139" customFormat="1">
      <c r="B420" s="141"/>
    </row>
    <row r="421" spans="2:2" s="139" customFormat="1">
      <c r="B421" s="141"/>
    </row>
    <row r="422" spans="2:2" s="139" customFormat="1">
      <c r="B422" s="141"/>
    </row>
    <row r="423" spans="2:2" s="139" customFormat="1">
      <c r="B423" s="141"/>
    </row>
    <row r="424" spans="2:2" s="139" customFormat="1">
      <c r="B424" s="141"/>
    </row>
    <row r="425" spans="2:2" s="139" customFormat="1">
      <c r="B425" s="141"/>
    </row>
    <row r="426" spans="2:2" s="139" customFormat="1">
      <c r="B426" s="141"/>
    </row>
    <row r="427" spans="2:2" s="139" customFormat="1">
      <c r="B427" s="141"/>
    </row>
    <row r="428" spans="2:2" s="139" customFormat="1">
      <c r="B428" s="141"/>
    </row>
    <row r="429" spans="2:2" s="139" customFormat="1">
      <c r="B429" s="141"/>
    </row>
    <row r="430" spans="2:2" s="139" customFormat="1">
      <c r="B430" s="141"/>
    </row>
    <row r="431" spans="2:2" s="139" customFormat="1">
      <c r="B431" s="141"/>
    </row>
    <row r="432" spans="2:2" s="139" customFormat="1">
      <c r="B432" s="141"/>
    </row>
    <row r="433" spans="2:2" s="139" customFormat="1">
      <c r="B433" s="141"/>
    </row>
    <row r="434" spans="2:2" s="139" customFormat="1">
      <c r="B434" s="141"/>
    </row>
    <row r="435" spans="2:2" s="139" customFormat="1">
      <c r="B435" s="141"/>
    </row>
    <row r="436" spans="2:2" s="139" customFormat="1">
      <c r="B436" s="141"/>
    </row>
    <row r="437" spans="2:2" s="139" customFormat="1">
      <c r="B437" s="141"/>
    </row>
    <row r="438" spans="2:2" s="139" customFormat="1">
      <c r="B438" s="141"/>
    </row>
    <row r="439" spans="2:2" s="139" customFormat="1">
      <c r="B439" s="141"/>
    </row>
    <row r="440" spans="2:2" s="139" customFormat="1">
      <c r="B440" s="141"/>
    </row>
    <row r="441" spans="2:2" s="139" customFormat="1">
      <c r="B441" s="141"/>
    </row>
    <row r="442" spans="2:2" s="139" customFormat="1">
      <c r="B442" s="141"/>
    </row>
    <row r="443" spans="2:2" s="139" customFormat="1">
      <c r="B443" s="141"/>
    </row>
    <row r="444" spans="2:2" s="139" customFormat="1">
      <c r="B444" s="141"/>
    </row>
    <row r="445" spans="2:2" s="139" customFormat="1">
      <c r="B445" s="141"/>
    </row>
    <row r="446" spans="2:2" s="139" customFormat="1">
      <c r="B446" s="141"/>
    </row>
    <row r="447" spans="2:2" s="139" customFormat="1">
      <c r="B447" s="141"/>
    </row>
    <row r="448" spans="2:2" s="139" customFormat="1">
      <c r="B448" s="141"/>
    </row>
    <row r="449" spans="2:2" s="139" customFormat="1">
      <c r="B449" s="141"/>
    </row>
    <row r="450" spans="2:2" s="139" customFormat="1">
      <c r="B450" s="141"/>
    </row>
    <row r="451" spans="2:2" s="139" customFormat="1">
      <c r="B451" s="141"/>
    </row>
    <row r="452" spans="2:2" s="139" customFormat="1">
      <c r="B452" s="141"/>
    </row>
    <row r="453" spans="2:2" s="139" customFormat="1">
      <c r="B453" s="141"/>
    </row>
    <row r="454" spans="2:2" s="139" customFormat="1">
      <c r="B454" s="141"/>
    </row>
    <row r="455" spans="2:2" s="139" customFormat="1">
      <c r="B455" s="141"/>
    </row>
    <row r="456" spans="2:2" s="139" customFormat="1">
      <c r="B456" s="141"/>
    </row>
    <row r="457" spans="2:2" s="139" customFormat="1">
      <c r="B457" s="141"/>
    </row>
    <row r="458" spans="2:2" s="139" customFormat="1">
      <c r="B458" s="141"/>
    </row>
    <row r="459" spans="2:2" s="139" customFormat="1">
      <c r="B459" s="141"/>
    </row>
    <row r="460" spans="2:2" s="139" customFormat="1">
      <c r="B460" s="141"/>
    </row>
    <row r="461" spans="2:2" s="139" customFormat="1">
      <c r="B461" s="141"/>
    </row>
    <row r="462" spans="2:2" s="139" customFormat="1">
      <c r="B462" s="141"/>
    </row>
    <row r="463" spans="2:2" s="139" customFormat="1">
      <c r="B463" s="141"/>
    </row>
    <row r="464" spans="2:2" s="139" customFormat="1">
      <c r="B464" s="141"/>
    </row>
    <row r="465" spans="2:2" s="139" customFormat="1">
      <c r="B465" s="141"/>
    </row>
    <row r="466" spans="2:2" s="139" customFormat="1">
      <c r="B466" s="141"/>
    </row>
    <row r="467" spans="2:2" s="139" customFormat="1">
      <c r="B467" s="141"/>
    </row>
    <row r="468" spans="2:2" s="139" customFormat="1">
      <c r="B468" s="141"/>
    </row>
    <row r="469" spans="2:2" s="139" customFormat="1">
      <c r="B469" s="141"/>
    </row>
    <row r="470" spans="2:2" s="139" customFormat="1">
      <c r="B470" s="141"/>
    </row>
    <row r="471" spans="2:2" s="139" customFormat="1">
      <c r="B471" s="141"/>
    </row>
    <row r="472" spans="2:2" s="139" customFormat="1">
      <c r="B472" s="141"/>
    </row>
    <row r="473" spans="2:2" s="139" customFormat="1">
      <c r="B473" s="141"/>
    </row>
    <row r="474" spans="2:2" s="139" customFormat="1">
      <c r="B474" s="141"/>
    </row>
    <row r="475" spans="2:2" s="139" customFormat="1">
      <c r="B475" s="141"/>
    </row>
    <row r="476" spans="2:2" s="139" customFormat="1">
      <c r="B476" s="141"/>
    </row>
    <row r="477" spans="2:2" s="139" customFormat="1">
      <c r="B477" s="141"/>
    </row>
    <row r="478" spans="2:2" s="139" customFormat="1">
      <c r="B478" s="141"/>
    </row>
    <row r="479" spans="2:2" s="139" customFormat="1">
      <c r="B479" s="141"/>
    </row>
    <row r="480" spans="2:2" s="139" customFormat="1">
      <c r="B480" s="141"/>
    </row>
    <row r="481" spans="2:2" s="139" customFormat="1">
      <c r="B481" s="141"/>
    </row>
    <row r="482" spans="2:2" s="139" customFormat="1">
      <c r="B482" s="141"/>
    </row>
    <row r="483" spans="2:2" s="139" customFormat="1">
      <c r="B483" s="141"/>
    </row>
    <row r="484" spans="2:2" s="139" customFormat="1">
      <c r="B484" s="141"/>
    </row>
    <row r="485" spans="2:2" s="139" customFormat="1">
      <c r="B485" s="141"/>
    </row>
    <row r="486" spans="2:2" s="139" customFormat="1">
      <c r="B486" s="141"/>
    </row>
    <row r="487" spans="2:2" s="139" customFormat="1">
      <c r="B487" s="141"/>
    </row>
    <row r="488" spans="2:2" s="139" customFormat="1">
      <c r="B488" s="141"/>
    </row>
    <row r="489" spans="2:2" s="139" customFormat="1">
      <c r="B489" s="141"/>
    </row>
    <row r="490" spans="2:2" s="139" customFormat="1">
      <c r="B490" s="141"/>
    </row>
    <row r="491" spans="2:2" s="139" customFormat="1">
      <c r="B491" s="141"/>
    </row>
    <row r="492" spans="2:2" s="139" customFormat="1">
      <c r="B492" s="141"/>
    </row>
    <row r="493" spans="2:2" s="139" customFormat="1">
      <c r="B493" s="141"/>
    </row>
    <row r="494" spans="2:2" s="139" customFormat="1">
      <c r="B494" s="141"/>
    </row>
    <row r="495" spans="2:2" s="139" customFormat="1">
      <c r="B495" s="141"/>
    </row>
    <row r="496" spans="2:2" s="139" customFormat="1">
      <c r="B496" s="141"/>
    </row>
    <row r="497" spans="2:2" s="139" customFormat="1">
      <c r="B497" s="141"/>
    </row>
    <row r="498" spans="2:2" s="139" customFormat="1">
      <c r="B498" s="141"/>
    </row>
    <row r="499" spans="2:2" s="139" customFormat="1">
      <c r="B499" s="141"/>
    </row>
    <row r="500" spans="2:2" s="139" customFormat="1">
      <c r="B500" s="141"/>
    </row>
    <row r="501" spans="2:2" s="139" customFormat="1">
      <c r="B501" s="141"/>
    </row>
    <row r="502" spans="2:2" s="139" customFormat="1">
      <c r="B502" s="141"/>
    </row>
    <row r="503" spans="2:2" s="139" customFormat="1">
      <c r="B503" s="141"/>
    </row>
    <row r="504" spans="2:2" s="139" customFormat="1">
      <c r="B504" s="141"/>
    </row>
    <row r="505" spans="2:2" s="139" customFormat="1">
      <c r="B505" s="141"/>
    </row>
    <row r="506" spans="2:2" s="139" customFormat="1">
      <c r="B506" s="141"/>
    </row>
    <row r="507" spans="2:2" s="139" customFormat="1">
      <c r="B507" s="141"/>
    </row>
    <row r="508" spans="2:2" s="139" customFormat="1">
      <c r="B508" s="141"/>
    </row>
    <row r="509" spans="2:2" s="139" customFormat="1">
      <c r="B509" s="141"/>
    </row>
    <row r="510" spans="2:2" s="139" customFormat="1">
      <c r="B510" s="141"/>
    </row>
    <row r="511" spans="2:2" s="139" customFormat="1">
      <c r="B511" s="141"/>
    </row>
    <row r="512" spans="2:2" s="139" customFormat="1">
      <c r="B512" s="141"/>
    </row>
    <row r="513" spans="2:2" s="139" customFormat="1">
      <c r="B513" s="141"/>
    </row>
    <row r="514" spans="2:2" s="139" customFormat="1">
      <c r="B514" s="141"/>
    </row>
    <row r="515" spans="2:2" s="139" customFormat="1">
      <c r="B515" s="141"/>
    </row>
    <row r="516" spans="2:2" s="139" customFormat="1">
      <c r="B516" s="141"/>
    </row>
    <row r="517" spans="2:2" s="139" customFormat="1">
      <c r="B517" s="141"/>
    </row>
    <row r="518" spans="2:2" s="139" customFormat="1">
      <c r="B518" s="141"/>
    </row>
    <row r="519" spans="2:2" s="139" customFormat="1">
      <c r="B519" s="141"/>
    </row>
    <row r="520" spans="2:2" s="139" customFormat="1">
      <c r="B520" s="141"/>
    </row>
    <row r="521" spans="2:2" s="139" customFormat="1">
      <c r="B521" s="141"/>
    </row>
    <row r="522" spans="2:2" s="139" customFormat="1">
      <c r="B522" s="141"/>
    </row>
    <row r="523" spans="2:2" s="139" customFormat="1">
      <c r="B523" s="141"/>
    </row>
    <row r="524" spans="2:2" s="139" customFormat="1">
      <c r="B524" s="141"/>
    </row>
    <row r="525" spans="2:2" s="139" customFormat="1">
      <c r="B525" s="141"/>
    </row>
    <row r="526" spans="2:2" s="139" customFormat="1">
      <c r="B526" s="141"/>
    </row>
    <row r="527" spans="2:2" s="139" customFormat="1">
      <c r="B527" s="141"/>
    </row>
    <row r="528" spans="2:2" s="139" customFormat="1">
      <c r="B528" s="141"/>
    </row>
    <row r="529" spans="2:2" s="139" customFormat="1">
      <c r="B529" s="141"/>
    </row>
    <row r="530" spans="2:2" s="139" customFormat="1">
      <c r="B530" s="141"/>
    </row>
    <row r="531" spans="2:2" s="139" customFormat="1">
      <c r="B531" s="141"/>
    </row>
    <row r="532" spans="2:2" s="139" customFormat="1">
      <c r="B532" s="141"/>
    </row>
    <row r="533" spans="2:2" s="139" customFormat="1">
      <c r="B533" s="141"/>
    </row>
    <row r="534" spans="2:2" s="139" customFormat="1">
      <c r="B534" s="141"/>
    </row>
    <row r="535" spans="2:2" s="139" customFormat="1">
      <c r="B535" s="141"/>
    </row>
    <row r="536" spans="2:2" s="139" customFormat="1">
      <c r="B536" s="141"/>
    </row>
    <row r="537" spans="2:2" s="139" customFormat="1">
      <c r="B537" s="141"/>
    </row>
    <row r="538" spans="2:2" s="139" customFormat="1">
      <c r="B538" s="141"/>
    </row>
    <row r="539" spans="2:2" s="139" customFormat="1">
      <c r="B539" s="141"/>
    </row>
    <row r="540" spans="2:2" s="139" customFormat="1">
      <c r="B540" s="141"/>
    </row>
    <row r="541" spans="2:2" s="139" customFormat="1">
      <c r="B541" s="141"/>
    </row>
    <row r="542" spans="2:2" s="139" customFormat="1">
      <c r="B542" s="141"/>
    </row>
    <row r="543" spans="2:2" s="139" customFormat="1">
      <c r="B543" s="141"/>
    </row>
    <row r="544" spans="2:2" s="139" customFormat="1">
      <c r="B544" s="141"/>
    </row>
    <row r="545" spans="2:2" s="139" customFormat="1">
      <c r="B545" s="141"/>
    </row>
    <row r="546" spans="2:2" s="139" customFormat="1">
      <c r="B546" s="141"/>
    </row>
    <row r="547" spans="2:2" s="139" customFormat="1">
      <c r="B547" s="141"/>
    </row>
    <row r="548" spans="2:2" s="139" customFormat="1">
      <c r="B548" s="141"/>
    </row>
    <row r="549" spans="2:2" s="139" customFormat="1">
      <c r="B549" s="141"/>
    </row>
    <row r="550" spans="2:2" s="139" customFormat="1">
      <c r="B550" s="141"/>
    </row>
    <row r="551" spans="2:2" s="139" customFormat="1">
      <c r="B551" s="141"/>
    </row>
    <row r="552" spans="2:2" s="139" customFormat="1">
      <c r="B552" s="141"/>
    </row>
    <row r="553" spans="2:2" s="139" customFormat="1">
      <c r="B553" s="141"/>
    </row>
    <row r="554" spans="2:2" s="139" customFormat="1">
      <c r="B554" s="141"/>
    </row>
    <row r="555" spans="2:2" s="139" customFormat="1">
      <c r="B555" s="141"/>
    </row>
    <row r="556" spans="2:2" s="139" customFormat="1">
      <c r="B556" s="141"/>
    </row>
    <row r="557" spans="2:2" s="139" customFormat="1">
      <c r="B557" s="141"/>
    </row>
    <row r="558" spans="2:2" s="139" customFormat="1">
      <c r="B558" s="141"/>
    </row>
    <row r="559" spans="2:2" s="139" customFormat="1">
      <c r="B559" s="141"/>
    </row>
    <row r="560" spans="2:2" s="139" customFormat="1">
      <c r="B560" s="141"/>
    </row>
    <row r="561" spans="2:2" s="139" customFormat="1">
      <c r="B561" s="141"/>
    </row>
    <row r="562" spans="2:2" s="139" customFormat="1">
      <c r="B562" s="141"/>
    </row>
    <row r="563" spans="2:2" s="139" customFormat="1">
      <c r="B563" s="141"/>
    </row>
    <row r="564" spans="2:2" s="139" customFormat="1">
      <c r="B564" s="141"/>
    </row>
    <row r="565" spans="2:2" s="139" customFormat="1">
      <c r="B565" s="141"/>
    </row>
    <row r="566" spans="2:2" s="139" customFormat="1">
      <c r="B566" s="141"/>
    </row>
    <row r="567" spans="2:2" s="139" customFormat="1">
      <c r="B567" s="141"/>
    </row>
    <row r="568" spans="2:2" s="139" customFormat="1">
      <c r="B568" s="141"/>
    </row>
    <row r="569" spans="2:2" s="139" customFormat="1">
      <c r="B569" s="141"/>
    </row>
    <row r="570" spans="2:2" s="139" customFormat="1">
      <c r="B570" s="141"/>
    </row>
    <row r="571" spans="2:2" s="139" customFormat="1">
      <c r="B571" s="141"/>
    </row>
    <row r="572" spans="2:2" s="139" customFormat="1">
      <c r="B572" s="141"/>
    </row>
    <row r="573" spans="2:2" s="139" customFormat="1">
      <c r="B573" s="141"/>
    </row>
    <row r="574" spans="2:2" s="139" customFormat="1">
      <c r="B574" s="141"/>
    </row>
    <row r="575" spans="2:2" s="139" customFormat="1">
      <c r="B575" s="141"/>
    </row>
    <row r="576" spans="2:2" s="139" customFormat="1">
      <c r="B576" s="141"/>
    </row>
    <row r="577" spans="2:2" s="139" customFormat="1">
      <c r="B577" s="141"/>
    </row>
    <row r="578" spans="2:2" s="139" customFormat="1">
      <c r="B578" s="141"/>
    </row>
    <row r="579" spans="2:2" s="139" customFormat="1">
      <c r="B579" s="141"/>
    </row>
    <row r="580" spans="2:2" s="139" customFormat="1">
      <c r="B580" s="141"/>
    </row>
    <row r="581" spans="2:2" s="139" customFormat="1">
      <c r="B581" s="141"/>
    </row>
    <row r="582" spans="2:2" s="139" customFormat="1">
      <c r="B582" s="141"/>
    </row>
    <row r="583" spans="2:2" s="139" customFormat="1">
      <c r="B583" s="141"/>
    </row>
    <row r="584" spans="2:2" s="139" customFormat="1">
      <c r="B584" s="141"/>
    </row>
    <row r="585" spans="2:2" s="139" customFormat="1">
      <c r="B585" s="141"/>
    </row>
    <row r="586" spans="2:2" s="139" customFormat="1">
      <c r="B586" s="141"/>
    </row>
    <row r="587" spans="2:2" s="139" customFormat="1">
      <c r="B587" s="141"/>
    </row>
    <row r="588" spans="2:2" s="139" customFormat="1">
      <c r="B588" s="141"/>
    </row>
    <row r="589" spans="2:2" s="139" customFormat="1">
      <c r="B589" s="141"/>
    </row>
    <row r="590" spans="2:2" s="139" customFormat="1">
      <c r="B590" s="141"/>
    </row>
    <row r="591" spans="2:2" s="139" customFormat="1">
      <c r="B591" s="141"/>
    </row>
    <row r="592" spans="2:2" s="139" customFormat="1">
      <c r="B592" s="141"/>
    </row>
    <row r="593" spans="2:2" s="139" customFormat="1">
      <c r="B593" s="141"/>
    </row>
    <row r="594" spans="2:2" s="139" customFormat="1">
      <c r="B594" s="141"/>
    </row>
    <row r="595" spans="2:2" s="139" customFormat="1">
      <c r="B595" s="141"/>
    </row>
    <row r="596" spans="2:2" s="139" customFormat="1">
      <c r="B596" s="141"/>
    </row>
    <row r="597" spans="2:2" s="139" customFormat="1">
      <c r="B597" s="141"/>
    </row>
    <row r="598" spans="2:2" s="139" customFormat="1">
      <c r="B598" s="141"/>
    </row>
    <row r="599" spans="2:2" s="139" customFormat="1">
      <c r="B599" s="141"/>
    </row>
    <row r="600" spans="2:2" s="139" customFormat="1">
      <c r="B600" s="141"/>
    </row>
    <row r="601" spans="2:2" s="139" customFormat="1">
      <c r="B601" s="141"/>
    </row>
    <row r="602" spans="2:2" s="139" customFormat="1">
      <c r="B602" s="141"/>
    </row>
    <row r="603" spans="2:2" s="139" customFormat="1">
      <c r="B603" s="141"/>
    </row>
    <row r="604" spans="2:2" s="139" customFormat="1">
      <c r="B604" s="141"/>
    </row>
    <row r="605" spans="2:2" s="139" customFormat="1">
      <c r="B605" s="141"/>
    </row>
    <row r="606" spans="2:2" s="139" customFormat="1">
      <c r="B606" s="141"/>
    </row>
    <row r="607" spans="2:2" s="139" customFormat="1">
      <c r="B607" s="141"/>
    </row>
    <row r="608" spans="2:2" s="139" customFormat="1">
      <c r="B608" s="141"/>
    </row>
    <row r="609" spans="2:6" s="139" customFormat="1">
      <c r="B609" s="141"/>
    </row>
    <row r="610" spans="2:6" s="139" customFormat="1">
      <c r="B610" s="141"/>
    </row>
    <row r="611" spans="2:6" s="139" customFormat="1">
      <c r="B611" s="141"/>
    </row>
    <row r="612" spans="2:6" s="139" customFormat="1">
      <c r="B612" s="141"/>
    </row>
    <row r="613" spans="2:6" s="139" customFormat="1">
      <c r="B613" s="141"/>
    </row>
    <row r="614" spans="2:6" s="139" customFormat="1">
      <c r="B614" s="141"/>
    </row>
    <row r="615" spans="2:6" s="139" customFormat="1">
      <c r="B615" s="141"/>
    </row>
    <row r="616" spans="2:6" s="139" customFormat="1">
      <c r="B616" s="141"/>
    </row>
    <row r="617" spans="2:6" s="139" customFormat="1">
      <c r="B617" s="141"/>
    </row>
    <row r="618" spans="2:6" s="139" customFormat="1">
      <c r="B618" s="141"/>
    </row>
    <row r="619" spans="2:6" s="139" customFormat="1">
      <c r="B619" s="141"/>
    </row>
    <row r="620" spans="2:6">
      <c r="C620" s="1"/>
      <c r="D620" s="1"/>
      <c r="E620" s="1"/>
      <c r="F620" s="1"/>
    </row>
    <row r="621" spans="2:6">
      <c r="C621" s="1"/>
      <c r="D621" s="1"/>
      <c r="E621" s="1"/>
      <c r="F621" s="1"/>
    </row>
    <row r="622" spans="2:6">
      <c r="C622" s="1"/>
      <c r="D622" s="1"/>
      <c r="E622" s="1"/>
      <c r="F622" s="1"/>
    </row>
    <row r="623" spans="2:6">
      <c r="C623" s="1"/>
      <c r="D623" s="1"/>
      <c r="E623" s="1"/>
      <c r="F623" s="1"/>
    </row>
    <row r="624" spans="2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319:K319"/>
  </mergeCells>
  <phoneticPr fontId="7" type="noConversion"/>
  <conditionalFormatting sqref="B12:B311">
    <cfRule type="cellIs" dxfId="271" priority="2" operator="equal">
      <formula>"NR3"</formula>
    </cfRule>
  </conditionalFormatting>
  <conditionalFormatting sqref="B12:B311">
    <cfRule type="containsText" dxfId="270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$AN$7:$AN$24</formula1>
    </dataValidation>
    <dataValidation allowBlank="1" showInputMessage="1" showErrorMessage="1" sqref="H2 B34 Q9 B36 B317 B319"/>
    <dataValidation type="list" allowBlank="1" showInputMessage="1" showErrorMessage="1" sqref="I12:I35 I320:I828 I37:I318">
      <formula1>$AP$7:$AP$10</formula1>
    </dataValidation>
    <dataValidation type="list" allowBlank="1" showInputMessage="1" showErrorMessage="1" sqref="E12:E35 E320:E822 E37:E318">
      <formula1>$AL$7:$AL$24</formula1>
    </dataValidation>
    <dataValidation type="list" allowBlank="1" showInputMessage="1" showErrorMessage="1" sqref="L12:L828">
      <formula1>$AQ$7:$AQ$20</formula1>
    </dataValidation>
    <dataValidation type="list" allowBlank="1" showInputMessage="1" showErrorMessage="1" sqref="G12:G35 G320:G555 G37:G318">
      <formula1>$AN$7:$AN$29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C363"/>
  <sheetViews>
    <sheetView rightToLeft="1" zoomScale="90" zoomScaleNormal="90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5.42578125" style="1" bestFit="1" customWidth="1"/>
    <col min="10" max="10" width="10.7109375" style="1" bestFit="1" customWidth="1"/>
    <col min="11" max="11" width="10.140625" style="1" customWidth="1"/>
    <col min="12" max="12" width="13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5">
      <c r="B1" s="56" t="s">
        <v>195</v>
      </c>
      <c r="C1" s="77" t="s" vm="1">
        <v>277</v>
      </c>
    </row>
    <row r="2" spans="2:55">
      <c r="B2" s="56" t="s">
        <v>194</v>
      </c>
      <c r="C2" s="77" t="s">
        <v>278</v>
      </c>
    </row>
    <row r="3" spans="2:55">
      <c r="B3" s="56" t="s">
        <v>196</v>
      </c>
      <c r="C3" s="77" t="s">
        <v>279</v>
      </c>
    </row>
    <row r="4" spans="2:55">
      <c r="B4" s="56" t="s">
        <v>197</v>
      </c>
      <c r="C4" s="77">
        <v>2102</v>
      </c>
    </row>
    <row r="6" spans="2:55" ht="26.25" customHeight="1">
      <c r="B6" s="233" t="s">
        <v>225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5"/>
      <c r="BC6" s="3"/>
    </row>
    <row r="7" spans="2:55" ht="26.25" customHeight="1">
      <c r="B7" s="233" t="s">
        <v>105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5"/>
      <c r="AY7" s="3"/>
      <c r="BC7" s="3"/>
    </row>
    <row r="8" spans="2:55" s="3" customFormat="1" ht="63">
      <c r="B8" s="22" t="s">
        <v>131</v>
      </c>
      <c r="C8" s="30" t="s">
        <v>50</v>
      </c>
      <c r="D8" s="30" t="s">
        <v>135</v>
      </c>
      <c r="E8" s="30" t="s">
        <v>243</v>
      </c>
      <c r="F8" s="30" t="s">
        <v>133</v>
      </c>
      <c r="G8" s="30" t="s">
        <v>74</v>
      </c>
      <c r="H8" s="30" t="s">
        <v>117</v>
      </c>
      <c r="I8" s="13" t="s">
        <v>260</v>
      </c>
      <c r="J8" s="13" t="s">
        <v>259</v>
      </c>
      <c r="K8" s="30" t="s">
        <v>275</v>
      </c>
      <c r="L8" s="13" t="s">
        <v>71</v>
      </c>
      <c r="M8" s="13" t="s">
        <v>66</v>
      </c>
      <c r="N8" s="13" t="s">
        <v>198</v>
      </c>
      <c r="O8" s="14" t="s">
        <v>200</v>
      </c>
      <c r="AY8" s="1"/>
      <c r="AZ8" s="1"/>
      <c r="BA8" s="1"/>
      <c r="BC8" s="4"/>
    </row>
    <row r="9" spans="2:55" s="3" customFormat="1" ht="24" customHeight="1">
      <c r="B9" s="15"/>
      <c r="C9" s="16"/>
      <c r="D9" s="16"/>
      <c r="E9" s="16"/>
      <c r="F9" s="16"/>
      <c r="G9" s="16"/>
      <c r="H9" s="16"/>
      <c r="I9" s="16" t="s">
        <v>267</v>
      </c>
      <c r="J9" s="16"/>
      <c r="K9" s="16" t="s">
        <v>263</v>
      </c>
      <c r="L9" s="16" t="s">
        <v>263</v>
      </c>
      <c r="M9" s="16" t="s">
        <v>20</v>
      </c>
      <c r="N9" s="16" t="s">
        <v>20</v>
      </c>
      <c r="O9" s="17" t="s">
        <v>20</v>
      </c>
      <c r="AY9" s="1"/>
      <c r="BA9" s="1"/>
      <c r="BC9" s="4"/>
    </row>
    <row r="10" spans="2:5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AY10" s="1"/>
      <c r="AZ10" s="3"/>
      <c r="BA10" s="1"/>
      <c r="BC10" s="1"/>
    </row>
    <row r="11" spans="2:55" s="138" customFormat="1" ht="18" customHeight="1">
      <c r="B11" s="78" t="s">
        <v>30</v>
      </c>
      <c r="C11" s="79"/>
      <c r="D11" s="79"/>
      <c r="E11" s="79"/>
      <c r="F11" s="79"/>
      <c r="G11" s="79"/>
      <c r="H11" s="79"/>
      <c r="I11" s="87"/>
      <c r="J11" s="89"/>
      <c r="K11" s="87">
        <f>K12+K134</f>
        <v>16217.902029999997</v>
      </c>
      <c r="L11" s="87">
        <v>7233722.9223800013</v>
      </c>
      <c r="M11" s="79"/>
      <c r="N11" s="88">
        <v>1</v>
      </c>
      <c r="O11" s="88">
        <f>L11/'סכום נכסי הקרן'!$C$42</f>
        <v>0.13978598016949209</v>
      </c>
      <c r="AY11" s="139"/>
      <c r="AZ11" s="144"/>
      <c r="BA11" s="139"/>
      <c r="BC11" s="139"/>
    </row>
    <row r="12" spans="2:55" s="139" customFormat="1" ht="20.25">
      <c r="B12" s="80" t="s">
        <v>253</v>
      </c>
      <c r="C12" s="81"/>
      <c r="D12" s="81"/>
      <c r="E12" s="81"/>
      <c r="F12" s="81"/>
      <c r="G12" s="81"/>
      <c r="H12" s="81"/>
      <c r="I12" s="90"/>
      <c r="J12" s="92"/>
      <c r="K12" s="90">
        <f>K13+K48+K91</f>
        <v>15006.698439999998</v>
      </c>
      <c r="L12" s="90">
        <v>5242870.5888</v>
      </c>
      <c r="M12" s="81"/>
      <c r="N12" s="91">
        <v>0.72478178180966579</v>
      </c>
      <c r="O12" s="91">
        <f>L12/'סכום נכסי הקרן'!$C$42</f>
        <v>0.10131433177925508</v>
      </c>
      <c r="AZ12" s="138"/>
    </row>
    <row r="13" spans="2:55" s="139" customFormat="1">
      <c r="B13" s="101" t="s">
        <v>1043</v>
      </c>
      <c r="C13" s="81"/>
      <c r="D13" s="81"/>
      <c r="E13" s="81"/>
      <c r="F13" s="81"/>
      <c r="G13" s="81"/>
      <c r="H13" s="81"/>
      <c r="I13" s="90"/>
      <c r="J13" s="92"/>
      <c r="K13" s="90">
        <f>SUM(K14:K46)</f>
        <v>10461.780209999999</v>
      </c>
      <c r="L13" s="90">
        <v>3922547.0757499998</v>
      </c>
      <c r="M13" s="81"/>
      <c r="N13" s="91">
        <v>0.54225840799268876</v>
      </c>
      <c r="O13" s="91">
        <f>L13/'סכום נכסי הקרן'!$C$42</f>
        <v>7.580012306640635E-2</v>
      </c>
    </row>
    <row r="14" spans="2:55" s="139" customFormat="1">
      <c r="B14" s="86" t="s">
        <v>1044</v>
      </c>
      <c r="C14" s="83" t="s">
        <v>1045</v>
      </c>
      <c r="D14" s="96" t="s">
        <v>136</v>
      </c>
      <c r="E14" s="96" t="s">
        <v>333</v>
      </c>
      <c r="F14" s="83" t="s">
        <v>1046</v>
      </c>
      <c r="G14" s="96" t="s">
        <v>899</v>
      </c>
      <c r="H14" s="96" t="s">
        <v>180</v>
      </c>
      <c r="I14" s="93">
        <v>710165.36</v>
      </c>
      <c r="J14" s="95">
        <v>20040</v>
      </c>
      <c r="K14" s="83"/>
      <c r="L14" s="93">
        <v>142317.13750000001</v>
      </c>
      <c r="M14" s="94">
        <v>1.4032378516641223E-2</v>
      </c>
      <c r="N14" s="94">
        <v>1.9674120646740997E-2</v>
      </c>
      <c r="O14" s="94">
        <f>L14/'סכום נכסי הקרן'!$C$42</f>
        <v>2.7501662385775319E-3</v>
      </c>
    </row>
    <row r="15" spans="2:55" s="139" customFormat="1">
      <c r="B15" s="86" t="s">
        <v>1047</v>
      </c>
      <c r="C15" s="83" t="s">
        <v>1048</v>
      </c>
      <c r="D15" s="96" t="s">
        <v>136</v>
      </c>
      <c r="E15" s="96" t="s">
        <v>333</v>
      </c>
      <c r="F15" s="83" t="s">
        <v>392</v>
      </c>
      <c r="G15" s="96" t="s">
        <v>379</v>
      </c>
      <c r="H15" s="96" t="s">
        <v>180</v>
      </c>
      <c r="I15" s="93">
        <v>583954</v>
      </c>
      <c r="J15" s="95">
        <v>3778</v>
      </c>
      <c r="K15" s="83"/>
      <c r="L15" s="93">
        <v>22061.78212</v>
      </c>
      <c r="M15" s="94">
        <v>4.4410731542674281E-3</v>
      </c>
      <c r="N15" s="94">
        <v>3.049851695555592E-3</v>
      </c>
      <c r="O15" s="94">
        <f>L15/'סכום נכסי הקרן'!$C$42</f>
        <v>4.2632650863482581E-4</v>
      </c>
    </row>
    <row r="16" spans="2:55" s="139" customFormat="1" ht="20.25">
      <c r="B16" s="86" t="s">
        <v>1049</v>
      </c>
      <c r="C16" s="83" t="s">
        <v>1050</v>
      </c>
      <c r="D16" s="96" t="s">
        <v>136</v>
      </c>
      <c r="E16" s="96" t="s">
        <v>333</v>
      </c>
      <c r="F16" s="83" t="s">
        <v>701</v>
      </c>
      <c r="G16" s="96" t="s">
        <v>702</v>
      </c>
      <c r="H16" s="96" t="s">
        <v>180</v>
      </c>
      <c r="I16" s="93">
        <v>335829</v>
      </c>
      <c r="J16" s="95">
        <v>42100</v>
      </c>
      <c r="K16" s="83"/>
      <c r="L16" s="93">
        <v>141384.00899999999</v>
      </c>
      <c r="M16" s="94">
        <v>7.8550644487701531E-3</v>
      </c>
      <c r="N16" s="94">
        <v>1.9545123654457389E-2</v>
      </c>
      <c r="O16" s="94">
        <f>L16/'סכום נכסי הקרן'!$C$42</f>
        <v>2.732134267572251E-3</v>
      </c>
      <c r="AY16" s="138"/>
    </row>
    <row r="17" spans="2:15" s="139" customFormat="1">
      <c r="B17" s="86" t="s">
        <v>1051</v>
      </c>
      <c r="C17" s="83" t="s">
        <v>1052</v>
      </c>
      <c r="D17" s="96" t="s">
        <v>136</v>
      </c>
      <c r="E17" s="96" t="s">
        <v>333</v>
      </c>
      <c r="F17" s="83" t="s">
        <v>1053</v>
      </c>
      <c r="G17" s="96" t="s">
        <v>379</v>
      </c>
      <c r="H17" s="96" t="s">
        <v>180</v>
      </c>
      <c r="I17" s="93">
        <v>697991</v>
      </c>
      <c r="J17" s="95">
        <v>3161</v>
      </c>
      <c r="K17" s="93">
        <v>453.69415000000004</v>
      </c>
      <c r="L17" s="93">
        <v>22517.18966</v>
      </c>
      <c r="M17" s="94">
        <v>4.0868789387730449E-3</v>
      </c>
      <c r="N17" s="94">
        <v>3.112807872462927E-3</v>
      </c>
      <c r="O17" s="94">
        <f>L17/'סכום נכסי הקרן'!$C$42</f>
        <v>4.3512689953154157E-4</v>
      </c>
    </row>
    <row r="18" spans="2:15" s="139" customFormat="1">
      <c r="B18" s="86" t="s">
        <v>1054</v>
      </c>
      <c r="C18" s="83" t="s">
        <v>1055</v>
      </c>
      <c r="D18" s="96" t="s">
        <v>136</v>
      </c>
      <c r="E18" s="96" t="s">
        <v>333</v>
      </c>
      <c r="F18" s="83" t="s">
        <v>400</v>
      </c>
      <c r="G18" s="96" t="s">
        <v>379</v>
      </c>
      <c r="H18" s="96" t="s">
        <v>180</v>
      </c>
      <c r="I18" s="93">
        <v>1550484</v>
      </c>
      <c r="J18" s="95">
        <v>1878</v>
      </c>
      <c r="K18" s="83"/>
      <c r="L18" s="93">
        <v>29118.089520000001</v>
      </c>
      <c r="M18" s="94">
        <v>4.7644336449910443E-3</v>
      </c>
      <c r="N18" s="94">
        <v>4.0253255249676776E-3</v>
      </c>
      <c r="O18" s="94">
        <f>L18/'סכום נכסי הקרן'!$C$42</f>
        <v>5.6268407400888207E-4</v>
      </c>
    </row>
    <row r="19" spans="2:15" s="139" customFormat="1">
      <c r="B19" s="86" t="s">
        <v>1056</v>
      </c>
      <c r="C19" s="83" t="s">
        <v>1057</v>
      </c>
      <c r="D19" s="96" t="s">
        <v>136</v>
      </c>
      <c r="E19" s="96" t="s">
        <v>333</v>
      </c>
      <c r="F19" s="83" t="s">
        <v>409</v>
      </c>
      <c r="G19" s="96" t="s">
        <v>410</v>
      </c>
      <c r="H19" s="96" t="s">
        <v>180</v>
      </c>
      <c r="I19" s="93">
        <v>38150516</v>
      </c>
      <c r="J19" s="95">
        <v>448</v>
      </c>
      <c r="K19" s="83"/>
      <c r="L19" s="93">
        <v>170914.31168000001</v>
      </c>
      <c r="M19" s="94">
        <v>1.3795231437592584E-2</v>
      </c>
      <c r="N19" s="94">
        <v>2.3627434104673543E-2</v>
      </c>
      <c r="O19" s="94">
        <f>L19/'סכום נכסי הקרן'!$C$42</f>
        <v>3.3027840352118768E-3</v>
      </c>
    </row>
    <row r="20" spans="2:15" s="139" customFormat="1">
      <c r="B20" s="86" t="s">
        <v>1058</v>
      </c>
      <c r="C20" s="83" t="s">
        <v>1059</v>
      </c>
      <c r="D20" s="96" t="s">
        <v>136</v>
      </c>
      <c r="E20" s="96" t="s">
        <v>333</v>
      </c>
      <c r="F20" s="83" t="s">
        <v>368</v>
      </c>
      <c r="G20" s="96" t="s">
        <v>341</v>
      </c>
      <c r="H20" s="96" t="s">
        <v>180</v>
      </c>
      <c r="I20" s="93">
        <v>1260999</v>
      </c>
      <c r="J20" s="95">
        <v>7390</v>
      </c>
      <c r="K20" s="83"/>
      <c r="L20" s="93">
        <v>93187.826099999991</v>
      </c>
      <c r="M20" s="94">
        <v>1.2568508893248722E-2</v>
      </c>
      <c r="N20" s="94">
        <v>1.288241574911468E-2</v>
      </c>
      <c r="O20" s="94">
        <f>L20/'סכום נכסי הקרן'!$C$42</f>
        <v>1.8007811124408971E-3</v>
      </c>
    </row>
    <row r="21" spans="2:15" s="139" customFormat="1">
      <c r="B21" s="86" t="s">
        <v>1060</v>
      </c>
      <c r="C21" s="83" t="s">
        <v>1061</v>
      </c>
      <c r="D21" s="96" t="s">
        <v>136</v>
      </c>
      <c r="E21" s="96" t="s">
        <v>333</v>
      </c>
      <c r="F21" s="83" t="s">
        <v>654</v>
      </c>
      <c r="G21" s="96" t="s">
        <v>484</v>
      </c>
      <c r="H21" s="96" t="s">
        <v>180</v>
      </c>
      <c r="I21" s="93">
        <v>32719291.289999999</v>
      </c>
      <c r="J21" s="95">
        <v>162.19999999999999</v>
      </c>
      <c r="K21" s="83"/>
      <c r="L21" s="93">
        <v>53070.690470000001</v>
      </c>
      <c r="M21" s="94">
        <v>1.0227710237341345E-2</v>
      </c>
      <c r="N21" s="94">
        <v>7.3365666669105659E-3</v>
      </c>
      <c r="O21" s="94">
        <f>L21/'סכום נכסי הקרן'!$C$42</f>
        <v>1.025549162612917E-3</v>
      </c>
    </row>
    <row r="22" spans="2:15" s="139" customFormat="1">
      <c r="B22" s="86" t="s">
        <v>1062</v>
      </c>
      <c r="C22" s="83" t="s">
        <v>1063</v>
      </c>
      <c r="D22" s="96" t="s">
        <v>136</v>
      </c>
      <c r="E22" s="96" t="s">
        <v>333</v>
      </c>
      <c r="F22" s="83" t="s">
        <v>498</v>
      </c>
      <c r="G22" s="96" t="s">
        <v>379</v>
      </c>
      <c r="H22" s="96" t="s">
        <v>180</v>
      </c>
      <c r="I22" s="93">
        <v>0.18</v>
      </c>
      <c r="J22" s="95">
        <v>3463</v>
      </c>
      <c r="K22" s="83"/>
      <c r="L22" s="93">
        <v>6.2300000000000003E-3</v>
      </c>
      <c r="M22" s="94">
        <v>9.3032086409979803E-10</v>
      </c>
      <c r="N22" s="94">
        <v>8.6124393577826432E-10</v>
      </c>
      <c r="O22" s="94">
        <f>L22/'סכום נכסי הקרן'!$C$42</f>
        <v>1.2038982772779576E-10</v>
      </c>
    </row>
    <row r="23" spans="2:15" s="139" customFormat="1">
      <c r="B23" s="86" t="s">
        <v>1064</v>
      </c>
      <c r="C23" s="83" t="s">
        <v>1065</v>
      </c>
      <c r="D23" s="96" t="s">
        <v>136</v>
      </c>
      <c r="E23" s="96" t="s">
        <v>333</v>
      </c>
      <c r="F23" s="83" t="s">
        <v>425</v>
      </c>
      <c r="G23" s="96" t="s">
        <v>341</v>
      </c>
      <c r="H23" s="96" t="s">
        <v>180</v>
      </c>
      <c r="I23" s="93">
        <v>15093606</v>
      </c>
      <c r="J23" s="95">
        <v>1006</v>
      </c>
      <c r="K23" s="83"/>
      <c r="L23" s="93">
        <v>151841.67636000001</v>
      </c>
      <c r="M23" s="94">
        <v>1.2966826163851372E-2</v>
      </c>
      <c r="N23" s="94">
        <v>2.0990806254166265E-2</v>
      </c>
      <c r="O23" s="94">
        <f>L23/'סכום נכסי הקרן'!$C$42</f>
        <v>2.9342204267865362E-3</v>
      </c>
    </row>
    <row r="24" spans="2:15" s="139" customFormat="1">
      <c r="B24" s="86" t="s">
        <v>1066</v>
      </c>
      <c r="C24" s="83" t="s">
        <v>1067</v>
      </c>
      <c r="D24" s="96" t="s">
        <v>136</v>
      </c>
      <c r="E24" s="96" t="s">
        <v>333</v>
      </c>
      <c r="F24" s="83" t="s">
        <v>1068</v>
      </c>
      <c r="G24" s="96" t="s">
        <v>852</v>
      </c>
      <c r="H24" s="96" t="s">
        <v>180</v>
      </c>
      <c r="I24" s="93">
        <v>16128830.07</v>
      </c>
      <c r="J24" s="95">
        <v>1077</v>
      </c>
      <c r="K24" s="83"/>
      <c r="L24" s="93">
        <v>173707.49987</v>
      </c>
      <c r="M24" s="94">
        <v>1.374052496843388E-2</v>
      </c>
      <c r="N24" s="94">
        <v>2.4013568356700019E-2</v>
      </c>
      <c r="O24" s="94">
        <f>L24/'סכום נכסי הקרן'!$C$42</f>
        <v>3.3567601901084115E-3</v>
      </c>
    </row>
    <row r="25" spans="2:15" s="139" customFormat="1">
      <c r="B25" s="86" t="s">
        <v>1069</v>
      </c>
      <c r="C25" s="83" t="s">
        <v>1070</v>
      </c>
      <c r="D25" s="96" t="s">
        <v>136</v>
      </c>
      <c r="E25" s="96" t="s">
        <v>333</v>
      </c>
      <c r="F25" s="83" t="s">
        <v>471</v>
      </c>
      <c r="G25" s="96" t="s">
        <v>438</v>
      </c>
      <c r="H25" s="96" t="s">
        <v>180</v>
      </c>
      <c r="I25" s="93">
        <v>2712729</v>
      </c>
      <c r="J25" s="95">
        <v>1926</v>
      </c>
      <c r="K25" s="83"/>
      <c r="L25" s="93">
        <v>52247.160539999997</v>
      </c>
      <c r="M25" s="94">
        <v>1.0595477060385118E-2</v>
      </c>
      <c r="N25" s="94">
        <v>7.2227207346241447E-3</v>
      </c>
      <c r="O25" s="94">
        <f>L25/'סכום נכסי הקרן'!$C$42</f>
        <v>1.0096350973799501E-3</v>
      </c>
    </row>
    <row r="26" spans="2:15" s="139" customFormat="1">
      <c r="B26" s="86" t="s">
        <v>1071</v>
      </c>
      <c r="C26" s="83" t="s">
        <v>1072</v>
      </c>
      <c r="D26" s="96" t="s">
        <v>136</v>
      </c>
      <c r="E26" s="96" t="s">
        <v>333</v>
      </c>
      <c r="F26" s="83" t="s">
        <v>437</v>
      </c>
      <c r="G26" s="96" t="s">
        <v>438</v>
      </c>
      <c r="H26" s="96" t="s">
        <v>180</v>
      </c>
      <c r="I26" s="93">
        <v>2141210</v>
      </c>
      <c r="J26" s="95">
        <v>2773</v>
      </c>
      <c r="K26" s="83"/>
      <c r="L26" s="93">
        <v>59375.753299999997</v>
      </c>
      <c r="M26" s="94">
        <v>9.9879758151241969E-3</v>
      </c>
      <c r="N26" s="94">
        <v>8.2081873935619994E-3</v>
      </c>
      <c r="O26" s="94">
        <f>L26/'סכום נכסי הקרן'!$C$42</f>
        <v>1.1473895202239327E-3</v>
      </c>
    </row>
    <row r="27" spans="2:15" s="139" customFormat="1">
      <c r="B27" s="86" t="s">
        <v>1073</v>
      </c>
      <c r="C27" s="83" t="s">
        <v>1074</v>
      </c>
      <c r="D27" s="96" t="s">
        <v>136</v>
      </c>
      <c r="E27" s="96" t="s">
        <v>333</v>
      </c>
      <c r="F27" s="83" t="s">
        <v>1075</v>
      </c>
      <c r="G27" s="96" t="s">
        <v>547</v>
      </c>
      <c r="H27" s="96" t="s">
        <v>180</v>
      </c>
      <c r="I27" s="93">
        <v>34016</v>
      </c>
      <c r="J27" s="95">
        <v>65880</v>
      </c>
      <c r="K27" s="83"/>
      <c r="L27" s="93">
        <v>22409.7408</v>
      </c>
      <c r="M27" s="94">
        <v>4.4185420292117902E-3</v>
      </c>
      <c r="N27" s="94">
        <v>3.0979539913904893E-3</v>
      </c>
      <c r="O27" s="94">
        <f>L27/'סכום נכסי הקרן'!$C$42</f>
        <v>4.3305053520650979E-4</v>
      </c>
    </row>
    <row r="28" spans="2:15" s="139" customFormat="1">
      <c r="B28" s="86" t="s">
        <v>1076</v>
      </c>
      <c r="C28" s="83" t="s">
        <v>1077</v>
      </c>
      <c r="D28" s="96" t="s">
        <v>136</v>
      </c>
      <c r="E28" s="96" t="s">
        <v>333</v>
      </c>
      <c r="F28" s="83" t="s">
        <v>1078</v>
      </c>
      <c r="G28" s="96" t="s">
        <v>1079</v>
      </c>
      <c r="H28" s="96" t="s">
        <v>180</v>
      </c>
      <c r="I28" s="93">
        <v>651624.84</v>
      </c>
      <c r="J28" s="95">
        <v>9450</v>
      </c>
      <c r="K28" s="83"/>
      <c r="L28" s="93">
        <v>61578.547380000004</v>
      </c>
      <c r="M28" s="94">
        <v>6.6183216496884644E-3</v>
      </c>
      <c r="N28" s="94">
        <v>8.5127047359646116E-3</v>
      </c>
      <c r="O28" s="94">
        <f>L28/'סכום נכסי הקרן'!$C$42</f>
        <v>1.1899567754102905E-3</v>
      </c>
    </row>
    <row r="29" spans="2:15" s="139" customFormat="1">
      <c r="B29" s="86" t="s">
        <v>1080</v>
      </c>
      <c r="C29" s="83" t="s">
        <v>1081</v>
      </c>
      <c r="D29" s="96" t="s">
        <v>136</v>
      </c>
      <c r="E29" s="96" t="s">
        <v>333</v>
      </c>
      <c r="F29" s="83" t="s">
        <v>1011</v>
      </c>
      <c r="G29" s="96" t="s">
        <v>484</v>
      </c>
      <c r="H29" s="96" t="s">
        <v>180</v>
      </c>
      <c r="I29" s="93">
        <v>912483</v>
      </c>
      <c r="J29" s="95">
        <v>5956</v>
      </c>
      <c r="K29" s="83"/>
      <c r="L29" s="93">
        <v>54347.487479999996</v>
      </c>
      <c r="M29" s="94">
        <v>8.9881128667924253E-4</v>
      </c>
      <c r="N29" s="94">
        <v>7.5130728759125421E-3</v>
      </c>
      <c r="O29" s="94">
        <f>L29/'סכום נכסי הקרן'!$C$42</f>
        <v>1.0502222560442595E-3</v>
      </c>
    </row>
    <row r="30" spans="2:15" s="139" customFormat="1">
      <c r="B30" s="86" t="s">
        <v>1082</v>
      </c>
      <c r="C30" s="83" t="s">
        <v>1083</v>
      </c>
      <c r="D30" s="96" t="s">
        <v>136</v>
      </c>
      <c r="E30" s="96" t="s">
        <v>333</v>
      </c>
      <c r="F30" s="83" t="s">
        <v>851</v>
      </c>
      <c r="G30" s="96" t="s">
        <v>852</v>
      </c>
      <c r="H30" s="96" t="s">
        <v>180</v>
      </c>
      <c r="I30" s="93">
        <v>628082067</v>
      </c>
      <c r="J30" s="95">
        <v>40.9</v>
      </c>
      <c r="K30" s="83"/>
      <c r="L30" s="93">
        <v>256885.56539999999</v>
      </c>
      <c r="M30" s="94">
        <v>4.8491989349571919E-2</v>
      </c>
      <c r="N30" s="94">
        <v>3.5512220768815522E-2</v>
      </c>
      <c r="O30" s="94">
        <f>L30/'סכום נכסי הקרן'!$C$42</f>
        <v>4.9641105881642715E-3</v>
      </c>
    </row>
    <row r="31" spans="2:15" s="139" customFormat="1">
      <c r="B31" s="86" t="s">
        <v>1084</v>
      </c>
      <c r="C31" s="83" t="s">
        <v>1085</v>
      </c>
      <c r="D31" s="96" t="s">
        <v>136</v>
      </c>
      <c r="E31" s="96" t="s">
        <v>333</v>
      </c>
      <c r="F31" s="83" t="s">
        <v>868</v>
      </c>
      <c r="G31" s="96" t="s">
        <v>484</v>
      </c>
      <c r="H31" s="96" t="s">
        <v>180</v>
      </c>
      <c r="I31" s="93">
        <v>13611164</v>
      </c>
      <c r="J31" s="95">
        <v>1480</v>
      </c>
      <c r="K31" s="83"/>
      <c r="L31" s="93">
        <v>201445.22719999999</v>
      </c>
      <c r="M31" s="94">
        <v>1.0647193752618949E-2</v>
      </c>
      <c r="N31" s="94">
        <v>2.7848070676962225E-2</v>
      </c>
      <c r="O31" s="94">
        <f>L31/'סכום נכסי הקרן'!$C$42</f>
        <v>3.8927698554084554E-3</v>
      </c>
    </row>
    <row r="32" spans="2:15" s="139" customFormat="1">
      <c r="B32" s="86" t="s">
        <v>1086</v>
      </c>
      <c r="C32" s="83" t="s">
        <v>1087</v>
      </c>
      <c r="D32" s="96" t="s">
        <v>136</v>
      </c>
      <c r="E32" s="96" t="s">
        <v>333</v>
      </c>
      <c r="F32" s="83" t="s">
        <v>340</v>
      </c>
      <c r="G32" s="96" t="s">
        <v>341</v>
      </c>
      <c r="H32" s="96" t="s">
        <v>180</v>
      </c>
      <c r="I32" s="93">
        <v>20381937</v>
      </c>
      <c r="J32" s="95">
        <v>2111</v>
      </c>
      <c r="K32" s="83"/>
      <c r="L32" s="93">
        <v>430262.69007000001</v>
      </c>
      <c r="M32" s="94">
        <v>1.3373786667459342E-2</v>
      </c>
      <c r="N32" s="94">
        <v>5.9480117594611609E-2</v>
      </c>
      <c r="O32" s="94">
        <f>L32/'סכום נכסי הקרן'!$C$42</f>
        <v>8.314486538559436E-3</v>
      </c>
    </row>
    <row r="33" spans="2:15" s="139" customFormat="1">
      <c r="B33" s="86" t="s">
        <v>1088</v>
      </c>
      <c r="C33" s="83" t="s">
        <v>1089</v>
      </c>
      <c r="D33" s="96" t="s">
        <v>136</v>
      </c>
      <c r="E33" s="96" t="s">
        <v>333</v>
      </c>
      <c r="F33" s="83" t="s">
        <v>1090</v>
      </c>
      <c r="G33" s="96" t="s">
        <v>1091</v>
      </c>
      <c r="H33" s="96" t="s">
        <v>180</v>
      </c>
      <c r="I33" s="93">
        <v>668276</v>
      </c>
      <c r="J33" s="95">
        <v>10300</v>
      </c>
      <c r="K33" s="83"/>
      <c r="L33" s="93">
        <v>68832.428</v>
      </c>
      <c r="M33" s="94">
        <v>1.2693796770998493E-2</v>
      </c>
      <c r="N33" s="94">
        <v>9.5154913643489564E-3</v>
      </c>
      <c r="O33" s="94">
        <f>L33/'סכום נכסי הקרן'!$C$42</f>
        <v>1.3301322871598564E-3</v>
      </c>
    </row>
    <row r="34" spans="2:15" s="139" customFormat="1">
      <c r="B34" s="86" t="s">
        <v>1092</v>
      </c>
      <c r="C34" s="83" t="s">
        <v>1093</v>
      </c>
      <c r="D34" s="96" t="s">
        <v>136</v>
      </c>
      <c r="E34" s="96" t="s">
        <v>333</v>
      </c>
      <c r="F34" s="83" t="s">
        <v>344</v>
      </c>
      <c r="G34" s="96" t="s">
        <v>341</v>
      </c>
      <c r="H34" s="96" t="s">
        <v>180</v>
      </c>
      <c r="I34" s="93">
        <v>3217240</v>
      </c>
      <c r="J34" s="95">
        <v>6703</v>
      </c>
      <c r="K34" s="83"/>
      <c r="L34" s="93">
        <v>215651.59719999999</v>
      </c>
      <c r="M34" s="94">
        <v>1.3818164366275709E-2</v>
      </c>
      <c r="N34" s="94">
        <v>2.981197918609902E-2</v>
      </c>
      <c r="O34" s="94">
        <f>L34/'סכום נכסי הקרן'!$C$42</f>
        <v>4.167296731321349E-3</v>
      </c>
    </row>
    <row r="35" spans="2:15" s="139" customFormat="1">
      <c r="B35" s="86" t="s">
        <v>1094</v>
      </c>
      <c r="C35" s="83" t="s">
        <v>1095</v>
      </c>
      <c r="D35" s="96" t="s">
        <v>136</v>
      </c>
      <c r="E35" s="96" t="s">
        <v>333</v>
      </c>
      <c r="F35" s="83" t="s">
        <v>452</v>
      </c>
      <c r="G35" s="96" t="s">
        <v>379</v>
      </c>
      <c r="H35" s="96" t="s">
        <v>180</v>
      </c>
      <c r="I35" s="93">
        <v>822144</v>
      </c>
      <c r="J35" s="95">
        <v>13970</v>
      </c>
      <c r="K35" s="83"/>
      <c r="L35" s="93">
        <v>114853.5168</v>
      </c>
      <c r="M35" s="94">
        <v>1.8488440294664014E-2</v>
      </c>
      <c r="N35" s="94">
        <v>1.5877511211365488E-2</v>
      </c>
      <c r="O35" s="94">
        <f>L35/'סכום נכסי הקרן'!$C$42</f>
        <v>2.2194534673328245E-3</v>
      </c>
    </row>
    <row r="36" spans="2:15" s="139" customFormat="1">
      <c r="B36" s="86" t="s">
        <v>1096</v>
      </c>
      <c r="C36" s="83" t="s">
        <v>1097</v>
      </c>
      <c r="D36" s="96" t="s">
        <v>136</v>
      </c>
      <c r="E36" s="96" t="s">
        <v>333</v>
      </c>
      <c r="F36" s="83" t="s">
        <v>1098</v>
      </c>
      <c r="G36" s="96" t="s">
        <v>208</v>
      </c>
      <c r="H36" s="96" t="s">
        <v>180</v>
      </c>
      <c r="I36" s="93">
        <v>25006</v>
      </c>
      <c r="J36" s="95">
        <v>32570</v>
      </c>
      <c r="K36" s="83"/>
      <c r="L36" s="93">
        <v>8144.4542000000001</v>
      </c>
      <c r="M36" s="94">
        <v>4.1047784506321187E-4</v>
      </c>
      <c r="N36" s="94">
        <v>1.12590076885615E-3</v>
      </c>
      <c r="O36" s="94">
        <f>L36/'סכום נכסי הקרן'!$C$42</f>
        <v>1.5738514254814168E-4</v>
      </c>
    </row>
    <row r="37" spans="2:15" s="139" customFormat="1">
      <c r="B37" s="86" t="s">
        <v>1099</v>
      </c>
      <c r="C37" s="83" t="s">
        <v>1100</v>
      </c>
      <c r="D37" s="96" t="s">
        <v>136</v>
      </c>
      <c r="E37" s="96" t="s">
        <v>333</v>
      </c>
      <c r="F37" s="83" t="s">
        <v>1101</v>
      </c>
      <c r="G37" s="96" t="s">
        <v>959</v>
      </c>
      <c r="H37" s="96" t="s">
        <v>180</v>
      </c>
      <c r="I37" s="93">
        <v>6491</v>
      </c>
      <c r="J37" s="95">
        <v>31810</v>
      </c>
      <c r="K37" s="83"/>
      <c r="L37" s="93">
        <v>2064.7871</v>
      </c>
      <c r="M37" s="94">
        <v>2.9809255665962927E-4</v>
      </c>
      <c r="N37" s="94">
        <v>2.8543906397242194E-4</v>
      </c>
      <c r="O37" s="94">
        <f>L37/'סכום נכסי הקרן'!$C$42</f>
        <v>3.990037933604735E-5</v>
      </c>
    </row>
    <row r="38" spans="2:15" s="139" customFormat="1">
      <c r="B38" s="86" t="s">
        <v>1102</v>
      </c>
      <c r="C38" s="83" t="s">
        <v>1103</v>
      </c>
      <c r="D38" s="96" t="s">
        <v>136</v>
      </c>
      <c r="E38" s="96" t="s">
        <v>333</v>
      </c>
      <c r="F38" s="83" t="s">
        <v>593</v>
      </c>
      <c r="G38" s="96" t="s">
        <v>410</v>
      </c>
      <c r="H38" s="96" t="s">
        <v>180</v>
      </c>
      <c r="I38" s="93">
        <v>1163808</v>
      </c>
      <c r="J38" s="95">
        <v>2478</v>
      </c>
      <c r="K38" s="83"/>
      <c r="L38" s="93">
        <v>28839.162239999998</v>
      </c>
      <c r="M38" s="94">
        <v>1.1517770323838423E-2</v>
      </c>
      <c r="N38" s="94">
        <v>3.9867662266654096E-3</v>
      </c>
      <c r="O38" s="94">
        <f>L38/'סכום נכסי הקרן'!$C$42</f>
        <v>5.572940247010517E-4</v>
      </c>
    </row>
    <row r="39" spans="2:15" s="139" customFormat="1">
      <c r="B39" s="86" t="s">
        <v>1104</v>
      </c>
      <c r="C39" s="83" t="s">
        <v>1105</v>
      </c>
      <c r="D39" s="96" t="s">
        <v>136</v>
      </c>
      <c r="E39" s="96" t="s">
        <v>333</v>
      </c>
      <c r="F39" s="83" t="s">
        <v>359</v>
      </c>
      <c r="G39" s="96" t="s">
        <v>341</v>
      </c>
      <c r="H39" s="96" t="s">
        <v>180</v>
      </c>
      <c r="I39" s="93">
        <v>18319552</v>
      </c>
      <c r="J39" s="95">
        <v>2404</v>
      </c>
      <c r="K39" s="83"/>
      <c r="L39" s="93">
        <v>440402.03008</v>
      </c>
      <c r="M39" s="94">
        <v>1.3729962230198633E-2</v>
      </c>
      <c r="N39" s="94">
        <v>6.0881794175094178E-2</v>
      </c>
      <c r="O39" s="94">
        <f>L39/'סכום נכסי הקרן'!$C$42</f>
        <v>8.5104212732428127E-3</v>
      </c>
    </row>
    <row r="40" spans="2:15" s="139" customFormat="1">
      <c r="B40" s="86" t="s">
        <v>1106</v>
      </c>
      <c r="C40" s="83" t="s">
        <v>1107</v>
      </c>
      <c r="D40" s="96" t="s">
        <v>136</v>
      </c>
      <c r="E40" s="96" t="s">
        <v>333</v>
      </c>
      <c r="F40" s="83" t="s">
        <v>546</v>
      </c>
      <c r="G40" s="96" t="s">
        <v>547</v>
      </c>
      <c r="H40" s="96" t="s">
        <v>180</v>
      </c>
      <c r="I40" s="93">
        <v>254158</v>
      </c>
      <c r="J40" s="95">
        <v>51550</v>
      </c>
      <c r="K40" s="93">
        <v>10008.08606</v>
      </c>
      <c r="L40" s="93">
        <v>141026.53505999999</v>
      </c>
      <c r="M40" s="94">
        <v>2.5020215382670744E-2</v>
      </c>
      <c r="N40" s="94">
        <v>1.9495705955737685E-2</v>
      </c>
      <c r="O40" s="94">
        <f>L40/'סכום נכסי הקרן'!$C$42</f>
        <v>2.7252263661189965E-3</v>
      </c>
    </row>
    <row r="41" spans="2:15" s="139" customFormat="1">
      <c r="B41" s="86" t="s">
        <v>1108</v>
      </c>
      <c r="C41" s="83" t="s">
        <v>1109</v>
      </c>
      <c r="D41" s="96" t="s">
        <v>136</v>
      </c>
      <c r="E41" s="96" t="s">
        <v>333</v>
      </c>
      <c r="F41" s="83" t="s">
        <v>1110</v>
      </c>
      <c r="G41" s="96" t="s">
        <v>737</v>
      </c>
      <c r="H41" s="96" t="s">
        <v>180</v>
      </c>
      <c r="I41" s="93">
        <v>626127</v>
      </c>
      <c r="J41" s="95">
        <v>32110</v>
      </c>
      <c r="K41" s="83"/>
      <c r="L41" s="93">
        <v>201049.37969999999</v>
      </c>
      <c r="M41" s="94">
        <v>1.0516535114869422E-2</v>
      </c>
      <c r="N41" s="94">
        <v>2.7793348163500268E-2</v>
      </c>
      <c r="O41" s="94">
        <f>L41/'סכום נכסי הקרן'!$C$42</f>
        <v>3.8851204152268374E-3</v>
      </c>
    </row>
    <row r="42" spans="2:15" s="139" customFormat="1">
      <c r="B42" s="86" t="s">
        <v>1111</v>
      </c>
      <c r="C42" s="83" t="s">
        <v>1112</v>
      </c>
      <c r="D42" s="96" t="s">
        <v>136</v>
      </c>
      <c r="E42" s="96" t="s">
        <v>333</v>
      </c>
      <c r="F42" s="83" t="s">
        <v>600</v>
      </c>
      <c r="G42" s="96" t="s">
        <v>410</v>
      </c>
      <c r="H42" s="96" t="s">
        <v>180</v>
      </c>
      <c r="I42" s="93">
        <v>1955742</v>
      </c>
      <c r="J42" s="95">
        <v>1580</v>
      </c>
      <c r="K42" s="83"/>
      <c r="L42" s="93">
        <v>30900.723600000001</v>
      </c>
      <c r="M42" s="94">
        <v>1.1517392638440009E-2</v>
      </c>
      <c r="N42" s="94">
        <v>4.2717593598170624E-3</v>
      </c>
      <c r="O42" s="94">
        <f>L42/'סכום נכסי הקרן'!$C$42</f>
        <v>5.9713206916023006E-4</v>
      </c>
    </row>
    <row r="43" spans="2:15" s="139" customFormat="1">
      <c r="B43" s="86" t="s">
        <v>1113</v>
      </c>
      <c r="C43" s="83" t="s">
        <v>1114</v>
      </c>
      <c r="D43" s="96" t="s">
        <v>136</v>
      </c>
      <c r="E43" s="96" t="s">
        <v>333</v>
      </c>
      <c r="F43" s="83" t="s">
        <v>1115</v>
      </c>
      <c r="G43" s="96" t="s">
        <v>484</v>
      </c>
      <c r="H43" s="96" t="s">
        <v>180</v>
      </c>
      <c r="I43" s="93">
        <v>247097</v>
      </c>
      <c r="J43" s="95">
        <v>28980</v>
      </c>
      <c r="K43" s="83"/>
      <c r="L43" s="93">
        <v>71608.710599999991</v>
      </c>
      <c r="M43" s="94">
        <v>1.757883327404644E-3</v>
      </c>
      <c r="N43" s="94">
        <v>9.8992885639086203E-3</v>
      </c>
      <c r="O43" s="94">
        <f>L43/'סכום נכסי הקרן'!$C$42</f>
        <v>1.3837817548866102E-3</v>
      </c>
    </row>
    <row r="44" spans="2:15" s="139" customFormat="1">
      <c r="B44" s="86" t="s">
        <v>1116</v>
      </c>
      <c r="C44" s="83" t="s">
        <v>1117</v>
      </c>
      <c r="D44" s="96" t="s">
        <v>136</v>
      </c>
      <c r="E44" s="96" t="s">
        <v>333</v>
      </c>
      <c r="F44" s="83" t="s">
        <v>378</v>
      </c>
      <c r="G44" s="96" t="s">
        <v>379</v>
      </c>
      <c r="H44" s="96" t="s">
        <v>180</v>
      </c>
      <c r="I44" s="93">
        <v>1522558</v>
      </c>
      <c r="J44" s="95">
        <v>16810</v>
      </c>
      <c r="K44" s="83"/>
      <c r="L44" s="93">
        <v>255941.99980000002</v>
      </c>
      <c r="M44" s="94">
        <v>1.2554822698848446E-2</v>
      </c>
      <c r="N44" s="94">
        <v>3.5381780937192894E-2</v>
      </c>
      <c r="O44" s="94">
        <f>L44/'סכום נכסי הקרן'!$C$42</f>
        <v>4.9458769284477589E-3</v>
      </c>
    </row>
    <row r="45" spans="2:15" s="139" customFormat="1">
      <c r="B45" s="86" t="s">
        <v>1118</v>
      </c>
      <c r="C45" s="83" t="s">
        <v>1119</v>
      </c>
      <c r="D45" s="96" t="s">
        <v>136</v>
      </c>
      <c r="E45" s="96" t="s">
        <v>333</v>
      </c>
      <c r="F45" s="83" t="s">
        <v>1120</v>
      </c>
      <c r="G45" s="96" t="s">
        <v>167</v>
      </c>
      <c r="H45" s="96" t="s">
        <v>180</v>
      </c>
      <c r="I45" s="93">
        <v>2139822</v>
      </c>
      <c r="J45" s="95">
        <v>2233</v>
      </c>
      <c r="K45" s="83"/>
      <c r="L45" s="93">
        <v>47782.225259999999</v>
      </c>
      <c r="M45" s="94">
        <v>9.0591189450088348E-3</v>
      </c>
      <c r="N45" s="94">
        <v>6.6054818207329051E-3</v>
      </c>
      <c r="O45" s="94">
        <f>L45/'סכום נכסי הקרן'!$C$42</f>
        <v>9.2335375080291032E-4</v>
      </c>
    </row>
    <row r="46" spans="2:15" s="139" customFormat="1">
      <c r="B46" s="86" t="s">
        <v>1121</v>
      </c>
      <c r="C46" s="83" t="s">
        <v>1122</v>
      </c>
      <c r="D46" s="96" t="s">
        <v>136</v>
      </c>
      <c r="E46" s="96" t="s">
        <v>333</v>
      </c>
      <c r="F46" s="83" t="s">
        <v>736</v>
      </c>
      <c r="G46" s="96" t="s">
        <v>737</v>
      </c>
      <c r="H46" s="96" t="s">
        <v>180</v>
      </c>
      <c r="I46" s="93">
        <v>2076518.35</v>
      </c>
      <c r="J46" s="95">
        <v>7550</v>
      </c>
      <c r="K46" s="83"/>
      <c r="L46" s="93">
        <v>156777.13542999999</v>
      </c>
      <c r="M46" s="94">
        <v>1.8097732311865039E-2</v>
      </c>
      <c r="N46" s="94">
        <v>2.167309103656102E-2</v>
      </c>
      <c r="O46" s="94">
        <f>L46/'סכום נכסי הקרן'!$C$42</f>
        <v>3.0295942738483156E-3</v>
      </c>
    </row>
    <row r="47" spans="2:15" s="139" customFormat="1">
      <c r="B47" s="82"/>
      <c r="C47" s="83"/>
      <c r="D47" s="83"/>
      <c r="E47" s="83"/>
      <c r="F47" s="83"/>
      <c r="G47" s="83"/>
      <c r="H47" s="83"/>
      <c r="I47" s="93"/>
      <c r="J47" s="95"/>
      <c r="K47" s="83"/>
      <c r="L47" s="83"/>
      <c r="M47" s="83"/>
      <c r="N47" s="94"/>
      <c r="O47" s="83"/>
    </row>
    <row r="48" spans="2:15" s="139" customFormat="1">
      <c r="B48" s="101" t="s">
        <v>1123</v>
      </c>
      <c r="C48" s="81"/>
      <c r="D48" s="81"/>
      <c r="E48" s="81"/>
      <c r="F48" s="81"/>
      <c r="G48" s="81"/>
      <c r="H48" s="81"/>
      <c r="I48" s="90"/>
      <c r="J48" s="92"/>
      <c r="K48" s="90">
        <f>SUM(K49:K89)</f>
        <v>4250.1719499999999</v>
      </c>
      <c r="L48" s="90">
        <v>1137163.2578499999</v>
      </c>
      <c r="M48" s="81"/>
      <c r="N48" s="91">
        <v>0.15720304330869456</v>
      </c>
      <c r="O48" s="91">
        <f>L48/'סכום נכסי הקרן'!$C$42</f>
        <v>2.1974781494532983E-2</v>
      </c>
    </row>
    <row r="49" spans="2:15" s="139" customFormat="1">
      <c r="B49" s="86" t="s">
        <v>1124</v>
      </c>
      <c r="C49" s="83" t="s">
        <v>1125</v>
      </c>
      <c r="D49" s="96" t="s">
        <v>136</v>
      </c>
      <c r="E49" s="96" t="s">
        <v>333</v>
      </c>
      <c r="F49" s="83" t="s">
        <v>802</v>
      </c>
      <c r="G49" s="96" t="s">
        <v>803</v>
      </c>
      <c r="H49" s="96" t="s">
        <v>180</v>
      </c>
      <c r="I49" s="93">
        <v>7631674</v>
      </c>
      <c r="J49" s="95">
        <v>345.6</v>
      </c>
      <c r="K49" s="93">
        <v>1000.3003</v>
      </c>
      <c r="L49" s="93">
        <v>27375.36564</v>
      </c>
      <c r="M49" s="94">
        <v>2.5895318142967683E-2</v>
      </c>
      <c r="N49" s="94">
        <v>3.7844089321288385E-3</v>
      </c>
      <c r="O49" s="94">
        <f>L49/'סכום נכסי הקרן'!$C$42</f>
        <v>5.2900731193981053E-4</v>
      </c>
    </row>
    <row r="50" spans="2:15" s="139" customFormat="1">
      <c r="B50" s="86" t="s">
        <v>1126</v>
      </c>
      <c r="C50" s="83" t="s">
        <v>1127</v>
      </c>
      <c r="D50" s="96" t="s">
        <v>136</v>
      </c>
      <c r="E50" s="96" t="s">
        <v>333</v>
      </c>
      <c r="F50" s="83" t="s">
        <v>823</v>
      </c>
      <c r="G50" s="96" t="s">
        <v>824</v>
      </c>
      <c r="H50" s="96" t="s">
        <v>180</v>
      </c>
      <c r="I50" s="93">
        <v>2651763</v>
      </c>
      <c r="J50" s="95">
        <v>1852</v>
      </c>
      <c r="K50" s="83"/>
      <c r="L50" s="93">
        <v>49110.650759999997</v>
      </c>
      <c r="M50" s="94">
        <v>2.0106368403836502E-2</v>
      </c>
      <c r="N50" s="94">
        <v>6.789125224586549E-3</v>
      </c>
      <c r="O50" s="94">
        <f>L50/'סכום נכסי הקרן'!$C$42</f>
        <v>9.4902452401225386E-4</v>
      </c>
    </row>
    <row r="51" spans="2:15" s="139" customFormat="1">
      <c r="B51" s="86" t="s">
        <v>1128</v>
      </c>
      <c r="C51" s="83" t="s">
        <v>1129</v>
      </c>
      <c r="D51" s="96" t="s">
        <v>136</v>
      </c>
      <c r="E51" s="96" t="s">
        <v>333</v>
      </c>
      <c r="F51" s="83" t="s">
        <v>615</v>
      </c>
      <c r="G51" s="96" t="s">
        <v>379</v>
      </c>
      <c r="H51" s="96" t="s">
        <v>180</v>
      </c>
      <c r="I51" s="93">
        <v>3875088</v>
      </c>
      <c r="J51" s="95">
        <v>367.6</v>
      </c>
      <c r="K51" s="83"/>
      <c r="L51" s="93">
        <v>14244.823490000001</v>
      </c>
      <c r="M51" s="94">
        <v>1.8387975643598578E-2</v>
      </c>
      <c r="N51" s="94">
        <v>1.9692243735143292E-3</v>
      </c>
      <c r="O51" s="94">
        <f>L51/'סכום נכסי הקרן'!$C$42</f>
        <v>2.752699592253545E-4</v>
      </c>
    </row>
    <row r="52" spans="2:15" s="139" customFormat="1">
      <c r="B52" s="86" t="s">
        <v>1130</v>
      </c>
      <c r="C52" s="83" t="s">
        <v>1131</v>
      </c>
      <c r="D52" s="96" t="s">
        <v>136</v>
      </c>
      <c r="E52" s="96" t="s">
        <v>333</v>
      </c>
      <c r="F52" s="83" t="s">
        <v>1132</v>
      </c>
      <c r="G52" s="96" t="s">
        <v>438</v>
      </c>
      <c r="H52" s="96" t="s">
        <v>180</v>
      </c>
      <c r="I52" s="93">
        <v>193473</v>
      </c>
      <c r="J52" s="95">
        <v>22900</v>
      </c>
      <c r="K52" s="93">
        <v>1582.0714800000001</v>
      </c>
      <c r="L52" s="93">
        <v>45887.388479999994</v>
      </c>
      <c r="M52" s="94">
        <v>1.3183928245434913E-2</v>
      </c>
      <c r="N52" s="94">
        <v>6.3435369273035919E-3</v>
      </c>
      <c r="O52" s="94">
        <f>L52/'סכום נכסי הקרן'!$C$42</f>
        <v>8.867375271245007E-4</v>
      </c>
    </row>
    <row r="53" spans="2:15" s="139" customFormat="1">
      <c r="B53" s="86" t="s">
        <v>1133</v>
      </c>
      <c r="C53" s="83" t="s">
        <v>1134</v>
      </c>
      <c r="D53" s="96" t="s">
        <v>136</v>
      </c>
      <c r="E53" s="96" t="s">
        <v>333</v>
      </c>
      <c r="F53" s="83" t="s">
        <v>1135</v>
      </c>
      <c r="G53" s="96" t="s">
        <v>1136</v>
      </c>
      <c r="H53" s="96" t="s">
        <v>180</v>
      </c>
      <c r="I53" s="93">
        <v>2155841</v>
      </c>
      <c r="J53" s="95">
        <v>1630</v>
      </c>
      <c r="K53" s="83"/>
      <c r="L53" s="93">
        <v>35140.208299999998</v>
      </c>
      <c r="M53" s="94">
        <v>1.9812009131841002E-2</v>
      </c>
      <c r="N53" s="94">
        <v>4.8578316693996832E-3</v>
      </c>
      <c r="O53" s="94">
        <f>L53/'סכום נכסי הקרן'!$C$42</f>
        <v>6.7905676140543473E-4</v>
      </c>
    </row>
    <row r="54" spans="2:15" s="139" customFormat="1">
      <c r="B54" s="86" t="s">
        <v>1137</v>
      </c>
      <c r="C54" s="83" t="s">
        <v>1138</v>
      </c>
      <c r="D54" s="96" t="s">
        <v>136</v>
      </c>
      <c r="E54" s="96" t="s">
        <v>333</v>
      </c>
      <c r="F54" s="83" t="s">
        <v>1139</v>
      </c>
      <c r="G54" s="96" t="s">
        <v>648</v>
      </c>
      <c r="H54" s="96" t="s">
        <v>180</v>
      </c>
      <c r="I54" s="93">
        <v>86752</v>
      </c>
      <c r="J54" s="95">
        <v>4599</v>
      </c>
      <c r="K54" s="83"/>
      <c r="L54" s="93">
        <v>3989.7244799999999</v>
      </c>
      <c r="M54" s="94">
        <v>5.4637216615729791E-3</v>
      </c>
      <c r="N54" s="94">
        <v>5.515451065531442E-4</v>
      </c>
      <c r="O54" s="94">
        <f>L54/'סכום נכסי הקרן'!$C$42</f>
        <v>7.7098273327218226E-5</v>
      </c>
    </row>
    <row r="55" spans="2:15" s="139" customFormat="1">
      <c r="B55" s="86" t="s">
        <v>1140</v>
      </c>
      <c r="C55" s="83" t="s">
        <v>1141</v>
      </c>
      <c r="D55" s="96" t="s">
        <v>136</v>
      </c>
      <c r="E55" s="96" t="s">
        <v>333</v>
      </c>
      <c r="F55" s="83" t="s">
        <v>1142</v>
      </c>
      <c r="G55" s="96" t="s">
        <v>167</v>
      </c>
      <c r="H55" s="96" t="s">
        <v>180</v>
      </c>
      <c r="I55" s="93">
        <v>195841</v>
      </c>
      <c r="J55" s="95">
        <v>5396</v>
      </c>
      <c r="K55" s="83"/>
      <c r="L55" s="93">
        <v>10567.58036</v>
      </c>
      <c r="M55" s="94">
        <v>8.787665526214428E-3</v>
      </c>
      <c r="N55" s="94">
        <v>1.4608771269501585E-3</v>
      </c>
      <c r="O55" s="94">
        <f>L55/'סכום נכסי הקרן'!$C$42</f>
        <v>2.042101410979194E-4</v>
      </c>
    </row>
    <row r="56" spans="2:15" s="139" customFormat="1">
      <c r="B56" s="86" t="s">
        <v>1143</v>
      </c>
      <c r="C56" s="83" t="s">
        <v>1144</v>
      </c>
      <c r="D56" s="96" t="s">
        <v>136</v>
      </c>
      <c r="E56" s="96" t="s">
        <v>333</v>
      </c>
      <c r="F56" s="83" t="s">
        <v>1145</v>
      </c>
      <c r="G56" s="96" t="s">
        <v>547</v>
      </c>
      <c r="H56" s="96" t="s">
        <v>180</v>
      </c>
      <c r="I56" s="93">
        <v>88663</v>
      </c>
      <c r="J56" s="95">
        <v>88000</v>
      </c>
      <c r="K56" s="83"/>
      <c r="L56" s="93">
        <v>78023.44</v>
      </c>
      <c r="M56" s="94">
        <v>2.4535729743072613E-2</v>
      </c>
      <c r="N56" s="94">
        <v>1.0786069750972594E-2</v>
      </c>
      <c r="O56" s="94">
        <f>L56/'סכום נכסי הקרן'!$C$42</f>
        <v>1.5077413323162133E-3</v>
      </c>
    </row>
    <row r="57" spans="2:15" s="139" customFormat="1">
      <c r="B57" s="86" t="s">
        <v>1146</v>
      </c>
      <c r="C57" s="83" t="s">
        <v>1147</v>
      </c>
      <c r="D57" s="96" t="s">
        <v>136</v>
      </c>
      <c r="E57" s="96" t="s">
        <v>333</v>
      </c>
      <c r="F57" s="83" t="s">
        <v>1148</v>
      </c>
      <c r="G57" s="96" t="s">
        <v>206</v>
      </c>
      <c r="H57" s="96" t="s">
        <v>180</v>
      </c>
      <c r="I57" s="93">
        <v>3425740</v>
      </c>
      <c r="J57" s="95">
        <v>340</v>
      </c>
      <c r="K57" s="83"/>
      <c r="L57" s="93">
        <v>11647.516</v>
      </c>
      <c r="M57" s="94">
        <v>9.1518886686824969E-3</v>
      </c>
      <c r="N57" s="94">
        <v>1.6101689441220394E-3</v>
      </c>
      <c r="O57" s="94">
        <f>L57/'סכום נכסי הקרן'!$C$42</f>
        <v>2.2507904409257539E-4</v>
      </c>
    </row>
    <row r="58" spans="2:15" s="139" customFormat="1">
      <c r="B58" s="86" t="s">
        <v>1149</v>
      </c>
      <c r="C58" s="83" t="s">
        <v>1150</v>
      </c>
      <c r="D58" s="96" t="s">
        <v>136</v>
      </c>
      <c r="E58" s="96" t="s">
        <v>333</v>
      </c>
      <c r="F58" s="83" t="s">
        <v>1151</v>
      </c>
      <c r="G58" s="96" t="s">
        <v>445</v>
      </c>
      <c r="H58" s="96" t="s">
        <v>180</v>
      </c>
      <c r="I58" s="93">
        <v>76454</v>
      </c>
      <c r="J58" s="95">
        <v>15490</v>
      </c>
      <c r="K58" s="83"/>
      <c r="L58" s="93">
        <v>11842.7246</v>
      </c>
      <c r="M58" s="94">
        <v>1.6692878245306752E-2</v>
      </c>
      <c r="N58" s="94">
        <v>1.6371548547098025E-3</v>
      </c>
      <c r="O58" s="94">
        <f>L58/'סכום נכסי הקרן'!$C$42</f>
        <v>2.2885129605485215E-4</v>
      </c>
    </row>
    <row r="59" spans="2:15" s="139" customFormat="1">
      <c r="B59" s="86" t="s">
        <v>1152</v>
      </c>
      <c r="C59" s="83" t="s">
        <v>1153</v>
      </c>
      <c r="D59" s="96" t="s">
        <v>136</v>
      </c>
      <c r="E59" s="96" t="s">
        <v>333</v>
      </c>
      <c r="F59" s="83" t="s">
        <v>1154</v>
      </c>
      <c r="G59" s="96" t="s">
        <v>1155</v>
      </c>
      <c r="H59" s="96" t="s">
        <v>180</v>
      </c>
      <c r="I59" s="93">
        <v>542411</v>
      </c>
      <c r="J59" s="95">
        <v>3493</v>
      </c>
      <c r="K59" s="93">
        <v>423.90159</v>
      </c>
      <c r="L59" s="93">
        <v>19370.31782</v>
      </c>
      <c r="M59" s="94">
        <v>2.1932674201907844E-2</v>
      </c>
      <c r="N59" s="94">
        <v>2.6777798967211313E-3</v>
      </c>
      <c r="O59" s="94">
        <f>L59/'סכום נכסי הקרן'!$C$42</f>
        <v>3.7431608754132464E-4</v>
      </c>
    </row>
    <row r="60" spans="2:15" s="139" customFormat="1">
      <c r="B60" s="86" t="s">
        <v>1156</v>
      </c>
      <c r="C60" s="83" t="s">
        <v>1157</v>
      </c>
      <c r="D60" s="96" t="s">
        <v>136</v>
      </c>
      <c r="E60" s="96" t="s">
        <v>333</v>
      </c>
      <c r="F60" s="83" t="s">
        <v>1158</v>
      </c>
      <c r="G60" s="96" t="s">
        <v>410</v>
      </c>
      <c r="H60" s="96" t="s">
        <v>180</v>
      </c>
      <c r="I60" s="93">
        <v>121873</v>
      </c>
      <c r="J60" s="95">
        <v>4604</v>
      </c>
      <c r="K60" s="83"/>
      <c r="L60" s="93">
        <v>5611.0329199999996</v>
      </c>
      <c r="M60" s="94">
        <v>4.0775140189323548E-3</v>
      </c>
      <c r="N60" s="94">
        <v>7.7567705871624498E-4</v>
      </c>
      <c r="O60" s="94">
        <f>L60/'סכום נכסי הקרן'!$C$42</f>
        <v>1.0842877794763897E-4</v>
      </c>
    </row>
    <row r="61" spans="2:15" s="139" customFormat="1">
      <c r="B61" s="86" t="s">
        <v>1159</v>
      </c>
      <c r="C61" s="83" t="s">
        <v>1160</v>
      </c>
      <c r="D61" s="96" t="s">
        <v>136</v>
      </c>
      <c r="E61" s="96" t="s">
        <v>333</v>
      </c>
      <c r="F61" s="83" t="s">
        <v>493</v>
      </c>
      <c r="G61" s="96" t="s">
        <v>379</v>
      </c>
      <c r="H61" s="96" t="s">
        <v>180</v>
      </c>
      <c r="I61" s="93">
        <v>54087</v>
      </c>
      <c r="J61" s="95">
        <v>165900</v>
      </c>
      <c r="K61" s="83"/>
      <c r="L61" s="93">
        <v>89730.332999999999</v>
      </c>
      <c r="M61" s="94">
        <v>2.531268208100601E-2</v>
      </c>
      <c r="N61" s="94">
        <v>1.2404447054833751E-2</v>
      </c>
      <c r="O61" s="94">
        <f>L61/'סכום נכסי הקרן'!$C$42</f>
        <v>1.7339677900205051E-3</v>
      </c>
    </row>
    <row r="62" spans="2:15" s="139" customFormat="1">
      <c r="B62" s="86" t="s">
        <v>1161</v>
      </c>
      <c r="C62" s="83" t="s">
        <v>1162</v>
      </c>
      <c r="D62" s="96" t="s">
        <v>136</v>
      </c>
      <c r="E62" s="96" t="s">
        <v>333</v>
      </c>
      <c r="F62" s="83" t="s">
        <v>1163</v>
      </c>
      <c r="G62" s="96" t="s">
        <v>203</v>
      </c>
      <c r="H62" s="96" t="s">
        <v>180</v>
      </c>
      <c r="I62" s="93">
        <v>208286</v>
      </c>
      <c r="J62" s="95">
        <v>10320</v>
      </c>
      <c r="K62" s="83"/>
      <c r="L62" s="93">
        <v>21495.1152</v>
      </c>
      <c r="M62" s="94">
        <v>8.184286849811857E-3</v>
      </c>
      <c r="N62" s="94">
        <v>2.9715148659478639E-3</v>
      </c>
      <c r="O62" s="94">
        <f>L62/'סכום נכסי הקרן'!$C$42</f>
        <v>4.1537611812473901E-4</v>
      </c>
    </row>
    <row r="63" spans="2:15" s="139" customFormat="1">
      <c r="B63" s="86" t="s">
        <v>1164</v>
      </c>
      <c r="C63" s="83" t="s">
        <v>1165</v>
      </c>
      <c r="D63" s="96" t="s">
        <v>136</v>
      </c>
      <c r="E63" s="96" t="s">
        <v>333</v>
      </c>
      <c r="F63" s="83" t="s">
        <v>1166</v>
      </c>
      <c r="G63" s="96" t="s">
        <v>379</v>
      </c>
      <c r="H63" s="96" t="s">
        <v>180</v>
      </c>
      <c r="I63" s="93">
        <v>220910</v>
      </c>
      <c r="J63" s="95">
        <v>6183</v>
      </c>
      <c r="K63" s="83"/>
      <c r="L63" s="93">
        <v>13658.865300000001</v>
      </c>
      <c r="M63" s="94">
        <v>1.2317115973862579E-2</v>
      </c>
      <c r="N63" s="94">
        <v>1.8882206916913586E-3</v>
      </c>
      <c r="O63" s="94">
        <f>L63/'סכום נכסי הקרן'!$C$42</f>
        <v>2.6394678016439287E-4</v>
      </c>
    </row>
    <row r="64" spans="2:15" s="139" customFormat="1">
      <c r="B64" s="86" t="s">
        <v>1167</v>
      </c>
      <c r="C64" s="83" t="s">
        <v>1168</v>
      </c>
      <c r="D64" s="96" t="s">
        <v>136</v>
      </c>
      <c r="E64" s="96" t="s">
        <v>333</v>
      </c>
      <c r="F64" s="83" t="s">
        <v>1169</v>
      </c>
      <c r="G64" s="96" t="s">
        <v>648</v>
      </c>
      <c r="H64" s="96" t="s">
        <v>180</v>
      </c>
      <c r="I64" s="93">
        <v>120417</v>
      </c>
      <c r="J64" s="95">
        <v>17580</v>
      </c>
      <c r="K64" s="93">
        <v>301.04250000000002</v>
      </c>
      <c r="L64" s="93">
        <v>21470.3511</v>
      </c>
      <c r="M64" s="94">
        <v>2.480715366974556E-2</v>
      </c>
      <c r="N64" s="94">
        <v>2.9680914420393556E-3</v>
      </c>
      <c r="O64" s="94">
        <f>L64/'סכום נכסי הקרן'!$C$42</f>
        <v>4.1489757145815251E-4</v>
      </c>
    </row>
    <row r="65" spans="2:15" s="139" customFormat="1">
      <c r="B65" s="86" t="s">
        <v>1170</v>
      </c>
      <c r="C65" s="83" t="s">
        <v>1171</v>
      </c>
      <c r="D65" s="96" t="s">
        <v>136</v>
      </c>
      <c r="E65" s="96" t="s">
        <v>333</v>
      </c>
      <c r="F65" s="83" t="s">
        <v>1172</v>
      </c>
      <c r="G65" s="96" t="s">
        <v>1136</v>
      </c>
      <c r="H65" s="96" t="s">
        <v>180</v>
      </c>
      <c r="I65" s="93">
        <v>231754</v>
      </c>
      <c r="J65" s="95">
        <v>7323</v>
      </c>
      <c r="K65" s="83"/>
      <c r="L65" s="93">
        <v>16971.345420000001</v>
      </c>
      <c r="M65" s="94">
        <v>1.6569879032318605E-2</v>
      </c>
      <c r="N65" s="94">
        <v>2.3461425882782055E-3</v>
      </c>
      <c r="O65" s="94">
        <f>L65/'סכום נכסי הקרן'!$C$42</f>
        <v>3.2795784131985805E-4</v>
      </c>
    </row>
    <row r="66" spans="2:15" s="139" customFormat="1">
      <c r="B66" s="86" t="s">
        <v>1173</v>
      </c>
      <c r="C66" s="83" t="s">
        <v>1174</v>
      </c>
      <c r="D66" s="96" t="s">
        <v>136</v>
      </c>
      <c r="E66" s="96" t="s">
        <v>333</v>
      </c>
      <c r="F66" s="83" t="s">
        <v>1175</v>
      </c>
      <c r="G66" s="96" t="s">
        <v>1176</v>
      </c>
      <c r="H66" s="96" t="s">
        <v>180</v>
      </c>
      <c r="I66" s="93">
        <v>83278</v>
      </c>
      <c r="J66" s="95">
        <v>13800</v>
      </c>
      <c r="K66" s="93">
        <v>161.11270000000002</v>
      </c>
      <c r="L66" s="93">
        <v>11653.476699999999</v>
      </c>
      <c r="M66" s="94">
        <v>1.2260619205584664E-2</v>
      </c>
      <c r="N66" s="94">
        <v>1.6109929596482019E-3</v>
      </c>
      <c r="O66" s="94">
        <f>L66/'סכום נכסי הקרן'!$C$42</f>
        <v>2.2519422991057491E-4</v>
      </c>
    </row>
    <row r="67" spans="2:15" s="139" customFormat="1">
      <c r="B67" s="86" t="s">
        <v>1177</v>
      </c>
      <c r="C67" s="83" t="s">
        <v>1178</v>
      </c>
      <c r="D67" s="96" t="s">
        <v>136</v>
      </c>
      <c r="E67" s="96" t="s">
        <v>333</v>
      </c>
      <c r="F67" s="83" t="s">
        <v>1179</v>
      </c>
      <c r="G67" s="96" t="s">
        <v>1176</v>
      </c>
      <c r="H67" s="96" t="s">
        <v>180</v>
      </c>
      <c r="I67" s="93">
        <v>618544</v>
      </c>
      <c r="J67" s="95">
        <v>7792</v>
      </c>
      <c r="K67" s="83"/>
      <c r="L67" s="93">
        <v>48196.948479999999</v>
      </c>
      <c r="M67" s="94">
        <v>2.7512026259150547E-2</v>
      </c>
      <c r="N67" s="94">
        <v>6.6628137401954146E-3</v>
      </c>
      <c r="O67" s="94">
        <f>L67/'סכום נכסי הקרן'!$C$42</f>
        <v>9.3136794935997551E-4</v>
      </c>
    </row>
    <row r="68" spans="2:15" s="139" customFormat="1">
      <c r="B68" s="86" t="s">
        <v>1180</v>
      </c>
      <c r="C68" s="83" t="s">
        <v>1181</v>
      </c>
      <c r="D68" s="96" t="s">
        <v>136</v>
      </c>
      <c r="E68" s="96" t="s">
        <v>333</v>
      </c>
      <c r="F68" s="83" t="s">
        <v>1182</v>
      </c>
      <c r="G68" s="96" t="s">
        <v>547</v>
      </c>
      <c r="H68" s="96" t="s">
        <v>180</v>
      </c>
      <c r="I68" s="93">
        <v>140483</v>
      </c>
      <c r="J68" s="95">
        <v>19500</v>
      </c>
      <c r="K68" s="83"/>
      <c r="L68" s="93">
        <v>27394.185000000001</v>
      </c>
      <c r="M68" s="94">
        <v>8.1333992575421069E-3</v>
      </c>
      <c r="N68" s="94">
        <v>3.7870105468439633E-3</v>
      </c>
      <c r="O68" s="94">
        <f>L68/'סכום נכסי הקרן'!$C$42</f>
        <v>5.2937098120278768E-4</v>
      </c>
    </row>
    <row r="69" spans="2:15" s="139" customFormat="1">
      <c r="B69" s="86" t="s">
        <v>1183</v>
      </c>
      <c r="C69" s="83" t="s">
        <v>1184</v>
      </c>
      <c r="D69" s="96" t="s">
        <v>136</v>
      </c>
      <c r="E69" s="96" t="s">
        <v>333</v>
      </c>
      <c r="F69" s="83" t="s">
        <v>580</v>
      </c>
      <c r="G69" s="96" t="s">
        <v>379</v>
      </c>
      <c r="H69" s="96" t="s">
        <v>180</v>
      </c>
      <c r="I69" s="93">
        <v>47366</v>
      </c>
      <c r="J69" s="95">
        <v>41480</v>
      </c>
      <c r="K69" s="93">
        <v>189.464</v>
      </c>
      <c r="L69" s="93">
        <v>19836.880799999999</v>
      </c>
      <c r="M69" s="94">
        <v>8.7651575826033657E-3</v>
      </c>
      <c r="N69" s="94">
        <v>2.7422782172963536E-3</v>
      </c>
      <c r="O69" s="94">
        <f>L69/'סכום נכסי הקרן'!$C$42</f>
        <v>3.833320485022182E-4</v>
      </c>
    </row>
    <row r="70" spans="2:15" s="139" customFormat="1">
      <c r="B70" s="86" t="s">
        <v>1185</v>
      </c>
      <c r="C70" s="83" t="s">
        <v>1186</v>
      </c>
      <c r="D70" s="96" t="s">
        <v>136</v>
      </c>
      <c r="E70" s="96" t="s">
        <v>333</v>
      </c>
      <c r="F70" s="83" t="s">
        <v>1187</v>
      </c>
      <c r="G70" s="96" t="s">
        <v>438</v>
      </c>
      <c r="H70" s="96" t="s">
        <v>180</v>
      </c>
      <c r="I70" s="93">
        <v>726567</v>
      </c>
      <c r="J70" s="95">
        <v>6317</v>
      </c>
      <c r="K70" s="83"/>
      <c r="L70" s="93">
        <v>45897.237390000002</v>
      </c>
      <c r="M70" s="94">
        <v>1.3073101659749358E-2</v>
      </c>
      <c r="N70" s="94">
        <v>6.3448984544322486E-3</v>
      </c>
      <c r="O70" s="94">
        <f>L70/'סכום נכסי הקרן'!$C$42</f>
        <v>8.8692784952870728E-4</v>
      </c>
    </row>
    <row r="71" spans="2:15" s="139" customFormat="1">
      <c r="B71" s="86" t="s">
        <v>1188</v>
      </c>
      <c r="C71" s="83" t="s">
        <v>1189</v>
      </c>
      <c r="D71" s="96" t="s">
        <v>136</v>
      </c>
      <c r="E71" s="96" t="s">
        <v>333</v>
      </c>
      <c r="F71" s="83" t="s">
        <v>1190</v>
      </c>
      <c r="G71" s="96" t="s">
        <v>1176</v>
      </c>
      <c r="H71" s="96" t="s">
        <v>180</v>
      </c>
      <c r="I71" s="93">
        <v>1701722</v>
      </c>
      <c r="J71" s="95">
        <v>3955</v>
      </c>
      <c r="K71" s="83"/>
      <c r="L71" s="93">
        <v>67303.105100000001</v>
      </c>
      <c r="M71" s="94">
        <v>2.7589890249364021E-2</v>
      </c>
      <c r="N71" s="94">
        <v>9.3040756222186466E-3</v>
      </c>
      <c r="O71" s="94">
        <f>L71/'סכום נכסי הקרן'!$C$42</f>
        <v>1.3005793304229104E-3</v>
      </c>
    </row>
    <row r="72" spans="2:15" s="139" customFormat="1">
      <c r="B72" s="86" t="s">
        <v>1191</v>
      </c>
      <c r="C72" s="83" t="s">
        <v>1192</v>
      </c>
      <c r="D72" s="96" t="s">
        <v>136</v>
      </c>
      <c r="E72" s="96" t="s">
        <v>333</v>
      </c>
      <c r="F72" s="83" t="s">
        <v>1193</v>
      </c>
      <c r="G72" s="96" t="s">
        <v>1155</v>
      </c>
      <c r="H72" s="96" t="s">
        <v>180</v>
      </c>
      <c r="I72" s="93">
        <v>2931603</v>
      </c>
      <c r="J72" s="95">
        <v>1735</v>
      </c>
      <c r="K72" s="83"/>
      <c r="L72" s="93">
        <v>50863.31205</v>
      </c>
      <c r="M72" s="94">
        <v>2.7229226973012804E-2</v>
      </c>
      <c r="N72" s="94">
        <v>7.0314155789181409E-3</v>
      </c>
      <c r="O72" s="94">
        <f>L72/'סכום נכסי הקרן'!$C$42</f>
        <v>9.8289331867810895E-4</v>
      </c>
    </row>
    <row r="73" spans="2:15" s="139" customFormat="1">
      <c r="B73" s="86" t="s">
        <v>1194</v>
      </c>
      <c r="C73" s="83" t="s">
        <v>1195</v>
      </c>
      <c r="D73" s="96" t="s">
        <v>136</v>
      </c>
      <c r="E73" s="96" t="s">
        <v>333</v>
      </c>
      <c r="F73" s="83" t="s">
        <v>536</v>
      </c>
      <c r="G73" s="96" t="s">
        <v>438</v>
      </c>
      <c r="H73" s="96" t="s">
        <v>180</v>
      </c>
      <c r="I73" s="93">
        <v>724208</v>
      </c>
      <c r="J73" s="95">
        <v>4492</v>
      </c>
      <c r="K73" s="83"/>
      <c r="L73" s="93">
        <v>32531.423360000001</v>
      </c>
      <c r="M73" s="94">
        <v>1.1445960136731088E-2</v>
      </c>
      <c r="N73" s="94">
        <v>4.4971895812255802E-3</v>
      </c>
      <c r="O73" s="94">
        <f>L73/'סכום נכסי הקרן'!$C$42</f>
        <v>6.2864405361964543E-4</v>
      </c>
    </row>
    <row r="74" spans="2:15" s="139" customFormat="1">
      <c r="B74" s="86" t="s">
        <v>1196</v>
      </c>
      <c r="C74" s="83" t="s">
        <v>1197</v>
      </c>
      <c r="D74" s="96" t="s">
        <v>136</v>
      </c>
      <c r="E74" s="96" t="s">
        <v>333</v>
      </c>
      <c r="F74" s="83" t="s">
        <v>1198</v>
      </c>
      <c r="G74" s="96" t="s">
        <v>1079</v>
      </c>
      <c r="H74" s="96" t="s">
        <v>180</v>
      </c>
      <c r="I74" s="93">
        <v>974</v>
      </c>
      <c r="J74" s="95">
        <v>9438</v>
      </c>
      <c r="K74" s="83"/>
      <c r="L74" s="93">
        <v>91.926119999999997</v>
      </c>
      <c r="M74" s="94">
        <v>3.4912516545808663E-5</v>
      </c>
      <c r="N74" s="94">
        <v>1.2707995728671752E-5</v>
      </c>
      <c r="O74" s="94">
        <f>L74/'סכום נכסי הקרן'!$C$42</f>
        <v>1.7763996389220996E-6</v>
      </c>
    </row>
    <row r="75" spans="2:15" s="139" customFormat="1">
      <c r="B75" s="86" t="s">
        <v>1199</v>
      </c>
      <c r="C75" s="83" t="s">
        <v>1200</v>
      </c>
      <c r="D75" s="96" t="s">
        <v>136</v>
      </c>
      <c r="E75" s="96" t="s">
        <v>333</v>
      </c>
      <c r="F75" s="83" t="s">
        <v>1201</v>
      </c>
      <c r="G75" s="96" t="s">
        <v>852</v>
      </c>
      <c r="H75" s="96" t="s">
        <v>180</v>
      </c>
      <c r="I75" s="93">
        <v>1941141</v>
      </c>
      <c r="J75" s="95">
        <v>2275</v>
      </c>
      <c r="K75" s="83"/>
      <c r="L75" s="93">
        <v>44160.957750000001</v>
      </c>
      <c r="M75" s="94">
        <v>1.9799571693238684E-2</v>
      </c>
      <c r="N75" s="94">
        <v>6.1048727223671981E-3</v>
      </c>
      <c r="O75" s="94">
        <f>L75/'סכום נכסי הקרן'!$C$42</f>
        <v>8.5337561730609423E-4</v>
      </c>
    </row>
    <row r="76" spans="2:15" s="139" customFormat="1">
      <c r="B76" s="86" t="s">
        <v>1202</v>
      </c>
      <c r="C76" s="83" t="s">
        <v>1203</v>
      </c>
      <c r="D76" s="96" t="s">
        <v>136</v>
      </c>
      <c r="E76" s="96" t="s">
        <v>333</v>
      </c>
      <c r="F76" s="83" t="s">
        <v>1204</v>
      </c>
      <c r="G76" s="96" t="s">
        <v>208</v>
      </c>
      <c r="H76" s="96" t="s">
        <v>180</v>
      </c>
      <c r="I76" s="93">
        <v>338059</v>
      </c>
      <c r="J76" s="95">
        <v>3085</v>
      </c>
      <c r="K76" s="83"/>
      <c r="L76" s="93">
        <v>10429.120150000001</v>
      </c>
      <c r="M76" s="94">
        <v>6.794004007441231E-3</v>
      </c>
      <c r="N76" s="94">
        <v>1.4417361933692461E-3</v>
      </c>
      <c r="O76" s="94">
        <f>L76/'סכום נכסי הקרן'!$C$42</f>
        <v>2.0153450693595243E-4</v>
      </c>
    </row>
    <row r="77" spans="2:15" s="139" customFormat="1">
      <c r="B77" s="86" t="s">
        <v>1205</v>
      </c>
      <c r="C77" s="83" t="s">
        <v>1206</v>
      </c>
      <c r="D77" s="96" t="s">
        <v>136</v>
      </c>
      <c r="E77" s="96" t="s">
        <v>333</v>
      </c>
      <c r="F77" s="83" t="s">
        <v>1207</v>
      </c>
      <c r="G77" s="96" t="s">
        <v>803</v>
      </c>
      <c r="H77" s="96" t="s">
        <v>180</v>
      </c>
      <c r="I77" s="93">
        <v>777289</v>
      </c>
      <c r="J77" s="95">
        <v>933.7</v>
      </c>
      <c r="K77" s="83"/>
      <c r="L77" s="93">
        <v>7257.5473899999997</v>
      </c>
      <c r="M77" s="94">
        <v>1.1730507154141106E-2</v>
      </c>
      <c r="N77" s="94">
        <v>1.0032935278107334E-3</v>
      </c>
      <c r="O77" s="94">
        <f>L77/'סכום נכסי הקרן'!$C$42</f>
        <v>1.4024636918273095E-4</v>
      </c>
    </row>
    <row r="78" spans="2:15" s="139" customFormat="1">
      <c r="B78" s="86" t="s">
        <v>1208</v>
      </c>
      <c r="C78" s="83" t="s">
        <v>1209</v>
      </c>
      <c r="D78" s="96" t="s">
        <v>136</v>
      </c>
      <c r="E78" s="96" t="s">
        <v>333</v>
      </c>
      <c r="F78" s="83" t="s">
        <v>1210</v>
      </c>
      <c r="G78" s="96" t="s">
        <v>167</v>
      </c>
      <c r="H78" s="96" t="s">
        <v>180</v>
      </c>
      <c r="I78" s="93">
        <v>226902</v>
      </c>
      <c r="J78" s="95">
        <v>9753</v>
      </c>
      <c r="K78" s="83"/>
      <c r="L78" s="93">
        <v>22129.752059999999</v>
      </c>
      <c r="M78" s="94">
        <v>2.0828407016348274E-2</v>
      </c>
      <c r="N78" s="94">
        <v>3.0592479553694304E-3</v>
      </c>
      <c r="O78" s="94">
        <f>L78/'סכום נכסי הקרן'!$C$42</f>
        <v>4.2763997402283038E-4</v>
      </c>
    </row>
    <row r="79" spans="2:15" s="139" customFormat="1">
      <c r="B79" s="86" t="s">
        <v>1211</v>
      </c>
      <c r="C79" s="83" t="s">
        <v>1212</v>
      </c>
      <c r="D79" s="96" t="s">
        <v>136</v>
      </c>
      <c r="E79" s="96" t="s">
        <v>333</v>
      </c>
      <c r="F79" s="83" t="s">
        <v>1213</v>
      </c>
      <c r="G79" s="96" t="s">
        <v>203</v>
      </c>
      <c r="H79" s="96" t="s">
        <v>180</v>
      </c>
      <c r="I79" s="93">
        <v>10553</v>
      </c>
      <c r="J79" s="95">
        <v>6216</v>
      </c>
      <c r="K79" s="83"/>
      <c r="L79" s="93">
        <v>655.97447999999997</v>
      </c>
      <c r="M79" s="94">
        <v>7.8308361304227131E-4</v>
      </c>
      <c r="N79" s="94">
        <v>9.0682831930224766E-5</v>
      </c>
      <c r="O79" s="94">
        <f>L79/'סכום נכסי הקרן'!$C$42</f>
        <v>1.2676188545911782E-5</v>
      </c>
    </row>
    <row r="80" spans="2:15" s="139" customFormat="1">
      <c r="B80" s="86" t="s">
        <v>1214</v>
      </c>
      <c r="C80" s="83" t="s">
        <v>1215</v>
      </c>
      <c r="D80" s="96" t="s">
        <v>136</v>
      </c>
      <c r="E80" s="96" t="s">
        <v>333</v>
      </c>
      <c r="F80" s="83" t="s">
        <v>1216</v>
      </c>
      <c r="G80" s="96" t="s">
        <v>1176</v>
      </c>
      <c r="H80" s="96" t="s">
        <v>180</v>
      </c>
      <c r="I80" s="93">
        <v>134189</v>
      </c>
      <c r="J80" s="95">
        <v>12780</v>
      </c>
      <c r="K80" s="83"/>
      <c r="L80" s="93">
        <v>17149.354199999998</v>
      </c>
      <c r="M80" s="94">
        <v>9.1106650909762946E-3</v>
      </c>
      <c r="N80" s="94">
        <v>2.3707507716313812E-3</v>
      </c>
      <c r="O80" s="94">
        <f>L80/'סכום נכסי הקרן'!$C$42</f>
        <v>3.3139772035007233E-4</v>
      </c>
    </row>
    <row r="81" spans="2:15" s="139" customFormat="1">
      <c r="B81" s="86" t="s">
        <v>1217</v>
      </c>
      <c r="C81" s="83" t="s">
        <v>1218</v>
      </c>
      <c r="D81" s="96" t="s">
        <v>136</v>
      </c>
      <c r="E81" s="96" t="s">
        <v>333</v>
      </c>
      <c r="F81" s="83" t="s">
        <v>1219</v>
      </c>
      <c r="G81" s="96" t="s">
        <v>484</v>
      </c>
      <c r="H81" s="96" t="s">
        <v>180</v>
      </c>
      <c r="I81" s="93">
        <v>177596</v>
      </c>
      <c r="J81" s="95">
        <v>16140</v>
      </c>
      <c r="K81" s="83"/>
      <c r="L81" s="93">
        <v>28663.9944</v>
      </c>
      <c r="M81" s="94">
        <v>1.8600422813052638E-2</v>
      </c>
      <c r="N81" s="94">
        <v>3.9625507788414328E-3</v>
      </c>
      <c r="O81" s="94">
        <f>L81/'סכום נכסי הקרן'!$C$42</f>
        <v>5.5390904459173395E-4</v>
      </c>
    </row>
    <row r="82" spans="2:15" s="139" customFormat="1">
      <c r="B82" s="86" t="s">
        <v>1220</v>
      </c>
      <c r="C82" s="83" t="s">
        <v>1221</v>
      </c>
      <c r="D82" s="96" t="s">
        <v>136</v>
      </c>
      <c r="E82" s="96" t="s">
        <v>333</v>
      </c>
      <c r="F82" s="83" t="s">
        <v>1222</v>
      </c>
      <c r="G82" s="96" t="s">
        <v>1136</v>
      </c>
      <c r="H82" s="96" t="s">
        <v>180</v>
      </c>
      <c r="I82" s="93">
        <v>44652</v>
      </c>
      <c r="J82" s="95">
        <v>33640</v>
      </c>
      <c r="K82" s="83"/>
      <c r="L82" s="93">
        <v>15020.9328</v>
      </c>
      <c r="M82" s="94">
        <v>1.8694429477010648E-2</v>
      </c>
      <c r="N82" s="94">
        <v>2.0765148127982061E-3</v>
      </c>
      <c r="O82" s="94">
        <f>L82/'סכום נכסי הקרן'!$C$42</f>
        <v>2.9026765844346661E-4</v>
      </c>
    </row>
    <row r="83" spans="2:15" s="139" customFormat="1">
      <c r="B83" s="86" t="s">
        <v>1223</v>
      </c>
      <c r="C83" s="83" t="s">
        <v>1224</v>
      </c>
      <c r="D83" s="96" t="s">
        <v>136</v>
      </c>
      <c r="E83" s="96" t="s">
        <v>333</v>
      </c>
      <c r="F83" s="83" t="s">
        <v>1225</v>
      </c>
      <c r="G83" s="96" t="s">
        <v>1226</v>
      </c>
      <c r="H83" s="96" t="s">
        <v>180</v>
      </c>
      <c r="I83" s="93">
        <v>296663</v>
      </c>
      <c r="J83" s="95">
        <v>1609</v>
      </c>
      <c r="K83" s="83"/>
      <c r="L83" s="93">
        <v>4773.3076700000001</v>
      </c>
      <c r="M83" s="94">
        <v>7.3681626713718185E-3</v>
      </c>
      <c r="N83" s="94">
        <v>6.5986874548818245E-4</v>
      </c>
      <c r="O83" s="94">
        <f>L83/'סכום נכסי הקרן'!$C$42</f>
        <v>9.224039937127868E-5</v>
      </c>
    </row>
    <row r="84" spans="2:15" s="139" customFormat="1">
      <c r="B84" s="86" t="s">
        <v>1227</v>
      </c>
      <c r="C84" s="83" t="s">
        <v>1228</v>
      </c>
      <c r="D84" s="96" t="s">
        <v>136</v>
      </c>
      <c r="E84" s="96" t="s">
        <v>333</v>
      </c>
      <c r="F84" s="83" t="s">
        <v>1229</v>
      </c>
      <c r="G84" s="96" t="s">
        <v>737</v>
      </c>
      <c r="H84" s="96" t="s">
        <v>180</v>
      </c>
      <c r="I84" s="93">
        <v>250557</v>
      </c>
      <c r="J84" s="95">
        <v>10320</v>
      </c>
      <c r="K84" s="83"/>
      <c r="L84" s="93">
        <v>25857.482399999997</v>
      </c>
      <c r="M84" s="94">
        <v>1.9920995641912E-2</v>
      </c>
      <c r="N84" s="94">
        <v>3.5745746246377522E-3</v>
      </c>
      <c r="O84" s="94">
        <f>L84/'סכום נכסי הקרן'!$C$42</f>
        <v>4.9967541759398239E-4</v>
      </c>
    </row>
    <row r="85" spans="2:15" s="139" customFormat="1">
      <c r="B85" s="86" t="s">
        <v>1230</v>
      </c>
      <c r="C85" s="83" t="s">
        <v>1231</v>
      </c>
      <c r="D85" s="96" t="s">
        <v>136</v>
      </c>
      <c r="E85" s="96" t="s">
        <v>333</v>
      </c>
      <c r="F85" s="83" t="s">
        <v>474</v>
      </c>
      <c r="G85" s="96" t="s">
        <v>379</v>
      </c>
      <c r="H85" s="96" t="s">
        <v>180</v>
      </c>
      <c r="I85" s="93">
        <v>2734435</v>
      </c>
      <c r="J85" s="95">
        <v>1439</v>
      </c>
      <c r="K85" s="83"/>
      <c r="L85" s="93">
        <v>39348.519650000002</v>
      </c>
      <c r="M85" s="94">
        <v>1.587151808372771E-2</v>
      </c>
      <c r="N85" s="94">
        <v>5.4395945313666727E-3</v>
      </c>
      <c r="O85" s="94">
        <f>L85/'סכום נכסי הקרן'!$C$42</f>
        <v>7.6037905329169933E-4</v>
      </c>
    </row>
    <row r="86" spans="2:15" s="139" customFormat="1">
      <c r="B86" s="86" t="s">
        <v>1232</v>
      </c>
      <c r="C86" s="83" t="s">
        <v>1233</v>
      </c>
      <c r="D86" s="96" t="s">
        <v>136</v>
      </c>
      <c r="E86" s="96" t="s">
        <v>333</v>
      </c>
      <c r="F86" s="83" t="s">
        <v>1234</v>
      </c>
      <c r="G86" s="96" t="s">
        <v>167</v>
      </c>
      <c r="H86" s="96" t="s">
        <v>180</v>
      </c>
      <c r="I86" s="93">
        <v>103360</v>
      </c>
      <c r="J86" s="95">
        <v>17620</v>
      </c>
      <c r="K86" s="83"/>
      <c r="L86" s="93">
        <v>18212.031999999999</v>
      </c>
      <c r="M86" s="94">
        <v>7.6683560642666999E-3</v>
      </c>
      <c r="N86" s="94">
        <v>2.5176568408025188E-3</v>
      </c>
      <c r="O86" s="94">
        <f>L86/'סכום נכסי הקרן'!$C$42</f>
        <v>3.5193312922200703E-4</v>
      </c>
    </row>
    <row r="87" spans="2:15" s="139" customFormat="1">
      <c r="B87" s="86" t="s">
        <v>1235</v>
      </c>
      <c r="C87" s="83" t="s">
        <v>1236</v>
      </c>
      <c r="D87" s="96" t="s">
        <v>136</v>
      </c>
      <c r="E87" s="96" t="s">
        <v>333</v>
      </c>
      <c r="F87" s="83" t="s">
        <v>1237</v>
      </c>
      <c r="G87" s="96" t="s">
        <v>852</v>
      </c>
      <c r="H87" s="96" t="s">
        <v>180</v>
      </c>
      <c r="I87" s="93">
        <v>11735123</v>
      </c>
      <c r="J87" s="95">
        <v>271.10000000000002</v>
      </c>
      <c r="K87" s="83"/>
      <c r="L87" s="93">
        <v>31813.918450000001</v>
      </c>
      <c r="M87" s="94">
        <v>1.1235315323924064E-2</v>
      </c>
      <c r="N87" s="94">
        <v>4.3980006963734728E-3</v>
      </c>
      <c r="O87" s="94">
        <f>L87/'סכום נכסי הקרן'!$C$42</f>
        <v>6.1477883812867471E-4</v>
      </c>
    </row>
    <row r="88" spans="2:15" s="139" customFormat="1">
      <c r="B88" s="86" t="s">
        <v>1238</v>
      </c>
      <c r="C88" s="83" t="s">
        <v>1239</v>
      </c>
      <c r="D88" s="96" t="s">
        <v>136</v>
      </c>
      <c r="E88" s="96" t="s">
        <v>333</v>
      </c>
      <c r="F88" s="83" t="s">
        <v>640</v>
      </c>
      <c r="G88" s="96" t="s">
        <v>379</v>
      </c>
      <c r="H88" s="96" t="s">
        <v>180</v>
      </c>
      <c r="I88" s="93">
        <v>9066044</v>
      </c>
      <c r="J88" s="95">
        <v>577.5</v>
      </c>
      <c r="K88" s="83"/>
      <c r="L88" s="93">
        <v>52356.4041</v>
      </c>
      <c r="M88" s="94">
        <v>2.2373323270569137E-2</v>
      </c>
      <c r="N88" s="94">
        <v>7.2378227175411321E-3</v>
      </c>
      <c r="O88" s="94">
        <f>L88/'סכום נכסי הקרן'!$C$42</f>
        <v>1.0117461428645039E-3</v>
      </c>
    </row>
    <row r="89" spans="2:15" s="139" customFormat="1">
      <c r="B89" s="86" t="s">
        <v>1240</v>
      </c>
      <c r="C89" s="83" t="s">
        <v>1241</v>
      </c>
      <c r="D89" s="96" t="s">
        <v>136</v>
      </c>
      <c r="E89" s="96" t="s">
        <v>333</v>
      </c>
      <c r="F89" s="83" t="s">
        <v>799</v>
      </c>
      <c r="G89" s="96" t="s">
        <v>379</v>
      </c>
      <c r="H89" s="96" t="s">
        <v>180</v>
      </c>
      <c r="I89" s="93">
        <v>3461355</v>
      </c>
      <c r="J89" s="95">
        <v>1122</v>
      </c>
      <c r="K89" s="93">
        <v>592.27938000000006</v>
      </c>
      <c r="L89" s="93">
        <v>39428.682479999996</v>
      </c>
      <c r="M89" s="94">
        <v>9.8713117445579542E-3</v>
      </c>
      <c r="N89" s="94">
        <v>5.4506763533911217E-3</v>
      </c>
      <c r="O89" s="94">
        <f>L89/'סכום נכסי הקרן'!$C$42</f>
        <v>7.6192813664545085E-4</v>
      </c>
    </row>
    <row r="90" spans="2:15" s="139" customFormat="1">
      <c r="B90" s="82"/>
      <c r="C90" s="83"/>
      <c r="D90" s="83"/>
      <c r="E90" s="83"/>
      <c r="F90" s="83"/>
      <c r="G90" s="83"/>
      <c r="H90" s="83"/>
      <c r="I90" s="93"/>
      <c r="J90" s="95"/>
      <c r="K90" s="83"/>
      <c r="L90" s="83"/>
      <c r="M90" s="83"/>
      <c r="N90" s="94"/>
      <c r="O90" s="83"/>
    </row>
    <row r="91" spans="2:15" s="139" customFormat="1">
      <c r="B91" s="101" t="s">
        <v>29</v>
      </c>
      <c r="C91" s="81"/>
      <c r="D91" s="81"/>
      <c r="E91" s="81"/>
      <c r="F91" s="81"/>
      <c r="G91" s="81"/>
      <c r="H91" s="81"/>
      <c r="I91" s="90"/>
      <c r="J91" s="92"/>
      <c r="K91" s="90">
        <f>SUM(K92:K132)</f>
        <v>294.74627999999996</v>
      </c>
      <c r="L91" s="90">
        <v>183160.25519999999</v>
      </c>
      <c r="M91" s="81"/>
      <c r="N91" s="91">
        <v>2.532033050828239E-2</v>
      </c>
      <c r="O91" s="91">
        <f>L91/'סכום נכסי הקרן'!$C$42</f>
        <v>3.5394272183157474E-3</v>
      </c>
    </row>
    <row r="92" spans="2:15" s="139" customFormat="1">
      <c r="B92" s="86" t="s">
        <v>1242</v>
      </c>
      <c r="C92" s="83" t="s">
        <v>1243</v>
      </c>
      <c r="D92" s="96" t="s">
        <v>136</v>
      </c>
      <c r="E92" s="96" t="s">
        <v>333</v>
      </c>
      <c r="F92" s="83" t="s">
        <v>1244</v>
      </c>
      <c r="G92" s="96" t="s">
        <v>1226</v>
      </c>
      <c r="H92" s="96" t="s">
        <v>180</v>
      </c>
      <c r="I92" s="93">
        <v>517807</v>
      </c>
      <c r="J92" s="95">
        <v>1101</v>
      </c>
      <c r="K92" s="83"/>
      <c r="L92" s="93">
        <v>5701.0550700000003</v>
      </c>
      <c r="M92" s="94">
        <v>2.0108582547780442E-2</v>
      </c>
      <c r="N92" s="94">
        <v>7.8812184696234805E-4</v>
      </c>
      <c r="O92" s="94">
        <f>L92/'סכום נכסי הקרן'!$C$42</f>
        <v>1.1016838487062226E-4</v>
      </c>
    </row>
    <row r="93" spans="2:15" s="139" customFormat="1">
      <c r="B93" s="86" t="s">
        <v>1245</v>
      </c>
      <c r="C93" s="83" t="s">
        <v>1246</v>
      </c>
      <c r="D93" s="96" t="s">
        <v>136</v>
      </c>
      <c r="E93" s="96" t="s">
        <v>333</v>
      </c>
      <c r="F93" s="83" t="s">
        <v>1247</v>
      </c>
      <c r="G93" s="96" t="s">
        <v>1155</v>
      </c>
      <c r="H93" s="96" t="s">
        <v>180</v>
      </c>
      <c r="I93" s="93">
        <v>142675</v>
      </c>
      <c r="J93" s="95">
        <v>3087</v>
      </c>
      <c r="K93" s="83"/>
      <c r="L93" s="93">
        <v>4404.3772499999995</v>
      </c>
      <c r="M93" s="94">
        <v>2.5008816845889948E-2</v>
      </c>
      <c r="N93" s="94">
        <v>6.08867286908868E-4</v>
      </c>
      <c r="O93" s="94">
        <f>L93/'סכום נכסי הקרן'!$C$42</f>
        <v>8.511111049369547E-5</v>
      </c>
    </row>
    <row r="94" spans="2:15" s="139" customFormat="1">
      <c r="B94" s="86" t="s">
        <v>1248</v>
      </c>
      <c r="C94" s="83" t="s">
        <v>1249</v>
      </c>
      <c r="D94" s="96" t="s">
        <v>136</v>
      </c>
      <c r="E94" s="96" t="s">
        <v>333</v>
      </c>
      <c r="F94" s="83" t="s">
        <v>1250</v>
      </c>
      <c r="G94" s="96" t="s">
        <v>167</v>
      </c>
      <c r="H94" s="96" t="s">
        <v>180</v>
      </c>
      <c r="I94" s="93">
        <v>955109</v>
      </c>
      <c r="J94" s="95">
        <v>619.6</v>
      </c>
      <c r="K94" s="83"/>
      <c r="L94" s="93">
        <v>5917.8553600000005</v>
      </c>
      <c r="M94" s="94">
        <v>1.7371034786301545E-2</v>
      </c>
      <c r="N94" s="94">
        <v>8.1809262305182939E-4</v>
      </c>
      <c r="O94" s="94">
        <f>L94/'סכום נכסי הקרן'!$C$42</f>
        <v>1.143578791827308E-4</v>
      </c>
    </row>
    <row r="95" spans="2:15" s="139" customFormat="1">
      <c r="B95" s="86" t="s">
        <v>1251</v>
      </c>
      <c r="C95" s="83" t="s">
        <v>1252</v>
      </c>
      <c r="D95" s="96" t="s">
        <v>136</v>
      </c>
      <c r="E95" s="96" t="s">
        <v>333</v>
      </c>
      <c r="F95" s="83" t="s">
        <v>1253</v>
      </c>
      <c r="G95" s="96" t="s">
        <v>702</v>
      </c>
      <c r="H95" s="96" t="s">
        <v>180</v>
      </c>
      <c r="I95" s="93">
        <v>38849</v>
      </c>
      <c r="J95" s="95">
        <v>1073</v>
      </c>
      <c r="K95" s="83"/>
      <c r="L95" s="93">
        <v>416.84977000000003</v>
      </c>
      <c r="M95" s="94">
        <v>2.4102577751736812E-3</v>
      </c>
      <c r="N95" s="94">
        <v>5.7625896716382705E-5</v>
      </c>
      <c r="O95" s="94">
        <f>L95/'סכום נכסי הקרן'!$C$42</f>
        <v>8.0552924556454722E-6</v>
      </c>
    </row>
    <row r="96" spans="2:15" s="139" customFormat="1">
      <c r="B96" s="86" t="s">
        <v>1254</v>
      </c>
      <c r="C96" s="83" t="s">
        <v>1255</v>
      </c>
      <c r="D96" s="96" t="s">
        <v>136</v>
      </c>
      <c r="E96" s="96" t="s">
        <v>333</v>
      </c>
      <c r="F96" s="83" t="s">
        <v>1256</v>
      </c>
      <c r="G96" s="96" t="s">
        <v>648</v>
      </c>
      <c r="H96" s="96" t="s">
        <v>180</v>
      </c>
      <c r="I96" s="93">
        <v>278797</v>
      </c>
      <c r="J96" s="95">
        <v>2243</v>
      </c>
      <c r="K96" s="83"/>
      <c r="L96" s="93">
        <v>6253.4167099999995</v>
      </c>
      <c r="M96" s="94">
        <v>2.1002055933566497E-2</v>
      </c>
      <c r="N96" s="94">
        <v>8.6448109460384663E-4</v>
      </c>
      <c r="O96" s="94">
        <f>L96/'סכום נכסי הקרן'!$C$42</f>
        <v>1.2084233714719411E-4</v>
      </c>
    </row>
    <row r="97" spans="2:15" s="139" customFormat="1">
      <c r="B97" s="86" t="s">
        <v>1257</v>
      </c>
      <c r="C97" s="83" t="s">
        <v>1258</v>
      </c>
      <c r="D97" s="96" t="s">
        <v>136</v>
      </c>
      <c r="E97" s="96" t="s">
        <v>333</v>
      </c>
      <c r="F97" s="83" t="s">
        <v>1259</v>
      </c>
      <c r="G97" s="96" t="s">
        <v>1091</v>
      </c>
      <c r="H97" s="96" t="s">
        <v>180</v>
      </c>
      <c r="I97" s="93">
        <v>363133</v>
      </c>
      <c r="J97" s="95">
        <v>31.2</v>
      </c>
      <c r="K97" s="83"/>
      <c r="L97" s="93">
        <v>113.2975</v>
      </c>
      <c r="M97" s="94">
        <v>3.888874609916318E-3</v>
      </c>
      <c r="N97" s="94">
        <v>1.5662405267068683E-5</v>
      </c>
      <c r="O97" s="94">
        <f>L97/'סכום נכסי הקרן'!$C$42</f>
        <v>2.1893846720690112E-6</v>
      </c>
    </row>
    <row r="98" spans="2:15" s="139" customFormat="1">
      <c r="B98" s="86" t="s">
        <v>1260</v>
      </c>
      <c r="C98" s="83" t="s">
        <v>1261</v>
      </c>
      <c r="D98" s="96" t="s">
        <v>136</v>
      </c>
      <c r="E98" s="96" t="s">
        <v>333</v>
      </c>
      <c r="F98" s="83" t="s">
        <v>1262</v>
      </c>
      <c r="G98" s="96" t="s">
        <v>167</v>
      </c>
      <c r="H98" s="96" t="s">
        <v>180</v>
      </c>
      <c r="I98" s="93">
        <v>1973</v>
      </c>
      <c r="J98" s="95">
        <v>4558</v>
      </c>
      <c r="K98" s="83"/>
      <c r="L98" s="93">
        <v>89.929339999999996</v>
      </c>
      <c r="M98" s="94">
        <v>1.9661185849526657E-4</v>
      </c>
      <c r="N98" s="94">
        <v>1.2431958061563673E-5</v>
      </c>
      <c r="O98" s="94">
        <f>L98/'סכום נכסי הקרן'!$C$42</f>
        <v>1.7378134430616969E-6</v>
      </c>
    </row>
    <row r="99" spans="2:15" s="139" customFormat="1">
      <c r="B99" s="86" t="s">
        <v>1263</v>
      </c>
      <c r="C99" s="83" t="s">
        <v>1264</v>
      </c>
      <c r="D99" s="96" t="s">
        <v>136</v>
      </c>
      <c r="E99" s="96" t="s">
        <v>333</v>
      </c>
      <c r="F99" s="83" t="s">
        <v>1265</v>
      </c>
      <c r="G99" s="96" t="s">
        <v>702</v>
      </c>
      <c r="H99" s="96" t="s">
        <v>180</v>
      </c>
      <c r="I99" s="93">
        <v>628256</v>
      </c>
      <c r="J99" s="95">
        <v>920.4</v>
      </c>
      <c r="K99" s="83"/>
      <c r="L99" s="93">
        <v>5782.4682199999997</v>
      </c>
      <c r="M99" s="94">
        <v>1.1557835666788857E-2</v>
      </c>
      <c r="N99" s="94">
        <v>7.9937651497681127E-4</v>
      </c>
      <c r="O99" s="94">
        <f>L99/'סכום נכסי הקרן'!$C$42</f>
        <v>1.1174162967050622E-4</v>
      </c>
    </row>
    <row r="100" spans="2:15" s="139" customFormat="1">
      <c r="B100" s="86" t="s">
        <v>1266</v>
      </c>
      <c r="C100" s="83" t="s">
        <v>1267</v>
      </c>
      <c r="D100" s="96" t="s">
        <v>136</v>
      </c>
      <c r="E100" s="96" t="s">
        <v>333</v>
      </c>
      <c r="F100" s="83" t="s">
        <v>1268</v>
      </c>
      <c r="G100" s="96" t="s">
        <v>1091</v>
      </c>
      <c r="H100" s="96" t="s">
        <v>180</v>
      </c>
      <c r="I100" s="93">
        <v>4234348</v>
      </c>
      <c r="J100" s="95">
        <v>114.5</v>
      </c>
      <c r="K100" s="83"/>
      <c r="L100" s="93">
        <v>4848.3284599999997</v>
      </c>
      <c r="M100" s="94">
        <v>1.5996829548420133E-2</v>
      </c>
      <c r="N100" s="94">
        <v>6.7023972469280424E-4</v>
      </c>
      <c r="O100" s="94">
        <f>L100/'סכום נכסי הקרן'!$C$42</f>
        <v>9.3690116864714174E-5</v>
      </c>
    </row>
    <row r="101" spans="2:15" s="139" customFormat="1">
      <c r="B101" s="86" t="s">
        <v>1269</v>
      </c>
      <c r="C101" s="83" t="s">
        <v>1270</v>
      </c>
      <c r="D101" s="96" t="s">
        <v>136</v>
      </c>
      <c r="E101" s="96" t="s">
        <v>333</v>
      </c>
      <c r="F101" s="83" t="s">
        <v>1271</v>
      </c>
      <c r="G101" s="96" t="s">
        <v>445</v>
      </c>
      <c r="H101" s="96" t="s">
        <v>180</v>
      </c>
      <c r="I101" s="93">
        <v>645794</v>
      </c>
      <c r="J101" s="95">
        <v>250</v>
      </c>
      <c r="K101" s="83"/>
      <c r="L101" s="93">
        <v>1614.4849999999999</v>
      </c>
      <c r="M101" s="94">
        <v>3.3455046319454833E-2</v>
      </c>
      <c r="N101" s="94">
        <v>2.2318867024959406E-4</v>
      </c>
      <c r="O101" s="94">
        <f>L101/'סכום נכסי הקרן'!$C$42</f>
        <v>3.1198647033565061E-5</v>
      </c>
    </row>
    <row r="102" spans="2:15" s="139" customFormat="1">
      <c r="B102" s="86" t="s">
        <v>1272</v>
      </c>
      <c r="C102" s="83" t="s">
        <v>1273</v>
      </c>
      <c r="D102" s="96" t="s">
        <v>136</v>
      </c>
      <c r="E102" s="96" t="s">
        <v>333</v>
      </c>
      <c r="F102" s="83" t="s">
        <v>1274</v>
      </c>
      <c r="G102" s="96" t="s">
        <v>205</v>
      </c>
      <c r="H102" s="96" t="s">
        <v>180</v>
      </c>
      <c r="I102" s="93">
        <v>325586.68</v>
      </c>
      <c r="J102" s="95">
        <v>1651</v>
      </c>
      <c r="K102" s="83"/>
      <c r="L102" s="93">
        <v>5375.4360900000001</v>
      </c>
      <c r="M102" s="94">
        <v>1.0946383489354257E-2</v>
      </c>
      <c r="N102" s="94">
        <v>7.4310782258043726E-4</v>
      </c>
      <c r="O102" s="94">
        <f>L102/'סכום נכסי הקרן'!$C$42</f>
        <v>1.0387605535102344E-4</v>
      </c>
    </row>
    <row r="103" spans="2:15" s="139" customFormat="1">
      <c r="B103" s="86" t="s">
        <v>1275</v>
      </c>
      <c r="C103" s="83" t="s">
        <v>1276</v>
      </c>
      <c r="D103" s="96" t="s">
        <v>136</v>
      </c>
      <c r="E103" s="96" t="s">
        <v>333</v>
      </c>
      <c r="F103" s="83" t="s">
        <v>1277</v>
      </c>
      <c r="G103" s="96" t="s">
        <v>547</v>
      </c>
      <c r="H103" s="96" t="s">
        <v>180</v>
      </c>
      <c r="I103" s="93">
        <v>377533</v>
      </c>
      <c r="J103" s="95">
        <v>2906</v>
      </c>
      <c r="K103" s="83"/>
      <c r="L103" s="93">
        <v>10971.108980000001</v>
      </c>
      <c r="M103" s="94">
        <v>1.3486320208200581E-2</v>
      </c>
      <c r="N103" s="94">
        <v>1.5166614892114703E-3</v>
      </c>
      <c r="O103" s="94">
        <f>L103/'סכום נכסי הקרן'!$C$42</f>
        <v>2.1200801285474691E-4</v>
      </c>
    </row>
    <row r="104" spans="2:15" s="139" customFormat="1">
      <c r="B104" s="86" t="s">
        <v>1278</v>
      </c>
      <c r="C104" s="83" t="s">
        <v>1279</v>
      </c>
      <c r="D104" s="96" t="s">
        <v>136</v>
      </c>
      <c r="E104" s="96" t="s">
        <v>333</v>
      </c>
      <c r="F104" s="83" t="s">
        <v>1280</v>
      </c>
      <c r="G104" s="96" t="s">
        <v>648</v>
      </c>
      <c r="H104" s="96" t="s">
        <v>180</v>
      </c>
      <c r="I104" s="93">
        <v>149970</v>
      </c>
      <c r="J104" s="95">
        <v>2247</v>
      </c>
      <c r="K104" s="83"/>
      <c r="L104" s="93">
        <v>3369.8258999999998</v>
      </c>
      <c r="M104" s="94">
        <v>2.2543709723243155E-2</v>
      </c>
      <c r="N104" s="94">
        <v>4.6584945762496495E-4</v>
      </c>
      <c r="O104" s="94">
        <f>L104/'סכום נכסי הקרן'!$C$42</f>
        <v>6.5119223045531993E-5</v>
      </c>
    </row>
    <row r="105" spans="2:15" s="139" customFormat="1">
      <c r="B105" s="86" t="s">
        <v>1281</v>
      </c>
      <c r="C105" s="83" t="s">
        <v>1282</v>
      </c>
      <c r="D105" s="96" t="s">
        <v>136</v>
      </c>
      <c r="E105" s="96" t="s">
        <v>333</v>
      </c>
      <c r="F105" s="83" t="s">
        <v>1283</v>
      </c>
      <c r="G105" s="96" t="s">
        <v>1136</v>
      </c>
      <c r="H105" s="96" t="s">
        <v>180</v>
      </c>
      <c r="I105" s="93">
        <v>25034</v>
      </c>
      <c r="J105" s="95">
        <v>1099</v>
      </c>
      <c r="K105" s="83"/>
      <c r="L105" s="93">
        <v>275.12365999999997</v>
      </c>
      <c r="M105" s="94">
        <v>1.5834973189848261E-2</v>
      </c>
      <c r="N105" s="94">
        <v>3.8033480539987319E-5</v>
      </c>
      <c r="O105" s="94">
        <f>L105/'סכום נכסי הקרן'!$C$42</f>
        <v>5.3165473565394305E-6</v>
      </c>
    </row>
    <row r="106" spans="2:15" s="139" customFormat="1">
      <c r="B106" s="86" t="s">
        <v>1284</v>
      </c>
      <c r="C106" s="83" t="s">
        <v>1285</v>
      </c>
      <c r="D106" s="96" t="s">
        <v>136</v>
      </c>
      <c r="E106" s="96" t="s">
        <v>333</v>
      </c>
      <c r="F106" s="83" t="s">
        <v>1286</v>
      </c>
      <c r="G106" s="96" t="s">
        <v>1091</v>
      </c>
      <c r="H106" s="96" t="s">
        <v>180</v>
      </c>
      <c r="I106" s="93">
        <v>350785.21</v>
      </c>
      <c r="J106" s="95">
        <v>1408</v>
      </c>
      <c r="K106" s="83"/>
      <c r="L106" s="93">
        <v>4939.0556999999999</v>
      </c>
      <c r="M106" s="94">
        <v>1.372601983188282E-2</v>
      </c>
      <c r="N106" s="94">
        <v>6.8278198556919259E-4</v>
      </c>
      <c r="O106" s="94">
        <f>L106/'סכום נכסי הקרן'!$C$42</f>
        <v>9.5443349094861594E-5</v>
      </c>
    </row>
    <row r="107" spans="2:15" s="139" customFormat="1">
      <c r="B107" s="86" t="s">
        <v>1287</v>
      </c>
      <c r="C107" s="83" t="s">
        <v>1288</v>
      </c>
      <c r="D107" s="96" t="s">
        <v>136</v>
      </c>
      <c r="E107" s="96" t="s">
        <v>333</v>
      </c>
      <c r="F107" s="83" t="s">
        <v>1289</v>
      </c>
      <c r="G107" s="96" t="s">
        <v>203</v>
      </c>
      <c r="H107" s="96" t="s">
        <v>180</v>
      </c>
      <c r="I107" s="93">
        <v>181112</v>
      </c>
      <c r="J107" s="95">
        <v>879</v>
      </c>
      <c r="K107" s="83"/>
      <c r="L107" s="93">
        <v>1591.9744800000001</v>
      </c>
      <c r="M107" s="94">
        <v>3.0022491340303527E-2</v>
      </c>
      <c r="N107" s="94">
        <v>2.2007678440028183E-4</v>
      </c>
      <c r="O107" s="94">
        <f>L107/'סכום נכסי הקרן'!$C$42</f>
        <v>3.0763649019943376E-5</v>
      </c>
    </row>
    <row r="108" spans="2:15" s="139" customFormat="1">
      <c r="B108" s="86" t="s">
        <v>1290</v>
      </c>
      <c r="C108" s="83" t="s">
        <v>1291</v>
      </c>
      <c r="D108" s="96" t="s">
        <v>136</v>
      </c>
      <c r="E108" s="96" t="s">
        <v>333</v>
      </c>
      <c r="F108" s="83" t="s">
        <v>1292</v>
      </c>
      <c r="G108" s="96" t="s">
        <v>824</v>
      </c>
      <c r="H108" s="96" t="s">
        <v>180</v>
      </c>
      <c r="I108" s="93">
        <v>475217</v>
      </c>
      <c r="J108" s="95">
        <v>1514</v>
      </c>
      <c r="K108" s="83"/>
      <c r="L108" s="93">
        <v>7194.7853800000003</v>
      </c>
      <c r="M108" s="94">
        <v>3.6973808277277462E-2</v>
      </c>
      <c r="N108" s="94">
        <v>9.9461721954271511E-4</v>
      </c>
      <c r="O108" s="94">
        <f>L108/'סכום נכסי הקרן'!$C$42</f>
        <v>1.3903354292723333E-4</v>
      </c>
    </row>
    <row r="109" spans="2:15" s="139" customFormat="1">
      <c r="B109" s="86" t="s">
        <v>1293</v>
      </c>
      <c r="C109" s="83" t="s">
        <v>1294</v>
      </c>
      <c r="D109" s="96" t="s">
        <v>136</v>
      </c>
      <c r="E109" s="96" t="s">
        <v>333</v>
      </c>
      <c r="F109" s="83" t="s">
        <v>1295</v>
      </c>
      <c r="G109" s="96" t="s">
        <v>484</v>
      </c>
      <c r="H109" s="96" t="s">
        <v>180</v>
      </c>
      <c r="I109" s="93">
        <v>587348.94999999995</v>
      </c>
      <c r="J109" s="95">
        <v>783.2</v>
      </c>
      <c r="K109" s="83"/>
      <c r="L109" s="93">
        <v>4600.1169400000008</v>
      </c>
      <c r="M109" s="94">
        <v>1.7157972937357321E-2</v>
      </c>
      <c r="N109" s="94">
        <v>6.3592661612293195E-4</v>
      </c>
      <c r="O109" s="94">
        <f>L109/'סכום נכסי הקרן'!$C$42</f>
        <v>8.8893625350612375E-5</v>
      </c>
    </row>
    <row r="110" spans="2:15" s="139" customFormat="1">
      <c r="B110" s="86" t="s">
        <v>1296</v>
      </c>
      <c r="C110" s="83" t="s">
        <v>1297</v>
      </c>
      <c r="D110" s="96" t="s">
        <v>136</v>
      </c>
      <c r="E110" s="96" t="s">
        <v>333</v>
      </c>
      <c r="F110" s="83" t="s">
        <v>1298</v>
      </c>
      <c r="G110" s="96" t="s">
        <v>484</v>
      </c>
      <c r="H110" s="96" t="s">
        <v>180</v>
      </c>
      <c r="I110" s="93">
        <v>390242</v>
      </c>
      <c r="J110" s="95">
        <v>2540</v>
      </c>
      <c r="K110" s="83"/>
      <c r="L110" s="93">
        <v>9912.1468000000004</v>
      </c>
      <c r="M110" s="94">
        <v>2.5708036230068617E-2</v>
      </c>
      <c r="N110" s="94">
        <v>1.3702690725592181E-3</v>
      </c>
      <c r="O110" s="94">
        <f>L110/'סכום נכסי הקרן'!$C$42</f>
        <v>1.9154440540363116E-4</v>
      </c>
    </row>
    <row r="111" spans="2:15" s="139" customFormat="1">
      <c r="B111" s="86" t="s">
        <v>1299</v>
      </c>
      <c r="C111" s="83" t="s">
        <v>1300</v>
      </c>
      <c r="D111" s="96" t="s">
        <v>136</v>
      </c>
      <c r="E111" s="96" t="s">
        <v>333</v>
      </c>
      <c r="F111" s="83" t="s">
        <v>1301</v>
      </c>
      <c r="G111" s="96" t="s">
        <v>737</v>
      </c>
      <c r="H111" s="96" t="s">
        <v>180</v>
      </c>
      <c r="I111" s="93">
        <v>301134</v>
      </c>
      <c r="J111" s="95">
        <v>2022</v>
      </c>
      <c r="K111" s="83"/>
      <c r="L111" s="93">
        <v>6088.9294800000007</v>
      </c>
      <c r="M111" s="94">
        <v>2.1090758675212862E-2</v>
      </c>
      <c r="N111" s="94">
        <v>8.4174214928274494E-4</v>
      </c>
      <c r="O111" s="94">
        <f>L111/'סכום נכסי הקרן'!$C$42</f>
        <v>1.1766375138746343E-4</v>
      </c>
    </row>
    <row r="112" spans="2:15" s="139" customFormat="1">
      <c r="B112" s="86" t="s">
        <v>1302</v>
      </c>
      <c r="C112" s="83" t="s">
        <v>1303</v>
      </c>
      <c r="D112" s="96" t="s">
        <v>136</v>
      </c>
      <c r="E112" s="96" t="s">
        <v>333</v>
      </c>
      <c r="F112" s="83" t="s">
        <v>1304</v>
      </c>
      <c r="G112" s="96" t="s">
        <v>1136</v>
      </c>
      <c r="H112" s="96" t="s">
        <v>180</v>
      </c>
      <c r="I112" s="93">
        <v>216424</v>
      </c>
      <c r="J112" s="95">
        <v>1677</v>
      </c>
      <c r="K112" s="83"/>
      <c r="L112" s="93">
        <v>3629.43048</v>
      </c>
      <c r="M112" s="94">
        <v>1.7609047638419917E-2</v>
      </c>
      <c r="N112" s="94">
        <v>5.017375587847183E-4</v>
      </c>
      <c r="O112" s="94">
        <f>L112/'סכום נכסי הקרן'!$C$42</f>
        <v>7.013587644257E-5</v>
      </c>
    </row>
    <row r="113" spans="2:15" s="139" customFormat="1">
      <c r="B113" s="86" t="s">
        <v>1305</v>
      </c>
      <c r="C113" s="83" t="s">
        <v>1306</v>
      </c>
      <c r="D113" s="96" t="s">
        <v>136</v>
      </c>
      <c r="E113" s="96" t="s">
        <v>333</v>
      </c>
      <c r="F113" s="83" t="s">
        <v>1307</v>
      </c>
      <c r="G113" s="96" t="s">
        <v>205</v>
      </c>
      <c r="H113" s="96" t="s">
        <v>180</v>
      </c>
      <c r="I113" s="93">
        <v>1973729</v>
      </c>
      <c r="J113" s="95">
        <v>279.89999999999998</v>
      </c>
      <c r="K113" s="83"/>
      <c r="L113" s="93">
        <v>5524.4674699999996</v>
      </c>
      <c r="M113" s="94">
        <v>1.2615661519532792E-2</v>
      </c>
      <c r="N113" s="94">
        <v>7.6371012952516687E-4</v>
      </c>
      <c r="O113" s="94">
        <f>L113/'סכום נכסי הקרן'!$C$42</f>
        <v>1.0675596902104521E-4</v>
      </c>
    </row>
    <row r="114" spans="2:15" s="139" customFormat="1">
      <c r="B114" s="86" t="s">
        <v>1308</v>
      </c>
      <c r="C114" s="83" t="s">
        <v>1309</v>
      </c>
      <c r="D114" s="96" t="s">
        <v>136</v>
      </c>
      <c r="E114" s="96" t="s">
        <v>333</v>
      </c>
      <c r="F114" s="83" t="s">
        <v>1310</v>
      </c>
      <c r="G114" s="96" t="s">
        <v>648</v>
      </c>
      <c r="H114" s="96" t="s">
        <v>180</v>
      </c>
      <c r="I114" s="93">
        <v>320981</v>
      </c>
      <c r="J114" s="95">
        <v>732.3</v>
      </c>
      <c r="K114" s="83"/>
      <c r="L114" s="93">
        <v>2350.5438599999998</v>
      </c>
      <c r="M114" s="94">
        <v>2.785162897421151E-2</v>
      </c>
      <c r="N114" s="94">
        <v>3.2494247916626536E-4</v>
      </c>
      <c r="O114" s="94">
        <f>L114/'סכום נכסי הקרן'!$C$42</f>
        <v>4.5422402948961165E-5</v>
      </c>
    </row>
    <row r="115" spans="2:15" s="139" customFormat="1">
      <c r="B115" s="86" t="s">
        <v>1311</v>
      </c>
      <c r="C115" s="83" t="s">
        <v>1312</v>
      </c>
      <c r="D115" s="96" t="s">
        <v>136</v>
      </c>
      <c r="E115" s="96" t="s">
        <v>333</v>
      </c>
      <c r="F115" s="83" t="s">
        <v>1313</v>
      </c>
      <c r="G115" s="96" t="s">
        <v>379</v>
      </c>
      <c r="H115" s="96" t="s">
        <v>180</v>
      </c>
      <c r="I115" s="93">
        <v>97215</v>
      </c>
      <c r="J115" s="95">
        <v>15230</v>
      </c>
      <c r="K115" s="83"/>
      <c r="L115" s="93">
        <v>14805.844499999999</v>
      </c>
      <c r="M115" s="94">
        <v>2.6632845614696431E-2</v>
      </c>
      <c r="N115" s="94">
        <v>2.0467807046068969E-3</v>
      </c>
      <c r="O115" s="94">
        <f>L115/'סכום נכסי הקרן'!$C$42</f>
        <v>2.861112469854787E-4</v>
      </c>
    </row>
    <row r="116" spans="2:15" s="139" customFormat="1">
      <c r="B116" s="86" t="s">
        <v>1314</v>
      </c>
      <c r="C116" s="83" t="s">
        <v>1315</v>
      </c>
      <c r="D116" s="96" t="s">
        <v>136</v>
      </c>
      <c r="E116" s="96" t="s">
        <v>333</v>
      </c>
      <c r="F116" s="83" t="s">
        <v>1316</v>
      </c>
      <c r="G116" s="96" t="s">
        <v>167</v>
      </c>
      <c r="H116" s="96" t="s">
        <v>180</v>
      </c>
      <c r="I116" s="93">
        <v>260129</v>
      </c>
      <c r="J116" s="95">
        <v>1504</v>
      </c>
      <c r="K116" s="93">
        <v>216.85211999999999</v>
      </c>
      <c r="L116" s="93">
        <v>4129.1922800000002</v>
      </c>
      <c r="M116" s="94">
        <v>1.8071019455893012E-2</v>
      </c>
      <c r="N116" s="94">
        <v>5.7082533078851123E-4</v>
      </c>
      <c r="O116" s="94">
        <f>L116/'סכום נכסי הקרן'!$C$42</f>
        <v>7.979337836984659E-5</v>
      </c>
    </row>
    <row r="117" spans="2:15" s="139" customFormat="1">
      <c r="B117" s="86" t="s">
        <v>1317</v>
      </c>
      <c r="C117" s="83" t="s">
        <v>1318</v>
      </c>
      <c r="D117" s="96" t="s">
        <v>136</v>
      </c>
      <c r="E117" s="96" t="s">
        <v>333</v>
      </c>
      <c r="F117" s="83" t="s">
        <v>1319</v>
      </c>
      <c r="G117" s="96" t="s">
        <v>1226</v>
      </c>
      <c r="H117" s="96" t="s">
        <v>180</v>
      </c>
      <c r="I117" s="93">
        <v>822023.5</v>
      </c>
      <c r="J117" s="95">
        <v>9.3000000000000007</v>
      </c>
      <c r="K117" s="83"/>
      <c r="L117" s="93">
        <v>76.448189999999997</v>
      </c>
      <c r="M117" s="94">
        <v>4.2861544941203778E-3</v>
      </c>
      <c r="N117" s="94">
        <v>1.0568304982138771E-5</v>
      </c>
      <c r="O117" s="94">
        <f>L117/'סכום נכסי הקרן'!$C$42</f>
        <v>1.4773008706583947E-6</v>
      </c>
    </row>
    <row r="118" spans="2:15" s="139" customFormat="1">
      <c r="B118" s="86" t="s">
        <v>1320</v>
      </c>
      <c r="C118" s="83" t="s">
        <v>1321</v>
      </c>
      <c r="D118" s="96" t="s">
        <v>136</v>
      </c>
      <c r="E118" s="96" t="s">
        <v>333</v>
      </c>
      <c r="F118" s="83" t="s">
        <v>1322</v>
      </c>
      <c r="G118" s="96" t="s">
        <v>1091</v>
      </c>
      <c r="H118" s="96" t="s">
        <v>180</v>
      </c>
      <c r="I118" s="93">
        <v>0.19</v>
      </c>
      <c r="J118" s="95">
        <v>615.5</v>
      </c>
      <c r="K118" s="83"/>
      <c r="L118" s="93">
        <v>1.17E-3</v>
      </c>
      <c r="M118" s="94">
        <v>1.0484227858690267E-7</v>
      </c>
      <c r="N118" s="94">
        <v>1.617424405875713E-10</v>
      </c>
      <c r="O118" s="94">
        <f>L118/'סכום נכסי הקרן'!$C$42</f>
        <v>2.2609325592539495E-11</v>
      </c>
    </row>
    <row r="119" spans="2:15" s="139" customFormat="1">
      <c r="B119" s="86" t="s">
        <v>1323</v>
      </c>
      <c r="C119" s="83" t="s">
        <v>1324</v>
      </c>
      <c r="D119" s="96" t="s">
        <v>136</v>
      </c>
      <c r="E119" s="96" t="s">
        <v>333</v>
      </c>
      <c r="F119" s="83" t="s">
        <v>1325</v>
      </c>
      <c r="G119" s="96" t="s">
        <v>167</v>
      </c>
      <c r="H119" s="96" t="s">
        <v>180</v>
      </c>
      <c r="I119" s="93">
        <v>656128</v>
      </c>
      <c r="J119" s="95">
        <v>1030</v>
      </c>
      <c r="K119" s="83"/>
      <c r="L119" s="93">
        <v>6758.1184000000003</v>
      </c>
      <c r="M119" s="94">
        <v>1.6560480263215847E-2</v>
      </c>
      <c r="N119" s="94">
        <v>9.3425176392801068E-4</v>
      </c>
      <c r="O119" s="94">
        <f>L119/'סכום נכסי הקרן'!$C$42</f>
        <v>1.3059529854575391E-4</v>
      </c>
    </row>
    <row r="120" spans="2:15" s="139" customFormat="1">
      <c r="B120" s="86" t="s">
        <v>1326</v>
      </c>
      <c r="C120" s="83" t="s">
        <v>1327</v>
      </c>
      <c r="D120" s="96" t="s">
        <v>136</v>
      </c>
      <c r="E120" s="96" t="s">
        <v>333</v>
      </c>
      <c r="F120" s="83" t="s">
        <v>1328</v>
      </c>
      <c r="G120" s="96" t="s">
        <v>167</v>
      </c>
      <c r="H120" s="96" t="s">
        <v>180</v>
      </c>
      <c r="I120" s="93">
        <v>1296363</v>
      </c>
      <c r="J120" s="95">
        <v>87</v>
      </c>
      <c r="K120" s="83"/>
      <c r="L120" s="93">
        <v>1127.83581</v>
      </c>
      <c r="M120" s="94">
        <v>8.6029372210941913E-3</v>
      </c>
      <c r="N120" s="94">
        <v>1.5591360383885501E-4</v>
      </c>
      <c r="O120" s="94">
        <f>L120/'סכום נכסי הקרן'!$C$42</f>
        <v>2.1794535934372231E-5</v>
      </c>
    </row>
    <row r="121" spans="2:15" s="139" customFormat="1">
      <c r="B121" s="86" t="s">
        <v>1329</v>
      </c>
      <c r="C121" s="83" t="s">
        <v>1330</v>
      </c>
      <c r="D121" s="96" t="s">
        <v>136</v>
      </c>
      <c r="E121" s="96" t="s">
        <v>333</v>
      </c>
      <c r="F121" s="83" t="s">
        <v>1331</v>
      </c>
      <c r="G121" s="96" t="s">
        <v>167</v>
      </c>
      <c r="H121" s="96" t="s">
        <v>180</v>
      </c>
      <c r="I121" s="93">
        <v>3304661</v>
      </c>
      <c r="J121" s="95">
        <v>146.19999999999999</v>
      </c>
      <c r="K121" s="93">
        <v>77.894159999999999</v>
      </c>
      <c r="L121" s="93">
        <v>4909.30854</v>
      </c>
      <c r="M121" s="94">
        <v>9.4418885714285718E-3</v>
      </c>
      <c r="N121" s="94">
        <v>6.7866969645897981E-4</v>
      </c>
      <c r="O121" s="94">
        <f>L121/'סכום נכסי הקרן'!$C$42</f>
        <v>9.4868508730850171E-5</v>
      </c>
    </row>
    <row r="122" spans="2:15" s="139" customFormat="1">
      <c r="B122" s="86" t="s">
        <v>1332</v>
      </c>
      <c r="C122" s="83" t="s">
        <v>1333</v>
      </c>
      <c r="D122" s="96" t="s">
        <v>136</v>
      </c>
      <c r="E122" s="96" t="s">
        <v>333</v>
      </c>
      <c r="F122" s="83" t="s">
        <v>1334</v>
      </c>
      <c r="G122" s="96" t="s">
        <v>803</v>
      </c>
      <c r="H122" s="96" t="s">
        <v>180</v>
      </c>
      <c r="I122" s="93">
        <v>132749</v>
      </c>
      <c r="J122" s="95">
        <v>4753</v>
      </c>
      <c r="K122" s="83"/>
      <c r="L122" s="93">
        <v>6309.5599699999993</v>
      </c>
      <c r="M122" s="94">
        <v>1.2605851970193179E-2</v>
      </c>
      <c r="N122" s="94">
        <v>8.7224241759097695E-4</v>
      </c>
      <c r="O122" s="94">
        <f>L122/'סכום נכסי הקרן'!$C$42</f>
        <v>1.2192726128836214E-4</v>
      </c>
    </row>
    <row r="123" spans="2:15" s="139" customFormat="1">
      <c r="B123" s="86" t="s">
        <v>1335</v>
      </c>
      <c r="C123" s="83" t="s">
        <v>1336</v>
      </c>
      <c r="D123" s="96" t="s">
        <v>136</v>
      </c>
      <c r="E123" s="96" t="s">
        <v>333</v>
      </c>
      <c r="F123" s="83" t="s">
        <v>1337</v>
      </c>
      <c r="G123" s="96" t="s">
        <v>484</v>
      </c>
      <c r="H123" s="96" t="s">
        <v>180</v>
      </c>
      <c r="I123" s="93">
        <v>0.28000000000000003</v>
      </c>
      <c r="J123" s="95">
        <v>391.1</v>
      </c>
      <c r="K123" s="83"/>
      <c r="L123" s="93">
        <v>1.1000000000000001E-3</v>
      </c>
      <c r="M123" s="94">
        <v>4.9575465810191479E-8</v>
      </c>
      <c r="N123" s="94">
        <v>1.5206554243275936E-10</v>
      </c>
      <c r="O123" s="94">
        <f>L123/'סכום נכסי הקרן'!$C$42</f>
        <v>2.1256630898968754E-11</v>
      </c>
    </row>
    <row r="124" spans="2:15" s="139" customFormat="1">
      <c r="B124" s="86" t="s">
        <v>1338</v>
      </c>
      <c r="C124" s="83" t="s">
        <v>1339</v>
      </c>
      <c r="D124" s="96" t="s">
        <v>136</v>
      </c>
      <c r="E124" s="96" t="s">
        <v>333</v>
      </c>
      <c r="F124" s="83" t="s">
        <v>1340</v>
      </c>
      <c r="G124" s="96" t="s">
        <v>379</v>
      </c>
      <c r="H124" s="96" t="s">
        <v>180</v>
      </c>
      <c r="I124" s="93">
        <v>2384.54</v>
      </c>
      <c r="J124" s="95">
        <v>292.39999999999998</v>
      </c>
      <c r="K124" s="83"/>
      <c r="L124" s="93">
        <v>6.97241</v>
      </c>
      <c r="M124" s="94">
        <v>3.4782352478695161E-4</v>
      </c>
      <c r="N124" s="94">
        <v>9.6387573519417782E-7</v>
      </c>
      <c r="O124" s="94">
        <f>L124/'סכום נכסי הקרן'!$C$42</f>
        <v>1.3473631440570795E-7</v>
      </c>
    </row>
    <row r="125" spans="2:15" s="139" customFormat="1">
      <c r="B125" s="86" t="s">
        <v>1341</v>
      </c>
      <c r="C125" s="83" t="s">
        <v>1342</v>
      </c>
      <c r="D125" s="96" t="s">
        <v>136</v>
      </c>
      <c r="E125" s="96" t="s">
        <v>333</v>
      </c>
      <c r="F125" s="83" t="s">
        <v>1343</v>
      </c>
      <c r="G125" s="96" t="s">
        <v>484</v>
      </c>
      <c r="H125" s="96" t="s">
        <v>180</v>
      </c>
      <c r="I125" s="93">
        <v>226791</v>
      </c>
      <c r="J125" s="95">
        <v>483.9</v>
      </c>
      <c r="K125" s="83"/>
      <c r="L125" s="93">
        <v>1097.44165</v>
      </c>
      <c r="M125" s="94">
        <v>1.7278823238013885E-2</v>
      </c>
      <c r="N125" s="94">
        <v>1.5171187254141129E-4</v>
      </c>
      <c r="O125" s="94">
        <f>L125/'סכום נכסי הקרן'!$C$42</f>
        <v>2.1207192806550231E-5</v>
      </c>
    </row>
    <row r="126" spans="2:15" s="139" customFormat="1">
      <c r="B126" s="86" t="s">
        <v>1344</v>
      </c>
      <c r="C126" s="83" t="s">
        <v>1345</v>
      </c>
      <c r="D126" s="96" t="s">
        <v>136</v>
      </c>
      <c r="E126" s="96" t="s">
        <v>333</v>
      </c>
      <c r="F126" s="83" t="s">
        <v>1346</v>
      </c>
      <c r="G126" s="96" t="s">
        <v>484</v>
      </c>
      <c r="H126" s="96" t="s">
        <v>180</v>
      </c>
      <c r="I126" s="93">
        <v>480692</v>
      </c>
      <c r="J126" s="95">
        <v>2043</v>
      </c>
      <c r="K126" s="83"/>
      <c r="L126" s="93">
        <v>9820.5375600000007</v>
      </c>
      <c r="M126" s="94">
        <v>1.8685438297047594E-2</v>
      </c>
      <c r="N126" s="94">
        <v>1.3576048827660791E-3</v>
      </c>
      <c r="O126" s="94">
        <f>L126/'סכום נכסי הקרן'!$C$42</f>
        <v>1.8977412922034477E-4</v>
      </c>
    </row>
    <row r="127" spans="2:15" s="139" customFormat="1">
      <c r="B127" s="86" t="s">
        <v>1347</v>
      </c>
      <c r="C127" s="83" t="s">
        <v>1348</v>
      </c>
      <c r="D127" s="96" t="s">
        <v>136</v>
      </c>
      <c r="E127" s="96" t="s">
        <v>333</v>
      </c>
      <c r="F127" s="83" t="s">
        <v>1349</v>
      </c>
      <c r="G127" s="96" t="s">
        <v>410</v>
      </c>
      <c r="H127" s="96" t="s">
        <v>180</v>
      </c>
      <c r="I127" s="93">
        <v>176165</v>
      </c>
      <c r="J127" s="95">
        <v>1996</v>
      </c>
      <c r="K127" s="83"/>
      <c r="L127" s="93">
        <v>3516.2534000000001</v>
      </c>
      <c r="M127" s="94">
        <v>1.9916836903530785E-2</v>
      </c>
      <c r="N127" s="94">
        <v>4.8609180054730392E-4</v>
      </c>
      <c r="O127" s="94">
        <f>L127/'סכום נכסי הקרן'!$C$42</f>
        <v>6.7948818791858121E-5</v>
      </c>
    </row>
    <row r="128" spans="2:15" s="139" customFormat="1">
      <c r="B128" s="86" t="s">
        <v>1350</v>
      </c>
      <c r="C128" s="83" t="s">
        <v>1351</v>
      </c>
      <c r="D128" s="96" t="s">
        <v>136</v>
      </c>
      <c r="E128" s="96" t="s">
        <v>333</v>
      </c>
      <c r="F128" s="83" t="s">
        <v>1352</v>
      </c>
      <c r="G128" s="96" t="s">
        <v>203</v>
      </c>
      <c r="H128" s="96" t="s">
        <v>180</v>
      </c>
      <c r="I128" s="93">
        <v>90907</v>
      </c>
      <c r="J128" s="95">
        <v>9604</v>
      </c>
      <c r="K128" s="83"/>
      <c r="L128" s="93">
        <v>8730.7082799999989</v>
      </c>
      <c r="M128" s="94">
        <v>1.7053978533151864E-2</v>
      </c>
      <c r="N128" s="94">
        <v>1.206945354927621E-3</v>
      </c>
      <c r="O128" s="94">
        <f>L128/'סכום נכסי הקרן'!$C$42</f>
        <v>1.6871403944957301E-4</v>
      </c>
    </row>
    <row r="129" spans="2:15" s="139" customFormat="1">
      <c r="B129" s="86" t="s">
        <v>1353</v>
      </c>
      <c r="C129" s="83" t="s">
        <v>1354</v>
      </c>
      <c r="D129" s="96" t="s">
        <v>136</v>
      </c>
      <c r="E129" s="96" t="s">
        <v>333</v>
      </c>
      <c r="F129" s="83" t="s">
        <v>1355</v>
      </c>
      <c r="G129" s="96" t="s">
        <v>484</v>
      </c>
      <c r="H129" s="96" t="s">
        <v>180</v>
      </c>
      <c r="I129" s="93">
        <v>1716205</v>
      </c>
      <c r="J129" s="95">
        <v>593.20000000000005</v>
      </c>
      <c r="K129" s="83"/>
      <c r="L129" s="93">
        <v>10180.528060000001</v>
      </c>
      <c r="M129" s="94">
        <v>2.1995070642457839E-2</v>
      </c>
      <c r="N129" s="94">
        <v>1.4073704742689338E-3</v>
      </c>
      <c r="O129" s="94">
        <f>L129/'סכום נכסי הקרן'!$C$42</f>
        <v>1.9673066120728586E-4</v>
      </c>
    </row>
    <row r="130" spans="2:15" s="139" customFormat="1">
      <c r="B130" s="86" t="s">
        <v>1356</v>
      </c>
      <c r="C130" s="83" t="s">
        <v>1357</v>
      </c>
      <c r="D130" s="96" t="s">
        <v>136</v>
      </c>
      <c r="E130" s="96" t="s">
        <v>333</v>
      </c>
      <c r="F130" s="83" t="s">
        <v>1358</v>
      </c>
      <c r="G130" s="96" t="s">
        <v>1226</v>
      </c>
      <c r="H130" s="96" t="s">
        <v>180</v>
      </c>
      <c r="I130" s="93">
        <v>1349225</v>
      </c>
      <c r="J130" s="95">
        <v>177.2</v>
      </c>
      <c r="K130" s="83"/>
      <c r="L130" s="93">
        <v>2390.8267000000001</v>
      </c>
      <c r="M130" s="94">
        <v>6.3213482846848253E-3</v>
      </c>
      <c r="N130" s="94">
        <v>3.3051123545293094E-4</v>
      </c>
      <c r="O130" s="94">
        <f>L130/'סכום נכסי הקרן'!$C$42</f>
        <v>4.6200837004817728E-5</v>
      </c>
    </row>
    <row r="131" spans="2:15" s="139" customFormat="1">
      <c r="B131" s="86" t="s">
        <v>1359</v>
      </c>
      <c r="C131" s="83" t="s">
        <v>1360</v>
      </c>
      <c r="D131" s="96" t="s">
        <v>136</v>
      </c>
      <c r="E131" s="96" t="s">
        <v>333</v>
      </c>
      <c r="F131" s="83" t="s">
        <v>1361</v>
      </c>
      <c r="G131" s="96" t="s">
        <v>484</v>
      </c>
      <c r="H131" s="96" t="s">
        <v>180</v>
      </c>
      <c r="I131" s="93">
        <v>496847</v>
      </c>
      <c r="J131" s="95">
        <v>1576</v>
      </c>
      <c r="K131" s="83"/>
      <c r="L131" s="93">
        <v>7830.30872</v>
      </c>
      <c r="M131" s="94">
        <v>2.9579798813288337E-2</v>
      </c>
      <c r="N131" s="94">
        <v>1.0824728572025142E-3</v>
      </c>
      <c r="O131" s="94">
        <f>L131/'סכום נכסי הקרן'!$C$42</f>
        <v>1.5131452935092406E-4</v>
      </c>
    </row>
    <row r="132" spans="2:15" s="139" customFormat="1">
      <c r="B132" s="86" t="s">
        <v>1362</v>
      </c>
      <c r="C132" s="83" t="s">
        <v>1363</v>
      </c>
      <c r="D132" s="96" t="s">
        <v>136</v>
      </c>
      <c r="E132" s="96" t="s">
        <v>333</v>
      </c>
      <c r="F132" s="83" t="s">
        <v>1364</v>
      </c>
      <c r="G132" s="96" t="s">
        <v>1136</v>
      </c>
      <c r="H132" s="96" t="s">
        <v>180</v>
      </c>
      <c r="I132" s="93">
        <v>2105669</v>
      </c>
      <c r="J132" s="95">
        <v>24</v>
      </c>
      <c r="K132" s="83"/>
      <c r="L132" s="93">
        <v>505.36056000000002</v>
      </c>
      <c r="M132" s="94">
        <v>5.1138954655708261E-3</v>
      </c>
      <c r="N132" s="94">
        <v>6.9861752436839114E-5</v>
      </c>
      <c r="O132" s="94">
        <f>L132/'סכום נכסי הקרן'!$C$42</f>
        <v>9.765693540741957E-6</v>
      </c>
    </row>
    <row r="133" spans="2:15" s="139" customFormat="1">
      <c r="B133" s="82"/>
      <c r="C133" s="83"/>
      <c r="D133" s="83"/>
      <c r="E133" s="83"/>
      <c r="F133" s="83"/>
      <c r="G133" s="83"/>
      <c r="H133" s="83"/>
      <c r="I133" s="93"/>
      <c r="J133" s="95"/>
      <c r="K133" s="83"/>
      <c r="L133" s="83"/>
      <c r="M133" s="83"/>
      <c r="N133" s="94"/>
      <c r="O133" s="83"/>
    </row>
    <row r="134" spans="2:15" s="139" customFormat="1">
      <c r="B134" s="80" t="s">
        <v>252</v>
      </c>
      <c r="C134" s="81"/>
      <c r="D134" s="81"/>
      <c r="E134" s="81"/>
      <c r="F134" s="81"/>
      <c r="G134" s="81"/>
      <c r="H134" s="81"/>
      <c r="I134" s="90"/>
      <c r="J134" s="92"/>
      <c r="K134" s="90">
        <f>K135+K160</f>
        <v>1211.2035900000001</v>
      </c>
      <c r="L134" s="90">
        <f>L135+L160</f>
        <v>1990852.3335800003</v>
      </c>
      <c r="M134" s="81"/>
      <c r="N134" s="91">
        <f>L134/$L$11</f>
        <v>0.2752182181903341</v>
      </c>
      <c r="O134" s="91">
        <f>L134/'סכום נכסי הקרן'!$C$42</f>
        <v>3.8471648390236986E-2</v>
      </c>
    </row>
    <row r="135" spans="2:15" s="139" customFormat="1">
      <c r="B135" s="101" t="s">
        <v>73</v>
      </c>
      <c r="C135" s="81"/>
      <c r="D135" s="81"/>
      <c r="E135" s="81"/>
      <c r="F135" s="81"/>
      <c r="G135" s="81"/>
      <c r="H135" s="81"/>
      <c r="I135" s="90"/>
      <c r="J135" s="92"/>
      <c r="K135" s="90">
        <f>SUM(K136:K158)</f>
        <v>255.63222000000002</v>
      </c>
      <c r="L135" s="90">
        <f>SUM(L136:L158)</f>
        <v>585462.75133000012</v>
      </c>
      <c r="M135" s="81"/>
      <c r="N135" s="130">
        <f>L135/$L$11</f>
        <v>8.093519168652015E-2</v>
      </c>
      <c r="O135" s="91">
        <f>L135/'סכום נכסי הקרן'!$C$42</f>
        <v>1.1313605100105945E-2</v>
      </c>
    </row>
    <row r="136" spans="2:15" s="139" customFormat="1">
      <c r="B136" s="86" t="s">
        <v>1365</v>
      </c>
      <c r="C136" s="83" t="s">
        <v>1366</v>
      </c>
      <c r="D136" s="96" t="s">
        <v>1367</v>
      </c>
      <c r="E136" s="96" t="s">
        <v>860</v>
      </c>
      <c r="F136" s="83" t="s">
        <v>1368</v>
      </c>
      <c r="G136" s="96" t="s">
        <v>208</v>
      </c>
      <c r="H136" s="96" t="s">
        <v>179</v>
      </c>
      <c r="I136" s="93">
        <v>688617</v>
      </c>
      <c r="J136" s="95">
        <v>538</v>
      </c>
      <c r="K136" s="83"/>
      <c r="L136" s="93">
        <v>13018.52475</v>
      </c>
      <c r="M136" s="94">
        <v>2.0566006979845633E-2</v>
      </c>
      <c r="N136" s="130">
        <f t="shared" ref="N136:N197" si="0">L136/$L$11</f>
        <v>1.7996991161664116E-3</v>
      </c>
      <c r="O136" s="94">
        <f>L136/'סכום נכסי הקרן'!$C$42</f>
        <v>2.5157270496349045E-4</v>
      </c>
    </row>
    <row r="137" spans="2:15" s="139" customFormat="1">
      <c r="B137" s="86" t="s">
        <v>1369</v>
      </c>
      <c r="C137" s="83" t="s">
        <v>1370</v>
      </c>
      <c r="D137" s="96" t="s">
        <v>1371</v>
      </c>
      <c r="E137" s="96" t="s">
        <v>860</v>
      </c>
      <c r="F137" s="83" t="s">
        <v>1372</v>
      </c>
      <c r="G137" s="96" t="s">
        <v>882</v>
      </c>
      <c r="H137" s="96" t="s">
        <v>179</v>
      </c>
      <c r="I137" s="93">
        <v>185727</v>
      </c>
      <c r="J137" s="95">
        <v>6672</v>
      </c>
      <c r="K137" s="93">
        <v>163.16117000000003</v>
      </c>
      <c r="L137" s="93">
        <v>43707.614090000003</v>
      </c>
      <c r="M137" s="94">
        <v>1.2949596647678545E-3</v>
      </c>
      <c r="N137" s="130">
        <f t="shared" si="0"/>
        <v>6.0422018591250598E-3</v>
      </c>
      <c r="O137" s="94">
        <f>L137/'סכום נכסי הקרן'!$C$42</f>
        <v>8.4461510925972372E-4</v>
      </c>
    </row>
    <row r="138" spans="2:15" s="139" customFormat="1">
      <c r="B138" s="86" t="s">
        <v>1373</v>
      </c>
      <c r="C138" s="83" t="s">
        <v>1374</v>
      </c>
      <c r="D138" s="96" t="s">
        <v>1367</v>
      </c>
      <c r="E138" s="96" t="s">
        <v>860</v>
      </c>
      <c r="F138" s="83" t="s">
        <v>1375</v>
      </c>
      <c r="G138" s="96" t="s">
        <v>952</v>
      </c>
      <c r="H138" s="96" t="s">
        <v>179</v>
      </c>
      <c r="I138" s="93">
        <v>81436</v>
      </c>
      <c r="J138" s="95">
        <v>1965</v>
      </c>
      <c r="K138" s="83"/>
      <c r="L138" s="93">
        <v>5623.1639500000001</v>
      </c>
      <c r="M138" s="94">
        <v>2.3708639580117537E-3</v>
      </c>
      <c r="N138" s="130">
        <f t="shared" si="0"/>
        <v>7.7735406931371607E-4</v>
      </c>
      <c r="O138" s="94">
        <f>L138/'סכום נכסי הקרן'!$C$42</f>
        <v>1.0866320051776109E-4</v>
      </c>
    </row>
    <row r="139" spans="2:15" s="139" customFormat="1">
      <c r="B139" s="86" t="s">
        <v>1376</v>
      </c>
      <c r="C139" s="83" t="s">
        <v>1377</v>
      </c>
      <c r="D139" s="96" t="s">
        <v>1367</v>
      </c>
      <c r="E139" s="96" t="s">
        <v>860</v>
      </c>
      <c r="F139" s="83" t="s">
        <v>1378</v>
      </c>
      <c r="G139" s="96" t="s">
        <v>882</v>
      </c>
      <c r="H139" s="96" t="s">
        <v>179</v>
      </c>
      <c r="I139" s="93">
        <v>116019</v>
      </c>
      <c r="J139" s="95">
        <v>9934</v>
      </c>
      <c r="K139" s="83"/>
      <c r="L139" s="93">
        <v>40500.000690000001</v>
      </c>
      <c r="M139" s="94">
        <v>7.0984401156584599E-4</v>
      </c>
      <c r="N139" s="130">
        <f t="shared" si="0"/>
        <v>5.5987768849563432E-3</v>
      </c>
      <c r="O139" s="94">
        <f>L139/'סכום נכסי הקרן'!$C$42</f>
        <v>7.8263051461391808E-4</v>
      </c>
    </row>
    <row r="140" spans="2:15" s="139" customFormat="1">
      <c r="B140" s="86" t="s">
        <v>1379</v>
      </c>
      <c r="C140" s="83" t="s">
        <v>1380</v>
      </c>
      <c r="D140" s="96" t="s">
        <v>1371</v>
      </c>
      <c r="E140" s="96" t="s">
        <v>860</v>
      </c>
      <c r="F140" s="83" t="s">
        <v>1381</v>
      </c>
      <c r="G140" s="96" t="s">
        <v>824</v>
      </c>
      <c r="H140" s="96" t="s">
        <v>179</v>
      </c>
      <c r="I140" s="93">
        <v>1000</v>
      </c>
      <c r="J140" s="95">
        <v>886.99</v>
      </c>
      <c r="K140" s="83"/>
      <c r="L140" s="93">
        <v>31.168830000000003</v>
      </c>
      <c r="M140" s="94">
        <v>9.3671479881988928E-5</v>
      </c>
      <c r="N140" s="130">
        <f t="shared" si="0"/>
        <v>4.3088227644949664E-6</v>
      </c>
      <c r="O140" s="94">
        <f>L140/'סכום נכסי הקרן'!$C$42</f>
        <v>6.0231301351154937E-7</v>
      </c>
    </row>
    <row r="141" spans="2:15" s="139" customFormat="1">
      <c r="B141" s="86" t="s">
        <v>1382</v>
      </c>
      <c r="C141" s="83" t="s">
        <v>1383</v>
      </c>
      <c r="D141" s="96" t="s">
        <v>1367</v>
      </c>
      <c r="E141" s="96" t="s">
        <v>860</v>
      </c>
      <c r="F141" s="83" t="s">
        <v>1384</v>
      </c>
      <c r="G141" s="96" t="s">
        <v>1226</v>
      </c>
      <c r="H141" s="96" t="s">
        <v>179</v>
      </c>
      <c r="I141" s="93">
        <v>153506</v>
      </c>
      <c r="J141" s="95">
        <v>632.5</v>
      </c>
      <c r="K141" s="83"/>
      <c r="L141" s="93">
        <v>3411.8320299999996</v>
      </c>
      <c r="M141" s="94">
        <v>5.8869210765396382E-3</v>
      </c>
      <c r="N141" s="130">
        <f t="shared" si="0"/>
        <v>4.7165644393764764E-4</v>
      </c>
      <c r="O141" s="94">
        <f>L141/'סכום נכסי הקרן'!$C$42</f>
        <v>6.5930958319081168E-5</v>
      </c>
    </row>
    <row r="142" spans="2:15" s="139" customFormat="1">
      <c r="B142" s="86" t="s">
        <v>1385</v>
      </c>
      <c r="C142" s="83" t="s">
        <v>1386</v>
      </c>
      <c r="D142" s="96" t="s">
        <v>1367</v>
      </c>
      <c r="E142" s="96" t="s">
        <v>860</v>
      </c>
      <c r="F142" s="83" t="s">
        <v>1387</v>
      </c>
      <c r="G142" s="96" t="s">
        <v>648</v>
      </c>
      <c r="H142" s="96" t="s">
        <v>179</v>
      </c>
      <c r="I142" s="93">
        <v>109646</v>
      </c>
      <c r="J142" s="95">
        <v>3110</v>
      </c>
      <c r="K142" s="93">
        <v>92.471050000000005</v>
      </c>
      <c r="L142" s="93">
        <v>12075.17801</v>
      </c>
      <c r="M142" s="94">
        <v>5.2291772313174329E-3</v>
      </c>
      <c r="N142" s="130">
        <f t="shared" si="0"/>
        <v>1.6692895400570705E-3</v>
      </c>
      <c r="O142" s="94">
        <f>L142/'סכום נכסי הקרן'!$C$42</f>
        <v>2.3334327454355819E-4</v>
      </c>
    </row>
    <row r="143" spans="2:15" s="139" customFormat="1">
      <c r="B143" s="86" t="s">
        <v>1388</v>
      </c>
      <c r="C143" s="83" t="s">
        <v>1389</v>
      </c>
      <c r="D143" s="96" t="s">
        <v>1367</v>
      </c>
      <c r="E143" s="96" t="s">
        <v>860</v>
      </c>
      <c r="F143" s="83" t="s">
        <v>1225</v>
      </c>
      <c r="G143" s="96" t="s">
        <v>1226</v>
      </c>
      <c r="H143" s="96" t="s">
        <v>179</v>
      </c>
      <c r="I143" s="93">
        <v>136834</v>
      </c>
      <c r="J143" s="95">
        <v>460</v>
      </c>
      <c r="K143" s="83"/>
      <c r="L143" s="93">
        <v>2211.8395099999998</v>
      </c>
      <c r="M143" s="94">
        <v>3.3985201085895153E-3</v>
      </c>
      <c r="N143" s="130">
        <f t="shared" si="0"/>
        <v>3.0576779532941688E-4</v>
      </c>
      <c r="O143" s="94">
        <f>L143/'סכום נכסי הקרן'!$C$42</f>
        <v>4.2742050974387185E-5</v>
      </c>
    </row>
    <row r="144" spans="2:15" s="139" customFormat="1">
      <c r="B144" s="86" t="s">
        <v>1390</v>
      </c>
      <c r="C144" s="83" t="s">
        <v>1391</v>
      </c>
      <c r="D144" s="96" t="s">
        <v>1367</v>
      </c>
      <c r="E144" s="96" t="s">
        <v>860</v>
      </c>
      <c r="F144" s="83" t="s">
        <v>1392</v>
      </c>
      <c r="G144" s="96" t="s">
        <v>28</v>
      </c>
      <c r="H144" s="96" t="s">
        <v>179</v>
      </c>
      <c r="I144" s="93">
        <v>243603</v>
      </c>
      <c r="J144" s="95">
        <v>1290</v>
      </c>
      <c r="K144" s="83"/>
      <c r="L144" s="93">
        <v>11042.67015</v>
      </c>
      <c r="M144" s="94">
        <v>7.1068266589305509E-3</v>
      </c>
      <c r="N144" s="130">
        <f t="shared" si="0"/>
        <v>1.5265542056961726E-3</v>
      </c>
      <c r="O144" s="94">
        <f>L144/'סכום נכסי הקרן'!$C$42</f>
        <v>2.1339087592509994E-4</v>
      </c>
    </row>
    <row r="145" spans="2:15" s="139" customFormat="1">
      <c r="B145" s="86" t="s">
        <v>1393</v>
      </c>
      <c r="C145" s="83" t="s">
        <v>1394</v>
      </c>
      <c r="D145" s="96" t="s">
        <v>1367</v>
      </c>
      <c r="E145" s="96" t="s">
        <v>860</v>
      </c>
      <c r="F145" s="83" t="s">
        <v>1395</v>
      </c>
      <c r="G145" s="96" t="s">
        <v>915</v>
      </c>
      <c r="H145" s="96" t="s">
        <v>179</v>
      </c>
      <c r="I145" s="93">
        <v>574906</v>
      </c>
      <c r="J145" s="95">
        <v>520</v>
      </c>
      <c r="K145" s="83"/>
      <c r="L145" s="93">
        <v>10505.14235</v>
      </c>
      <c r="M145" s="94">
        <v>2.1255234772506106E-2</v>
      </c>
      <c r="N145" s="130">
        <f t="shared" si="0"/>
        <v>1.4522456088964565E-3</v>
      </c>
      <c r="O145" s="94">
        <f>L145/'סכום נכסי הקרן'!$C$42</f>
        <v>2.0300357588643204E-4</v>
      </c>
    </row>
    <row r="146" spans="2:15" s="139" customFormat="1">
      <c r="B146" s="86" t="s">
        <v>1396</v>
      </c>
      <c r="C146" s="83" t="s">
        <v>1397</v>
      </c>
      <c r="D146" s="96" t="s">
        <v>1367</v>
      </c>
      <c r="E146" s="96" t="s">
        <v>860</v>
      </c>
      <c r="F146" s="83" t="s">
        <v>1398</v>
      </c>
      <c r="G146" s="96" t="s">
        <v>1079</v>
      </c>
      <c r="H146" s="96" t="s">
        <v>179</v>
      </c>
      <c r="I146" s="93">
        <v>80589</v>
      </c>
      <c r="J146" s="95">
        <v>7285</v>
      </c>
      <c r="K146" s="83"/>
      <c r="L146" s="93">
        <v>20630.373</v>
      </c>
      <c r="M146" s="94">
        <v>1.5461195495803757E-3</v>
      </c>
      <c r="N146" s="130">
        <f t="shared" si="0"/>
        <v>2.8519716916683207E-3</v>
      </c>
      <c r="O146" s="94">
        <f>L146/'סכום נכסי הקרן'!$C$42</f>
        <v>3.9866565833550062E-4</v>
      </c>
    </row>
    <row r="147" spans="2:15" s="139" customFormat="1">
      <c r="B147" s="86" t="s">
        <v>1399</v>
      </c>
      <c r="C147" s="83" t="s">
        <v>1400</v>
      </c>
      <c r="D147" s="96" t="s">
        <v>1367</v>
      </c>
      <c r="E147" s="96" t="s">
        <v>860</v>
      </c>
      <c r="F147" s="83" t="s">
        <v>1098</v>
      </c>
      <c r="G147" s="96" t="s">
        <v>208</v>
      </c>
      <c r="H147" s="96" t="s">
        <v>179</v>
      </c>
      <c r="I147" s="93">
        <v>620499</v>
      </c>
      <c r="J147" s="95">
        <v>9393</v>
      </c>
      <c r="K147" s="83"/>
      <c r="L147" s="93">
        <v>204808.11734</v>
      </c>
      <c r="M147" s="94">
        <v>1.0185599151558743E-2</v>
      </c>
      <c r="N147" s="130">
        <f t="shared" si="0"/>
        <v>2.8312961325399386E-2</v>
      </c>
      <c r="O147" s="94">
        <f>L147/'סכום נכסי הקרן'!$C$42</f>
        <v>3.9577550503718745E-3</v>
      </c>
    </row>
    <row r="148" spans="2:15" s="139" customFormat="1">
      <c r="B148" s="86" t="s">
        <v>1401</v>
      </c>
      <c r="C148" s="83" t="s">
        <v>1402</v>
      </c>
      <c r="D148" s="96" t="s">
        <v>1367</v>
      </c>
      <c r="E148" s="96" t="s">
        <v>860</v>
      </c>
      <c r="F148" s="83" t="s">
        <v>1198</v>
      </c>
      <c r="G148" s="96" t="s">
        <v>1079</v>
      </c>
      <c r="H148" s="96" t="s">
        <v>179</v>
      </c>
      <c r="I148" s="93">
        <v>348669</v>
      </c>
      <c r="J148" s="95">
        <v>2713</v>
      </c>
      <c r="K148" s="83"/>
      <c r="L148" s="93">
        <v>33240.29636</v>
      </c>
      <c r="M148" s="94">
        <v>1.249785650052419E-2</v>
      </c>
      <c r="N148" s="130">
        <f t="shared" si="0"/>
        <v>4.5951851787355237E-3</v>
      </c>
      <c r="O148" s="94">
        <f>L148/'סכום נכסי הקרן'!$C$42</f>
        <v>6.4234246426986784E-4</v>
      </c>
    </row>
    <row r="149" spans="2:15" s="139" customFormat="1">
      <c r="B149" s="86" t="s">
        <v>1403</v>
      </c>
      <c r="C149" s="83" t="s">
        <v>1404</v>
      </c>
      <c r="D149" s="96" t="s">
        <v>1367</v>
      </c>
      <c r="E149" s="96" t="s">
        <v>860</v>
      </c>
      <c r="F149" s="83" t="s">
        <v>1405</v>
      </c>
      <c r="G149" s="96" t="s">
        <v>926</v>
      </c>
      <c r="H149" s="96" t="s">
        <v>179</v>
      </c>
      <c r="I149" s="93">
        <v>48326</v>
      </c>
      <c r="J149" s="95">
        <v>6218</v>
      </c>
      <c r="K149" s="83"/>
      <c r="L149" s="93">
        <v>10559.256130000002</v>
      </c>
      <c r="M149" s="94">
        <v>9.9728148652765088E-4</v>
      </c>
      <c r="N149" s="130">
        <f t="shared" si="0"/>
        <v>1.4597263737226268E-3</v>
      </c>
      <c r="O149" s="94">
        <f>L149/'סכום נכסי הקרן'!$C$42</f>
        <v>2.040492819300757E-4</v>
      </c>
    </row>
    <row r="150" spans="2:15" s="139" customFormat="1">
      <c r="B150" s="86" t="s">
        <v>1408</v>
      </c>
      <c r="C150" s="83" t="s">
        <v>1409</v>
      </c>
      <c r="D150" s="96" t="s">
        <v>1367</v>
      </c>
      <c r="E150" s="96" t="s">
        <v>860</v>
      </c>
      <c r="F150" s="83" t="s">
        <v>600</v>
      </c>
      <c r="G150" s="96" t="s">
        <v>410</v>
      </c>
      <c r="H150" s="96" t="s">
        <v>179</v>
      </c>
      <c r="I150" s="93">
        <v>27408</v>
      </c>
      <c r="J150" s="95">
        <v>458.8</v>
      </c>
      <c r="K150" s="83"/>
      <c r="L150" s="93">
        <v>441.87811999999997</v>
      </c>
      <c r="M150" s="94">
        <v>1.6140610440148228E-4</v>
      </c>
      <c r="N150" s="130">
        <f t="shared" si="0"/>
        <v>6.1085850915425376E-5</v>
      </c>
      <c r="O150" s="94">
        <f>L150/'סכום נכסי הקרן'!$C$42</f>
        <v>8.538945544700202E-6</v>
      </c>
    </row>
    <row r="151" spans="2:15" s="139" customFormat="1">
      <c r="B151" s="86" t="s">
        <v>1410</v>
      </c>
      <c r="C151" s="83" t="s">
        <v>1411</v>
      </c>
      <c r="D151" s="96" t="s">
        <v>1367</v>
      </c>
      <c r="E151" s="96" t="s">
        <v>860</v>
      </c>
      <c r="F151" s="83" t="s">
        <v>1412</v>
      </c>
      <c r="G151" s="96" t="s">
        <v>208</v>
      </c>
      <c r="H151" s="96" t="s">
        <v>179</v>
      </c>
      <c r="I151" s="93">
        <v>88875</v>
      </c>
      <c r="J151" s="95">
        <v>80</v>
      </c>
      <c r="K151" s="83"/>
      <c r="L151" s="93">
        <v>249.84539999999998</v>
      </c>
      <c r="M151" s="94">
        <v>1.1460337965656742E-3</v>
      </c>
      <c r="N151" s="130">
        <f t="shared" si="0"/>
        <v>3.4538978432117933E-5</v>
      </c>
      <c r="O151" s="94">
        <f>L151/'סכום נכסי הקרן'!$C$42</f>
        <v>4.8280649541865524E-6</v>
      </c>
    </row>
    <row r="152" spans="2:15" s="139" customFormat="1">
      <c r="B152" s="86" t="s">
        <v>1415</v>
      </c>
      <c r="C152" s="83" t="s">
        <v>1416</v>
      </c>
      <c r="D152" s="96" t="s">
        <v>1367</v>
      </c>
      <c r="E152" s="96" t="s">
        <v>860</v>
      </c>
      <c r="F152" s="83" t="s">
        <v>1358</v>
      </c>
      <c r="G152" s="96" t="s">
        <v>1226</v>
      </c>
      <c r="H152" s="96" t="s">
        <v>179</v>
      </c>
      <c r="I152" s="93">
        <v>140150</v>
      </c>
      <c r="J152" s="95">
        <v>515</v>
      </c>
      <c r="K152" s="83"/>
      <c r="L152" s="93">
        <v>2536.3085599999999</v>
      </c>
      <c r="M152" s="94">
        <v>6.5662656614103587E-3</v>
      </c>
      <c r="N152" s="130">
        <f t="shared" si="0"/>
        <v>3.5062285177568246E-4</v>
      </c>
      <c r="O152" s="94">
        <f>L152/'סכום נכסי הקרן'!$C$42</f>
        <v>4.9012159005286312E-5</v>
      </c>
    </row>
    <row r="153" spans="2:15" s="139" customFormat="1">
      <c r="B153" s="86" t="s">
        <v>1419</v>
      </c>
      <c r="C153" s="83" t="s">
        <v>1420</v>
      </c>
      <c r="D153" s="96" t="s">
        <v>1367</v>
      </c>
      <c r="E153" s="96" t="s">
        <v>860</v>
      </c>
      <c r="F153" s="83" t="s">
        <v>1101</v>
      </c>
      <c r="G153" s="96" t="s">
        <v>959</v>
      </c>
      <c r="H153" s="96" t="s">
        <v>179</v>
      </c>
      <c r="I153" s="93">
        <v>41160</v>
      </c>
      <c r="J153" s="95">
        <v>9183</v>
      </c>
      <c r="K153" s="83"/>
      <c r="L153" s="93">
        <v>13281.94592</v>
      </c>
      <c r="M153" s="94">
        <v>1.8196264752469128E-3</v>
      </c>
      <c r="N153" s="130">
        <f t="shared" si="0"/>
        <v>1.8361148280794316E-3</v>
      </c>
      <c r="O153" s="94">
        <f>L153/'סכום נכסי הקרן'!$C$42</f>
        <v>2.5666311094682179E-4</v>
      </c>
    </row>
    <row r="154" spans="2:15" s="139" customFormat="1">
      <c r="B154" s="86" t="s">
        <v>1421</v>
      </c>
      <c r="C154" s="83" t="s">
        <v>1422</v>
      </c>
      <c r="D154" s="96" t="s">
        <v>1367</v>
      </c>
      <c r="E154" s="96" t="s">
        <v>860</v>
      </c>
      <c r="F154" s="83" t="s">
        <v>1423</v>
      </c>
      <c r="G154" s="96" t="s">
        <v>1424</v>
      </c>
      <c r="H154" s="96" t="s">
        <v>179</v>
      </c>
      <c r="I154" s="93">
        <v>91452</v>
      </c>
      <c r="J154" s="95">
        <v>5260</v>
      </c>
      <c r="K154" s="83"/>
      <c r="L154" s="93">
        <v>16903.658449999999</v>
      </c>
      <c r="M154" s="94">
        <v>2.0836061669930648E-3</v>
      </c>
      <c r="N154" s="130">
        <f t="shared" si="0"/>
        <v>2.3367854466339508E-3</v>
      </c>
      <c r="O154" s="94">
        <f>L154/'סכום נכסי הקרן'!$C$42</f>
        <v>3.2664984410353114E-4</v>
      </c>
    </row>
    <row r="155" spans="2:15" s="139" customFormat="1">
      <c r="B155" s="86" t="s">
        <v>1425</v>
      </c>
      <c r="C155" s="83" t="s">
        <v>1426</v>
      </c>
      <c r="D155" s="96" t="s">
        <v>1367</v>
      </c>
      <c r="E155" s="96" t="s">
        <v>860</v>
      </c>
      <c r="F155" s="83" t="s">
        <v>1011</v>
      </c>
      <c r="G155" s="96" t="s">
        <v>484</v>
      </c>
      <c r="H155" s="96" t="s">
        <v>179</v>
      </c>
      <c r="I155" s="93">
        <v>1158361</v>
      </c>
      <c r="J155" s="95">
        <v>1709</v>
      </c>
      <c r="K155" s="83"/>
      <c r="L155" s="93">
        <v>69564.512669999996</v>
      </c>
      <c r="M155" s="94">
        <v>1.139135649306794E-3</v>
      </c>
      <c r="N155" s="130">
        <f t="shared" si="0"/>
        <v>9.6166957756673721E-3</v>
      </c>
      <c r="O155" s="94">
        <f>L155/'סכום נכסי הקרן'!$C$42</f>
        <v>1.3442792449934776E-3</v>
      </c>
    </row>
    <row r="156" spans="2:15" s="139" customFormat="1">
      <c r="B156" s="86" t="s">
        <v>1427</v>
      </c>
      <c r="C156" s="83" t="s">
        <v>1428</v>
      </c>
      <c r="D156" s="96" t="s">
        <v>1367</v>
      </c>
      <c r="E156" s="96" t="s">
        <v>860</v>
      </c>
      <c r="F156" s="83" t="s">
        <v>1078</v>
      </c>
      <c r="G156" s="96" t="s">
        <v>1079</v>
      </c>
      <c r="H156" s="96" t="s">
        <v>179</v>
      </c>
      <c r="I156" s="93">
        <v>458585</v>
      </c>
      <c r="J156" s="95">
        <v>2691</v>
      </c>
      <c r="K156" s="83"/>
      <c r="L156" s="93">
        <v>43364.595540000002</v>
      </c>
      <c r="M156" s="94">
        <v>4.6576846789977873E-3</v>
      </c>
      <c r="N156" s="130">
        <f t="shared" si="0"/>
        <v>5.9947824937884699E-3</v>
      </c>
      <c r="O156" s="94">
        <f>L156/'סכום נכסי הקרן'!$C$42</f>
        <v>8.3798654679713338E-4</v>
      </c>
    </row>
    <row r="157" spans="2:15" s="139" customFormat="1">
      <c r="B157" s="86" t="s">
        <v>1429</v>
      </c>
      <c r="C157" s="83" t="s">
        <v>1430</v>
      </c>
      <c r="D157" s="96" t="s">
        <v>1367</v>
      </c>
      <c r="E157" s="96" t="s">
        <v>860</v>
      </c>
      <c r="F157" s="83" t="s">
        <v>1431</v>
      </c>
      <c r="G157" s="96" t="s">
        <v>882</v>
      </c>
      <c r="H157" s="96" t="s">
        <v>179</v>
      </c>
      <c r="I157" s="93">
        <v>80239</v>
      </c>
      <c r="J157" s="95">
        <v>4260</v>
      </c>
      <c r="K157" s="83"/>
      <c r="L157" s="93">
        <v>12011.489439999999</v>
      </c>
      <c r="M157" s="94">
        <v>1.2569531767670865E-3</v>
      </c>
      <c r="N157" s="130">
        <f t="shared" si="0"/>
        <v>1.6604851428354188E-3</v>
      </c>
      <c r="O157" s="94">
        <f>L157/'סכום נכסי הקרן'!$C$42</f>
        <v>2.3211254324812807E-4</v>
      </c>
    </row>
    <row r="158" spans="2:15" s="139" customFormat="1">
      <c r="B158" s="86" t="s">
        <v>1432</v>
      </c>
      <c r="C158" s="83" t="s">
        <v>1433</v>
      </c>
      <c r="D158" s="96" t="s">
        <v>1367</v>
      </c>
      <c r="E158" s="96" t="s">
        <v>860</v>
      </c>
      <c r="F158" s="83" t="s">
        <v>1434</v>
      </c>
      <c r="G158" s="96" t="s">
        <v>882</v>
      </c>
      <c r="H158" s="96" t="s">
        <v>179</v>
      </c>
      <c r="I158" s="93">
        <v>56319</v>
      </c>
      <c r="J158" s="95">
        <v>7955</v>
      </c>
      <c r="K158" s="83"/>
      <c r="L158" s="93">
        <v>15743.340039999999</v>
      </c>
      <c r="M158" s="94">
        <v>1.2011288935278009E-3</v>
      </c>
      <c r="N158" s="130">
        <f t="shared" si="0"/>
        <v>2.1763814026236174E-3</v>
      </c>
      <c r="O158" s="94">
        <f>L158/'סכום נכסי הקרן'!$C$42</f>
        <v>3.0422760758839633E-4</v>
      </c>
    </row>
    <row r="159" spans="2:15" s="139" customFormat="1">
      <c r="B159" s="82"/>
      <c r="C159" s="83"/>
      <c r="D159" s="83"/>
      <c r="E159" s="83"/>
      <c r="F159" s="83"/>
      <c r="G159" s="83"/>
      <c r="H159" s="83"/>
      <c r="I159" s="93"/>
      <c r="J159" s="95"/>
      <c r="K159" s="83"/>
      <c r="L159" s="83"/>
      <c r="M159" s="83"/>
      <c r="N159" s="94"/>
      <c r="O159" s="83"/>
    </row>
    <row r="160" spans="2:15" s="139" customFormat="1">
      <c r="B160" s="101" t="s">
        <v>72</v>
      </c>
      <c r="C160" s="81"/>
      <c r="D160" s="81"/>
      <c r="E160" s="81"/>
      <c r="F160" s="81"/>
      <c r="G160" s="81"/>
      <c r="H160" s="81"/>
      <c r="I160" s="90"/>
      <c r="J160" s="92"/>
      <c r="K160" s="90">
        <f>SUM(K161:K243)</f>
        <v>955.57137000000012</v>
      </c>
      <c r="L160" s="90">
        <f>SUM(L161:L243)</f>
        <v>1405389.5822500002</v>
      </c>
      <c r="M160" s="81"/>
      <c r="N160" s="91">
        <f t="shared" si="0"/>
        <v>0.19428302650381393</v>
      </c>
      <c r="O160" s="91">
        <f>L160/'סכום נכסי הקרן'!$C$42</f>
        <v>2.715804329013104E-2</v>
      </c>
    </row>
    <row r="161" spans="2:15" s="139" customFormat="1">
      <c r="B161" s="86" t="s">
        <v>1435</v>
      </c>
      <c r="C161" s="83" t="s">
        <v>1436</v>
      </c>
      <c r="D161" s="96" t="s">
        <v>155</v>
      </c>
      <c r="E161" s="96" t="s">
        <v>860</v>
      </c>
      <c r="F161" s="83"/>
      <c r="G161" s="96" t="s">
        <v>1437</v>
      </c>
      <c r="H161" s="96" t="s">
        <v>1438</v>
      </c>
      <c r="I161" s="93">
        <v>70255</v>
      </c>
      <c r="J161" s="95">
        <v>2272</v>
      </c>
      <c r="K161" s="83"/>
      <c r="L161" s="93">
        <v>5865.2133800000001</v>
      </c>
      <c r="M161" s="94">
        <v>3.2403226830247803E-5</v>
      </c>
      <c r="N161" s="94">
        <f t="shared" si="0"/>
        <v>8.1081532192143438E-4</v>
      </c>
      <c r="O161" s="94">
        <f>L161/'סכום נכסי הקרן'!$C$42</f>
        <v>1.1334061451122997E-4</v>
      </c>
    </row>
    <row r="162" spans="2:15" s="139" customFormat="1">
      <c r="B162" s="86" t="s">
        <v>1439</v>
      </c>
      <c r="C162" s="83" t="s">
        <v>1440</v>
      </c>
      <c r="D162" s="96" t="s">
        <v>28</v>
      </c>
      <c r="E162" s="96" t="s">
        <v>860</v>
      </c>
      <c r="F162" s="83"/>
      <c r="G162" s="96" t="s">
        <v>959</v>
      </c>
      <c r="H162" s="96" t="s">
        <v>181</v>
      </c>
      <c r="I162" s="93">
        <v>27113</v>
      </c>
      <c r="J162" s="95">
        <v>19810</v>
      </c>
      <c r="K162" s="83"/>
      <c r="L162" s="93">
        <v>23250.354050000002</v>
      </c>
      <c r="M162" s="94">
        <v>1.2959322372887536E-4</v>
      </c>
      <c r="N162" s="94">
        <f t="shared" si="0"/>
        <v>3.2141615457881392E-3</v>
      </c>
      <c r="O162" s="94">
        <f>L162/'סכום נכסי הקרן'!$C$42</f>
        <v>4.4929472210108486E-4</v>
      </c>
    </row>
    <row r="163" spans="2:15" s="139" customFormat="1">
      <c r="B163" s="86" t="s">
        <v>1441</v>
      </c>
      <c r="C163" s="83" t="s">
        <v>1442</v>
      </c>
      <c r="D163" s="96" t="s">
        <v>1371</v>
      </c>
      <c r="E163" s="96" t="s">
        <v>860</v>
      </c>
      <c r="F163" s="83"/>
      <c r="G163" s="96" t="s">
        <v>782</v>
      </c>
      <c r="H163" s="96" t="s">
        <v>179</v>
      </c>
      <c r="I163" s="93">
        <v>12875</v>
      </c>
      <c r="J163" s="95">
        <v>12489</v>
      </c>
      <c r="K163" s="93">
        <v>40.718480000000007</v>
      </c>
      <c r="L163" s="93">
        <v>5691.0855300000003</v>
      </c>
      <c r="M163" s="94">
        <v>1.2717448992929662E-4</v>
      </c>
      <c r="N163" s="94">
        <f t="shared" si="0"/>
        <v>7.8674364377334335E-4</v>
      </c>
      <c r="O163" s="94">
        <f>L163/'סכום נכסי הקרן'!$C$42</f>
        <v>1.0997573138697452E-4</v>
      </c>
    </row>
    <row r="164" spans="2:15" s="139" customFormat="1">
      <c r="B164" s="86" t="s">
        <v>1443</v>
      </c>
      <c r="C164" s="83" t="s">
        <v>1444</v>
      </c>
      <c r="D164" s="96" t="s">
        <v>28</v>
      </c>
      <c r="E164" s="96" t="s">
        <v>860</v>
      </c>
      <c r="F164" s="83"/>
      <c r="G164" s="96" t="s">
        <v>892</v>
      </c>
      <c r="H164" s="96" t="s">
        <v>181</v>
      </c>
      <c r="I164" s="93">
        <v>12803</v>
      </c>
      <c r="J164" s="95">
        <v>18416</v>
      </c>
      <c r="K164" s="83"/>
      <c r="L164" s="93">
        <v>10206.44672</v>
      </c>
      <c r="M164" s="94">
        <v>2.9081227245325257E-5</v>
      </c>
      <c r="N164" s="94">
        <f t="shared" si="0"/>
        <v>1.4109535061707795E-3</v>
      </c>
      <c r="O164" s="94">
        <f>L164/'סכום נכסי הקרן'!$C$42</f>
        <v>1.9723151883366391E-4</v>
      </c>
    </row>
    <row r="165" spans="2:15" s="139" customFormat="1">
      <c r="B165" s="86" t="s">
        <v>1445</v>
      </c>
      <c r="C165" s="83" t="s">
        <v>1446</v>
      </c>
      <c r="D165" s="96" t="s">
        <v>1367</v>
      </c>
      <c r="E165" s="96" t="s">
        <v>860</v>
      </c>
      <c r="F165" s="83"/>
      <c r="G165" s="96" t="s">
        <v>882</v>
      </c>
      <c r="H165" s="96" t="s">
        <v>179</v>
      </c>
      <c r="I165" s="93">
        <v>17071</v>
      </c>
      <c r="J165" s="95">
        <v>103179</v>
      </c>
      <c r="K165" s="83"/>
      <c r="L165" s="93">
        <v>61894.496439999995</v>
      </c>
      <c r="M165" s="94">
        <v>4.8796074276789138E-5</v>
      </c>
      <c r="N165" s="94">
        <f t="shared" si="0"/>
        <v>8.5563819770464473E-3</v>
      </c>
      <c r="O165" s="94">
        <f>L165/'סכום נכסי הקרן'!$C$42</f>
        <v>1.1960622413660141E-3</v>
      </c>
    </row>
    <row r="166" spans="2:15" s="139" customFormat="1">
      <c r="B166" s="86" t="s">
        <v>1447</v>
      </c>
      <c r="C166" s="83" t="s">
        <v>1448</v>
      </c>
      <c r="D166" s="96" t="s">
        <v>1367</v>
      </c>
      <c r="E166" s="96" t="s">
        <v>860</v>
      </c>
      <c r="F166" s="83"/>
      <c r="G166" s="96" t="s">
        <v>872</v>
      </c>
      <c r="H166" s="96" t="s">
        <v>179</v>
      </c>
      <c r="I166" s="93">
        <v>5956</v>
      </c>
      <c r="J166" s="95">
        <v>144734</v>
      </c>
      <c r="K166" s="83"/>
      <c r="L166" s="93">
        <v>30291.934639999999</v>
      </c>
      <c r="M166" s="94">
        <v>1.230306058069789E-5</v>
      </c>
      <c r="N166" s="94">
        <f t="shared" si="0"/>
        <v>4.1875995203357209E-3</v>
      </c>
      <c r="O166" s="94">
        <f>L166/'סכום נכסי הקרן'!$C$42</f>
        <v>5.8536770350742359E-4</v>
      </c>
    </row>
    <row r="167" spans="2:15" s="139" customFormat="1">
      <c r="B167" s="86" t="s">
        <v>1449</v>
      </c>
      <c r="C167" s="83" t="s">
        <v>1450</v>
      </c>
      <c r="D167" s="96" t="s">
        <v>1371</v>
      </c>
      <c r="E167" s="96" t="s">
        <v>860</v>
      </c>
      <c r="F167" s="83"/>
      <c r="G167" s="96" t="s">
        <v>972</v>
      </c>
      <c r="H167" s="96" t="s">
        <v>179</v>
      </c>
      <c r="I167" s="93">
        <v>64437</v>
      </c>
      <c r="J167" s="95">
        <v>9328</v>
      </c>
      <c r="K167" s="83"/>
      <c r="L167" s="93">
        <v>21121.54133</v>
      </c>
      <c r="M167" s="94">
        <v>7.4914142320666152E-5</v>
      </c>
      <c r="N167" s="94">
        <f t="shared" si="0"/>
        <v>2.9198714903294503E-3</v>
      </c>
      <c r="O167" s="94">
        <f>L167/'סכום נכסי הקרן'!$C$42</f>
        <v>4.0815709824465783E-4</v>
      </c>
    </row>
    <row r="168" spans="2:15" s="139" customFormat="1">
      <c r="B168" s="86" t="s">
        <v>1451</v>
      </c>
      <c r="C168" s="83" t="s">
        <v>1452</v>
      </c>
      <c r="D168" s="96" t="s">
        <v>1367</v>
      </c>
      <c r="E168" s="96" t="s">
        <v>860</v>
      </c>
      <c r="F168" s="83"/>
      <c r="G168" s="96" t="s">
        <v>926</v>
      </c>
      <c r="H168" s="96" t="s">
        <v>179</v>
      </c>
      <c r="I168" s="93">
        <v>57486</v>
      </c>
      <c r="J168" s="95">
        <v>16778</v>
      </c>
      <c r="K168" s="83"/>
      <c r="L168" s="93">
        <v>33892.533790000001</v>
      </c>
      <c r="M168" s="94">
        <v>1.1329494031647141E-5</v>
      </c>
      <c r="N168" s="94">
        <f t="shared" si="0"/>
        <v>4.6853513956336135E-3</v>
      </c>
      <c r="O168" s="94">
        <f>L168/'סכום נכסי הקרן'!$C$42</f>
        <v>6.5494643727714234E-4</v>
      </c>
    </row>
    <row r="169" spans="2:15" s="139" customFormat="1">
      <c r="B169" s="86" t="s">
        <v>1453</v>
      </c>
      <c r="C169" s="83" t="s">
        <v>1454</v>
      </c>
      <c r="D169" s="96" t="s">
        <v>1371</v>
      </c>
      <c r="E169" s="96" t="s">
        <v>860</v>
      </c>
      <c r="F169" s="83"/>
      <c r="G169" s="96" t="s">
        <v>818</v>
      </c>
      <c r="H169" s="96" t="s">
        <v>179</v>
      </c>
      <c r="I169" s="93">
        <v>57836</v>
      </c>
      <c r="J169" s="95">
        <v>8497</v>
      </c>
      <c r="K169" s="83"/>
      <c r="L169" s="93">
        <v>17268.93777</v>
      </c>
      <c r="M169" s="94">
        <v>2.1824905660377359E-4</v>
      </c>
      <c r="N169" s="94">
        <f t="shared" si="0"/>
        <v>2.3872821720296506E-3</v>
      </c>
      <c r="O169" s="94">
        <f>L169/'סכום נכסי הקרן'!$C$42</f>
        <v>3.337085783583187E-4</v>
      </c>
    </row>
    <row r="170" spans="2:15" s="139" customFormat="1">
      <c r="B170" s="86" t="s">
        <v>1455</v>
      </c>
      <c r="C170" s="83" t="s">
        <v>1456</v>
      </c>
      <c r="D170" s="96" t="s">
        <v>139</v>
      </c>
      <c r="E170" s="96" t="s">
        <v>860</v>
      </c>
      <c r="F170" s="83"/>
      <c r="G170" s="96" t="s">
        <v>872</v>
      </c>
      <c r="H170" s="96" t="s">
        <v>182</v>
      </c>
      <c r="I170" s="93">
        <v>40507</v>
      </c>
      <c r="J170" s="95">
        <v>6960</v>
      </c>
      <c r="K170" s="83"/>
      <c r="L170" s="93">
        <v>13939.119769999999</v>
      </c>
      <c r="M170" s="94">
        <v>4.8436106376054333E-4</v>
      </c>
      <c r="N170" s="94">
        <f t="shared" si="0"/>
        <v>1.9269634626002269E-3</v>
      </c>
      <c r="O170" s="94">
        <f>L170/'סכום נכסי הקרן'!$C$42</f>
        <v>2.6936247637037109E-4</v>
      </c>
    </row>
    <row r="171" spans="2:15" s="139" customFormat="1">
      <c r="B171" s="86" t="s">
        <v>1457</v>
      </c>
      <c r="C171" s="83" t="s">
        <v>1458</v>
      </c>
      <c r="D171" s="96" t="s">
        <v>28</v>
      </c>
      <c r="E171" s="96" t="s">
        <v>860</v>
      </c>
      <c r="F171" s="83"/>
      <c r="G171" s="96" t="s">
        <v>892</v>
      </c>
      <c r="H171" s="96" t="s">
        <v>181</v>
      </c>
      <c r="I171" s="93">
        <v>128899</v>
      </c>
      <c r="J171" s="95">
        <v>1562.5</v>
      </c>
      <c r="K171" s="83"/>
      <c r="L171" s="93">
        <v>8718.406140000001</v>
      </c>
      <c r="M171" s="94">
        <v>8.2531897887988E-5</v>
      </c>
      <c r="N171" s="94">
        <f t="shared" si="0"/>
        <v>1.205244689843818E-3</v>
      </c>
      <c r="O171" s="94">
        <f>L171/'סכום נכסי הקרן'!$C$42</f>
        <v>1.6847631031389356E-4</v>
      </c>
    </row>
    <row r="172" spans="2:15" s="139" customFormat="1">
      <c r="B172" s="86" t="s">
        <v>1459</v>
      </c>
      <c r="C172" s="83" t="s">
        <v>1460</v>
      </c>
      <c r="D172" s="96" t="s">
        <v>28</v>
      </c>
      <c r="E172" s="96" t="s">
        <v>860</v>
      </c>
      <c r="F172" s="83"/>
      <c r="G172" s="96" t="s">
        <v>892</v>
      </c>
      <c r="H172" s="96" t="s">
        <v>181</v>
      </c>
      <c r="I172" s="93">
        <v>96754</v>
      </c>
      <c r="J172" s="95">
        <v>2160</v>
      </c>
      <c r="K172" s="83"/>
      <c r="L172" s="93">
        <v>9046.7002499999999</v>
      </c>
      <c r="M172" s="94">
        <v>3.9886270035721449E-5</v>
      </c>
      <c r="N172" s="94">
        <f t="shared" si="0"/>
        <v>1.2506285279480268E-3</v>
      </c>
      <c r="O172" s="94">
        <f>L172/'סכום נכסי הקרן'!$C$42</f>
        <v>1.7482033460714395E-4</v>
      </c>
    </row>
    <row r="173" spans="2:15" s="139" customFormat="1">
      <c r="B173" s="86" t="s">
        <v>1462</v>
      </c>
      <c r="C173" s="83" t="s">
        <v>1463</v>
      </c>
      <c r="D173" s="96" t="s">
        <v>28</v>
      </c>
      <c r="E173" s="96" t="s">
        <v>860</v>
      </c>
      <c r="F173" s="83"/>
      <c r="G173" s="96" t="s">
        <v>1464</v>
      </c>
      <c r="H173" s="96" t="s">
        <v>181</v>
      </c>
      <c r="I173" s="93">
        <v>28069</v>
      </c>
      <c r="J173" s="95">
        <v>6810</v>
      </c>
      <c r="K173" s="83"/>
      <c r="L173" s="93">
        <v>8274.4964400000008</v>
      </c>
      <c r="M173" s="94">
        <v>2.6015032293664737E-4</v>
      </c>
      <c r="N173" s="94">
        <f t="shared" si="0"/>
        <v>1.1438779904604875E-3</v>
      </c>
      <c r="O173" s="94">
        <f>L173/'סכום נכסי הקרן'!$C$42</f>
        <v>1.5989810609082816E-4</v>
      </c>
    </row>
    <row r="174" spans="2:15" s="139" customFormat="1">
      <c r="B174" s="86" t="s">
        <v>1465</v>
      </c>
      <c r="C174" s="83" t="s">
        <v>1466</v>
      </c>
      <c r="D174" s="96" t="s">
        <v>1371</v>
      </c>
      <c r="E174" s="96" t="s">
        <v>860</v>
      </c>
      <c r="F174" s="83"/>
      <c r="G174" s="96" t="s">
        <v>907</v>
      </c>
      <c r="H174" s="96" t="s">
        <v>179</v>
      </c>
      <c r="I174" s="93">
        <v>66731</v>
      </c>
      <c r="J174" s="95">
        <v>1188</v>
      </c>
      <c r="K174" s="93">
        <v>2.6649499999999997</v>
      </c>
      <c r="L174" s="93">
        <v>2788.4386300000001</v>
      </c>
      <c r="M174" s="94">
        <v>2.1846920809889669E-5</v>
      </c>
      <c r="N174" s="94">
        <f t="shared" si="0"/>
        <v>3.8547766619219121E-4</v>
      </c>
      <c r="O174" s="94">
        <f>L174/'סכום נכסי הקרן'!$C$42</f>
        <v>5.388437340212373E-5</v>
      </c>
    </row>
    <row r="175" spans="2:15" s="139" customFormat="1">
      <c r="B175" s="86" t="s">
        <v>1467</v>
      </c>
      <c r="C175" s="83" t="s">
        <v>1468</v>
      </c>
      <c r="D175" s="96" t="s">
        <v>1371</v>
      </c>
      <c r="E175" s="96" t="s">
        <v>860</v>
      </c>
      <c r="F175" s="83"/>
      <c r="G175" s="96" t="s">
        <v>907</v>
      </c>
      <c r="H175" s="96" t="s">
        <v>179</v>
      </c>
      <c r="I175" s="93">
        <v>511421</v>
      </c>
      <c r="J175" s="95">
        <v>2999</v>
      </c>
      <c r="K175" s="83"/>
      <c r="L175" s="93">
        <v>53896.030490000005</v>
      </c>
      <c r="M175" s="94">
        <v>5.0021505013988555E-5</v>
      </c>
      <c r="N175" s="94">
        <f t="shared" si="0"/>
        <v>7.4506628285767153E-3</v>
      </c>
      <c r="O175" s="94">
        <f>L175/'סכום נכסי הקרן'!$C$42</f>
        <v>1.0414982064049965E-3</v>
      </c>
    </row>
    <row r="176" spans="2:15" s="139" customFormat="1">
      <c r="B176" s="86" t="s">
        <v>1469</v>
      </c>
      <c r="C176" s="83" t="s">
        <v>1470</v>
      </c>
      <c r="D176" s="96" t="s">
        <v>139</v>
      </c>
      <c r="E176" s="96" t="s">
        <v>860</v>
      </c>
      <c r="F176" s="83"/>
      <c r="G176" s="96" t="s">
        <v>907</v>
      </c>
      <c r="H176" s="96" t="s">
        <v>182</v>
      </c>
      <c r="I176" s="93">
        <v>841864</v>
      </c>
      <c r="J176" s="95">
        <v>206.5</v>
      </c>
      <c r="K176" s="93">
        <v>83.246880000000004</v>
      </c>
      <c r="L176" s="93">
        <v>8678.4872200000009</v>
      </c>
      <c r="M176" s="94">
        <v>4.932875679904927E-5</v>
      </c>
      <c r="N176" s="94">
        <f t="shared" si="0"/>
        <v>1.1997262423682452E-3</v>
      </c>
      <c r="O176" s="94">
        <f>L176/'סכום נכסי הקרן'!$C$42</f>
        <v>1.677049087245068E-4</v>
      </c>
    </row>
    <row r="177" spans="2:15" s="139" customFormat="1">
      <c r="B177" s="86" t="s">
        <v>1471</v>
      </c>
      <c r="C177" s="83" t="s">
        <v>1472</v>
      </c>
      <c r="D177" s="96" t="s">
        <v>1371</v>
      </c>
      <c r="E177" s="96" t="s">
        <v>860</v>
      </c>
      <c r="F177" s="83"/>
      <c r="G177" s="96" t="s">
        <v>915</v>
      </c>
      <c r="H177" s="96" t="s">
        <v>179</v>
      </c>
      <c r="I177" s="93">
        <v>7660</v>
      </c>
      <c r="J177" s="95">
        <v>21670</v>
      </c>
      <c r="K177" s="83"/>
      <c r="L177" s="93">
        <v>5832.9659099999999</v>
      </c>
      <c r="M177" s="94">
        <v>2.8770766521428633E-5</v>
      </c>
      <c r="N177" s="94">
        <f t="shared" si="0"/>
        <v>8.0635738645085792E-4</v>
      </c>
      <c r="O177" s="94">
        <f>L177/'סכום נכסי הקרן'!$C$42</f>
        <v>1.1271745763194308E-4</v>
      </c>
    </row>
    <row r="178" spans="2:15" s="139" customFormat="1">
      <c r="B178" s="86" t="s">
        <v>1473</v>
      </c>
      <c r="C178" s="83" t="s">
        <v>1474</v>
      </c>
      <c r="D178" s="96" t="s">
        <v>139</v>
      </c>
      <c r="E178" s="96" t="s">
        <v>860</v>
      </c>
      <c r="F178" s="83"/>
      <c r="G178" s="96" t="s">
        <v>824</v>
      </c>
      <c r="H178" s="96" t="s">
        <v>182</v>
      </c>
      <c r="I178" s="93">
        <v>128229</v>
      </c>
      <c r="J178" s="95">
        <v>1403.6</v>
      </c>
      <c r="K178" s="83"/>
      <c r="L178" s="93">
        <v>8898.6811199999993</v>
      </c>
      <c r="M178" s="94">
        <v>6.071242475887879E-5</v>
      </c>
      <c r="N178" s="94">
        <f t="shared" si="0"/>
        <v>1.2301661558626858E-3</v>
      </c>
      <c r="O178" s="94">
        <f>L178/'סכום נכסי הקרן'!$C$42</f>
        <v>1.7195998186860171E-4</v>
      </c>
    </row>
    <row r="179" spans="2:15" s="139" customFormat="1">
      <c r="B179" s="86" t="s">
        <v>1475</v>
      </c>
      <c r="C179" s="83" t="s">
        <v>1476</v>
      </c>
      <c r="D179" s="96" t="s">
        <v>1371</v>
      </c>
      <c r="E179" s="96" t="s">
        <v>860</v>
      </c>
      <c r="F179" s="83"/>
      <c r="G179" s="96" t="s">
        <v>972</v>
      </c>
      <c r="H179" s="96" t="s">
        <v>179</v>
      </c>
      <c r="I179" s="93">
        <v>6129</v>
      </c>
      <c r="J179" s="95">
        <v>54172</v>
      </c>
      <c r="K179" s="83"/>
      <c r="L179" s="93">
        <v>11667.189410000001</v>
      </c>
      <c r="M179" s="94">
        <v>3.8134948051695211E-5</v>
      </c>
      <c r="N179" s="94">
        <f t="shared" si="0"/>
        <v>1.6128886239067232E-3</v>
      </c>
      <c r="O179" s="94">
        <f>L179/'סכום נכסי הקרן'!$C$42</f>
        <v>2.2545921719702459E-4</v>
      </c>
    </row>
    <row r="180" spans="2:15" s="139" customFormat="1">
      <c r="B180" s="86" t="s">
        <v>1477</v>
      </c>
      <c r="C180" s="83" t="s">
        <v>1478</v>
      </c>
      <c r="D180" s="96" t="s">
        <v>28</v>
      </c>
      <c r="E180" s="96" t="s">
        <v>860</v>
      </c>
      <c r="F180" s="83"/>
      <c r="G180" s="96" t="s">
        <v>907</v>
      </c>
      <c r="H180" s="96" t="s">
        <v>181</v>
      </c>
      <c r="I180" s="93">
        <v>29138</v>
      </c>
      <c r="J180" s="95">
        <v>6017</v>
      </c>
      <c r="K180" s="83"/>
      <c r="L180" s="93">
        <v>7589.3970099999997</v>
      </c>
      <c r="M180" s="94">
        <v>2.3316410112483106E-5</v>
      </c>
      <c r="N180" s="94">
        <f t="shared" si="0"/>
        <v>1.0491688846029198E-3</v>
      </c>
      <c r="O180" s="94">
        <f>L180/'סכום נכסי הקרן'!$C$42</f>
        <v>1.4665910089755189E-4</v>
      </c>
    </row>
    <row r="181" spans="2:15" s="139" customFormat="1">
      <c r="B181" s="86" t="s">
        <v>1479</v>
      </c>
      <c r="C181" s="83" t="s">
        <v>1480</v>
      </c>
      <c r="D181" s="96" t="s">
        <v>1367</v>
      </c>
      <c r="E181" s="96" t="s">
        <v>860</v>
      </c>
      <c r="F181" s="83"/>
      <c r="G181" s="96" t="s">
        <v>872</v>
      </c>
      <c r="H181" s="96" t="s">
        <v>179</v>
      </c>
      <c r="I181" s="93">
        <v>1104</v>
      </c>
      <c r="J181" s="95">
        <v>208039</v>
      </c>
      <c r="K181" s="83"/>
      <c r="L181" s="93">
        <v>8070.7814699999999</v>
      </c>
      <c r="M181" s="94">
        <v>2.2862542772007104E-5</v>
      </c>
      <c r="N181" s="94">
        <f t="shared" si="0"/>
        <v>1.1157161473561935E-3</v>
      </c>
      <c r="O181" s="94">
        <f>L181/'סכום נכסי הקרן'!$C$42</f>
        <v>1.5596147524911497E-4</v>
      </c>
    </row>
    <row r="182" spans="2:15" s="139" customFormat="1">
      <c r="B182" s="86" t="s">
        <v>1481</v>
      </c>
      <c r="C182" s="83" t="s">
        <v>1482</v>
      </c>
      <c r="D182" s="96" t="s">
        <v>1371</v>
      </c>
      <c r="E182" s="96" t="s">
        <v>860</v>
      </c>
      <c r="F182" s="83"/>
      <c r="G182" s="96" t="s">
        <v>782</v>
      </c>
      <c r="H182" s="96" t="s">
        <v>179</v>
      </c>
      <c r="I182" s="93">
        <v>12979</v>
      </c>
      <c r="J182" s="95">
        <v>12322</v>
      </c>
      <c r="K182" s="93">
        <v>36.486559999999997</v>
      </c>
      <c r="L182" s="93">
        <v>5656.32971</v>
      </c>
      <c r="M182" s="94">
        <v>8.4093772169049793E-5</v>
      </c>
      <c r="N182" s="94">
        <f t="shared" si="0"/>
        <v>7.8193895048152945E-4</v>
      </c>
      <c r="O182" s="94">
        <f>L182/'סכום נכסי הקרן'!$C$42</f>
        <v>1.0930410262576452E-4</v>
      </c>
    </row>
    <row r="183" spans="2:15" s="139" customFormat="1">
      <c r="B183" s="86" t="s">
        <v>1483</v>
      </c>
      <c r="C183" s="83" t="s">
        <v>1484</v>
      </c>
      <c r="D183" s="96" t="s">
        <v>139</v>
      </c>
      <c r="E183" s="96" t="s">
        <v>860</v>
      </c>
      <c r="F183" s="83"/>
      <c r="G183" s="96" t="s">
        <v>824</v>
      </c>
      <c r="H183" s="96" t="s">
        <v>182</v>
      </c>
      <c r="I183" s="93">
        <v>295467</v>
      </c>
      <c r="J183" s="95">
        <v>479.25</v>
      </c>
      <c r="K183" s="83"/>
      <c r="L183" s="93">
        <v>7001.1137699999999</v>
      </c>
      <c r="M183" s="94">
        <v>1.4808209095808404E-5</v>
      </c>
      <c r="N183" s="94">
        <f t="shared" si="0"/>
        <v>9.6784378460773699E-4</v>
      </c>
      <c r="O183" s="94">
        <f>L183/'סכום נכסי הקרן'!$C$42</f>
        <v>1.3529099208234329E-4</v>
      </c>
    </row>
    <row r="184" spans="2:15" s="139" customFormat="1">
      <c r="B184" s="86" t="s">
        <v>1485</v>
      </c>
      <c r="C184" s="83" t="s">
        <v>1486</v>
      </c>
      <c r="D184" s="96" t="s">
        <v>28</v>
      </c>
      <c r="E184" s="96" t="s">
        <v>860</v>
      </c>
      <c r="F184" s="83"/>
      <c r="G184" s="96" t="s">
        <v>1487</v>
      </c>
      <c r="H184" s="96" t="s">
        <v>181</v>
      </c>
      <c r="I184" s="93">
        <v>134672</v>
      </c>
      <c r="J184" s="95">
        <v>1685</v>
      </c>
      <c r="K184" s="83"/>
      <c r="L184" s="93">
        <v>9823.0133800000003</v>
      </c>
      <c r="M184" s="94">
        <v>1.7384259376960521E-4</v>
      </c>
      <c r="N184" s="94">
        <f t="shared" si="0"/>
        <v>1.3579471435945026E-3</v>
      </c>
      <c r="O184" s="94">
        <f>L184/'סכום נכסי הקרן'!$C$42</f>
        <v>1.8982197248571954E-4</v>
      </c>
    </row>
    <row r="185" spans="2:15" s="139" customFormat="1">
      <c r="B185" s="86" t="s">
        <v>1488</v>
      </c>
      <c r="C185" s="83" t="s">
        <v>1489</v>
      </c>
      <c r="D185" s="96" t="s">
        <v>1371</v>
      </c>
      <c r="E185" s="96" t="s">
        <v>860</v>
      </c>
      <c r="F185" s="83"/>
      <c r="G185" s="96" t="s">
        <v>952</v>
      </c>
      <c r="H185" s="96" t="s">
        <v>179</v>
      </c>
      <c r="I185" s="93">
        <v>41374</v>
      </c>
      <c r="J185" s="95">
        <v>3773</v>
      </c>
      <c r="K185" s="83"/>
      <c r="L185" s="93">
        <v>5485.4981399999997</v>
      </c>
      <c r="M185" s="94">
        <v>1.7729770241735522E-4</v>
      </c>
      <c r="N185" s="94">
        <f t="shared" si="0"/>
        <v>7.5832295470272038E-4</v>
      </c>
      <c r="O185" s="94">
        <f>L185/'סכום נכסי הקרן'!$C$42</f>
        <v>1.0600291750814511E-4</v>
      </c>
    </row>
    <row r="186" spans="2:15" s="139" customFormat="1">
      <c r="B186" s="86" t="s">
        <v>1490</v>
      </c>
      <c r="C186" s="83" t="s">
        <v>1491</v>
      </c>
      <c r="D186" s="96" t="s">
        <v>1371</v>
      </c>
      <c r="E186" s="96" t="s">
        <v>860</v>
      </c>
      <c r="F186" s="83"/>
      <c r="G186" s="96" t="s">
        <v>824</v>
      </c>
      <c r="H186" s="96" t="s">
        <v>179</v>
      </c>
      <c r="I186" s="93">
        <v>77594</v>
      </c>
      <c r="J186" s="95">
        <v>11404</v>
      </c>
      <c r="K186" s="83"/>
      <c r="L186" s="93">
        <v>31094.752639999999</v>
      </c>
      <c r="M186" s="94">
        <v>4.0619744924544181E-5</v>
      </c>
      <c r="N186" s="94">
        <f t="shared" si="0"/>
        <v>4.298582206376432E-3</v>
      </c>
      <c r="O186" s="94">
        <f>L186/'סכום נכסי הקרן'!$C$42</f>
        <v>6.0088152705746749E-4</v>
      </c>
    </row>
    <row r="187" spans="2:15" s="139" customFormat="1">
      <c r="B187" s="86" t="s">
        <v>1492</v>
      </c>
      <c r="C187" s="83" t="s">
        <v>1493</v>
      </c>
      <c r="D187" s="96" t="s">
        <v>1494</v>
      </c>
      <c r="E187" s="96" t="s">
        <v>860</v>
      </c>
      <c r="F187" s="83"/>
      <c r="G187" s="96" t="s">
        <v>335</v>
      </c>
      <c r="H187" s="96" t="s">
        <v>184</v>
      </c>
      <c r="I187" s="93">
        <v>2383950</v>
      </c>
      <c r="J187" s="95">
        <v>806</v>
      </c>
      <c r="K187" s="83"/>
      <c r="L187" s="93">
        <v>8603.353720000001</v>
      </c>
      <c r="M187" s="94">
        <v>9.9158829371773463E-6</v>
      </c>
      <c r="N187" s="94">
        <f t="shared" si="0"/>
        <v>1.1893396819751801E-3</v>
      </c>
      <c r="O187" s="94">
        <f>L187/'סכום נכסי הקרן'!$C$42</f>
        <v>1.6625301319937255E-4</v>
      </c>
    </row>
    <row r="188" spans="2:15" s="139" customFormat="1">
      <c r="B188" s="86" t="s">
        <v>1495</v>
      </c>
      <c r="C188" s="83" t="s">
        <v>1496</v>
      </c>
      <c r="D188" s="96" t="s">
        <v>1367</v>
      </c>
      <c r="E188" s="96" t="s">
        <v>860</v>
      </c>
      <c r="F188" s="83"/>
      <c r="G188" s="96" t="s">
        <v>926</v>
      </c>
      <c r="H188" s="96" t="s">
        <v>179</v>
      </c>
      <c r="I188" s="93">
        <v>86283</v>
      </c>
      <c r="J188" s="95">
        <v>4289</v>
      </c>
      <c r="K188" s="83"/>
      <c r="L188" s="93">
        <v>13004.18203</v>
      </c>
      <c r="M188" s="94">
        <v>1.7910262207023346E-5</v>
      </c>
      <c r="N188" s="94">
        <f t="shared" si="0"/>
        <v>1.7977163584420833E-3</v>
      </c>
      <c r="O188" s="94">
        <f>L188/'סכום נכסי הקרן'!$C$42</f>
        <v>2.5129554323155654E-4</v>
      </c>
    </row>
    <row r="189" spans="2:15" s="139" customFormat="1">
      <c r="B189" s="86" t="s">
        <v>1497</v>
      </c>
      <c r="C189" s="83" t="s">
        <v>1498</v>
      </c>
      <c r="D189" s="96" t="s">
        <v>1371</v>
      </c>
      <c r="E189" s="96" t="s">
        <v>860</v>
      </c>
      <c r="F189" s="83"/>
      <c r="G189" s="96" t="s">
        <v>907</v>
      </c>
      <c r="H189" s="96" t="s">
        <v>179</v>
      </c>
      <c r="I189" s="93">
        <v>83937</v>
      </c>
      <c r="J189" s="95">
        <v>6750</v>
      </c>
      <c r="K189" s="83"/>
      <c r="L189" s="93">
        <v>19909.436719999998</v>
      </c>
      <c r="M189" s="94">
        <v>3.2783721829003627E-5</v>
      </c>
      <c r="N189" s="94">
        <f t="shared" si="0"/>
        <v>2.7523084494159062E-3</v>
      </c>
      <c r="O189" s="94">
        <f>L189/'סכום נכסי הקרן'!$C$42</f>
        <v>3.8473413433037735E-4</v>
      </c>
    </row>
    <row r="190" spans="2:15" s="139" customFormat="1">
      <c r="B190" s="86" t="s">
        <v>1499</v>
      </c>
      <c r="C190" s="83" t="s">
        <v>1500</v>
      </c>
      <c r="D190" s="96" t="s">
        <v>28</v>
      </c>
      <c r="E190" s="96" t="s">
        <v>860</v>
      </c>
      <c r="F190" s="83"/>
      <c r="G190" s="96" t="s">
        <v>1437</v>
      </c>
      <c r="H190" s="96" t="s">
        <v>181</v>
      </c>
      <c r="I190" s="93">
        <v>71650</v>
      </c>
      <c r="J190" s="95">
        <v>4286</v>
      </c>
      <c r="K190" s="83"/>
      <c r="L190" s="93">
        <v>13293.39417</v>
      </c>
      <c r="M190" s="94">
        <v>1.2942836485930117E-4</v>
      </c>
      <c r="N190" s="94">
        <f t="shared" si="0"/>
        <v>1.8376974502123005E-3</v>
      </c>
      <c r="O190" s="94">
        <f>L190/'סכום נכסי הקרן'!$C$42</f>
        <v>2.5688433933290279E-4</v>
      </c>
    </row>
    <row r="191" spans="2:15" s="139" customFormat="1">
      <c r="B191" s="86" t="s">
        <v>1501</v>
      </c>
      <c r="C191" s="83" t="s">
        <v>1502</v>
      </c>
      <c r="D191" s="96" t="s">
        <v>28</v>
      </c>
      <c r="E191" s="96" t="s">
        <v>860</v>
      </c>
      <c r="F191" s="83"/>
      <c r="G191" s="96" t="s">
        <v>896</v>
      </c>
      <c r="H191" s="96" t="s">
        <v>181</v>
      </c>
      <c r="I191" s="93">
        <v>36524</v>
      </c>
      <c r="J191" s="95">
        <v>6573</v>
      </c>
      <c r="K191" s="83"/>
      <c r="L191" s="93">
        <v>10392.247650000001</v>
      </c>
      <c r="M191" s="94">
        <v>5.445569354523204E-5</v>
      </c>
      <c r="N191" s="94">
        <f t="shared" si="0"/>
        <v>1.4366388872661989E-3</v>
      </c>
      <c r="O191" s="94">
        <f>L191/'סכום נכסי הקרן'!$C$42</f>
        <v>2.0082197500611405E-4</v>
      </c>
    </row>
    <row r="192" spans="2:15" s="139" customFormat="1">
      <c r="B192" s="86" t="s">
        <v>1503</v>
      </c>
      <c r="C192" s="83" t="s">
        <v>1504</v>
      </c>
      <c r="D192" s="96" t="s">
        <v>28</v>
      </c>
      <c r="E192" s="96" t="s">
        <v>860</v>
      </c>
      <c r="F192" s="83"/>
      <c r="G192" s="96" t="s">
        <v>882</v>
      </c>
      <c r="H192" s="96" t="s">
        <v>181</v>
      </c>
      <c r="I192" s="93">
        <v>23075</v>
      </c>
      <c r="J192" s="95">
        <v>3930</v>
      </c>
      <c r="K192" s="83"/>
      <c r="L192" s="93">
        <v>3925.5614599999999</v>
      </c>
      <c r="M192" s="94">
        <v>1.2543807446798859E-4</v>
      </c>
      <c r="N192" s="94">
        <f t="shared" si="0"/>
        <v>5.4267512069821342E-4</v>
      </c>
      <c r="O192" s="94">
        <f>L192/'סכום נכסי הקרן'!$C$42</f>
        <v>7.585837366039717E-5</v>
      </c>
    </row>
    <row r="193" spans="2:15" s="139" customFormat="1">
      <c r="B193" s="86" t="s">
        <v>1505</v>
      </c>
      <c r="C193" s="83" t="s">
        <v>1506</v>
      </c>
      <c r="D193" s="96" t="s">
        <v>1371</v>
      </c>
      <c r="E193" s="96" t="s">
        <v>860</v>
      </c>
      <c r="F193" s="83"/>
      <c r="G193" s="96" t="s">
        <v>887</v>
      </c>
      <c r="H193" s="96" t="s">
        <v>179</v>
      </c>
      <c r="I193" s="93">
        <v>46516</v>
      </c>
      <c r="J193" s="95">
        <v>5481</v>
      </c>
      <c r="K193" s="83"/>
      <c r="L193" s="93">
        <v>8959.0904499999997</v>
      </c>
      <c r="M193" s="94">
        <v>6.5801557536843152E-5</v>
      </c>
      <c r="N193" s="94">
        <f t="shared" si="0"/>
        <v>1.238517226348549E-3</v>
      </c>
      <c r="O193" s="94">
        <f>L193/'סכום נכסי הקרן'!$C$42</f>
        <v>1.731273444419326E-4</v>
      </c>
    </row>
    <row r="194" spans="2:15" s="139" customFormat="1">
      <c r="B194" s="86" t="s">
        <v>1507</v>
      </c>
      <c r="C194" s="83" t="s">
        <v>1508</v>
      </c>
      <c r="D194" s="96" t="s">
        <v>28</v>
      </c>
      <c r="E194" s="96" t="s">
        <v>860</v>
      </c>
      <c r="F194" s="83"/>
      <c r="G194" s="96" t="s">
        <v>158</v>
      </c>
      <c r="H194" s="96" t="s">
        <v>181</v>
      </c>
      <c r="I194" s="93">
        <v>87490</v>
      </c>
      <c r="J194" s="95">
        <v>3565</v>
      </c>
      <c r="K194" s="83"/>
      <c r="L194" s="93">
        <v>13501.60729</v>
      </c>
      <c r="M194" s="94">
        <v>7.0894535589624493E-5</v>
      </c>
      <c r="N194" s="94">
        <f t="shared" si="0"/>
        <v>1.8664811238799526E-3</v>
      </c>
      <c r="O194" s="94">
        <f>L194/'סכום נכסי הקרן'!$C$42</f>
        <v>2.6090789336941436E-4</v>
      </c>
    </row>
    <row r="195" spans="2:15" s="139" customFormat="1">
      <c r="B195" s="86" t="s">
        <v>1509</v>
      </c>
      <c r="C195" s="83" t="s">
        <v>1510</v>
      </c>
      <c r="D195" s="96" t="s">
        <v>28</v>
      </c>
      <c r="E195" s="96" t="s">
        <v>860</v>
      </c>
      <c r="F195" s="83"/>
      <c r="G195" s="96" t="s">
        <v>1437</v>
      </c>
      <c r="H195" s="96" t="s">
        <v>181</v>
      </c>
      <c r="I195" s="93">
        <v>27906</v>
      </c>
      <c r="J195" s="95">
        <v>9248</v>
      </c>
      <c r="K195" s="83"/>
      <c r="L195" s="93">
        <v>11171.53709</v>
      </c>
      <c r="M195" s="94">
        <v>2.8474415972953529E-4</v>
      </c>
      <c r="N195" s="94">
        <f t="shared" si="0"/>
        <v>1.5443689521804907E-3</v>
      </c>
      <c r="O195" s="94">
        <f>L195/'סכום נכסי הקרן'!$C$42</f>
        <v>2.1588112772388135E-4</v>
      </c>
    </row>
    <row r="196" spans="2:15" s="139" customFormat="1">
      <c r="B196" s="86" t="s">
        <v>1511</v>
      </c>
      <c r="C196" s="83" t="s">
        <v>1512</v>
      </c>
      <c r="D196" s="96" t="s">
        <v>28</v>
      </c>
      <c r="E196" s="96" t="s">
        <v>860</v>
      </c>
      <c r="F196" s="83"/>
      <c r="G196" s="96" t="s">
        <v>824</v>
      </c>
      <c r="H196" s="96" t="s">
        <v>181</v>
      </c>
      <c r="I196" s="93">
        <v>174779</v>
      </c>
      <c r="J196" s="95">
        <v>1428.8</v>
      </c>
      <c r="K196" s="83"/>
      <c r="L196" s="93">
        <v>10810.062689999999</v>
      </c>
      <c r="M196" s="94">
        <v>4.8093034374776919E-5</v>
      </c>
      <c r="N196" s="94">
        <f t="shared" si="0"/>
        <v>1.494398224260894E-3</v>
      </c>
      <c r="O196" s="94">
        <f>L196/'סכום נכסי הקרן'!$C$42</f>
        <v>2.0889592054185751E-4</v>
      </c>
    </row>
    <row r="197" spans="2:15" s="139" customFormat="1">
      <c r="B197" s="86" t="s">
        <v>1513</v>
      </c>
      <c r="C197" s="83" t="s">
        <v>1514</v>
      </c>
      <c r="D197" s="96" t="s">
        <v>28</v>
      </c>
      <c r="E197" s="96" t="s">
        <v>860</v>
      </c>
      <c r="F197" s="83"/>
      <c r="G197" s="96" t="s">
        <v>926</v>
      </c>
      <c r="H197" s="96" t="s">
        <v>186</v>
      </c>
      <c r="I197" s="93">
        <v>333713</v>
      </c>
      <c r="J197" s="95">
        <v>5292</v>
      </c>
      <c r="K197" s="93">
        <v>140.49317000000002</v>
      </c>
      <c r="L197" s="93">
        <v>7575.3918899999999</v>
      </c>
      <c r="M197" s="94">
        <v>1.0861654127166623E-4</v>
      </c>
      <c r="N197" s="94">
        <f t="shared" si="0"/>
        <v>1.0472327971759782E-3</v>
      </c>
      <c r="O197" s="94">
        <f>L197/'סכום נכסי הקרן'!$C$42</f>
        <v>1.4638846301888301E-4</v>
      </c>
    </row>
    <row r="198" spans="2:15" s="139" customFormat="1">
      <c r="B198" s="86" t="s">
        <v>1515</v>
      </c>
      <c r="C198" s="83" t="s">
        <v>1516</v>
      </c>
      <c r="D198" s="96" t="s">
        <v>1367</v>
      </c>
      <c r="E198" s="96" t="s">
        <v>860</v>
      </c>
      <c r="F198" s="83"/>
      <c r="G198" s="96" t="s">
        <v>872</v>
      </c>
      <c r="H198" s="96" t="s">
        <v>179</v>
      </c>
      <c r="I198" s="93">
        <v>13421</v>
      </c>
      <c r="J198" s="95">
        <v>11041</v>
      </c>
      <c r="K198" s="83"/>
      <c r="L198" s="93">
        <v>5207.0895099999998</v>
      </c>
      <c r="M198" s="94">
        <v>9.6530759590197191E-5</v>
      </c>
      <c r="N198" s="94">
        <f t="shared" ref="N198:N243" si="1">L198/$L$11</f>
        <v>7.1983535530371001E-4</v>
      </c>
      <c r="O198" s="94">
        <f>L198/'סכום נכסי הקרן'!$C$42</f>
        <v>1.0062289070178369E-4</v>
      </c>
    </row>
    <row r="199" spans="2:15" s="139" customFormat="1">
      <c r="B199" s="86" t="s">
        <v>1517</v>
      </c>
      <c r="C199" s="83" t="s">
        <v>1518</v>
      </c>
      <c r="D199" s="96" t="s">
        <v>1371</v>
      </c>
      <c r="E199" s="96" t="s">
        <v>860</v>
      </c>
      <c r="F199" s="83"/>
      <c r="G199" s="96" t="s">
        <v>824</v>
      </c>
      <c r="H199" s="96" t="s">
        <v>179</v>
      </c>
      <c r="I199" s="93">
        <v>105628</v>
      </c>
      <c r="J199" s="95">
        <v>7461</v>
      </c>
      <c r="K199" s="83"/>
      <c r="L199" s="93">
        <v>27693.50045</v>
      </c>
      <c r="M199" s="94">
        <v>2.4927184252408094E-5</v>
      </c>
      <c r="N199" s="94">
        <f t="shared" si="1"/>
        <v>3.8283883343555591E-3</v>
      </c>
      <c r="O199" s="94">
        <f>L199/'סכום נכסי הקרן'!$C$42</f>
        <v>5.3515501578734099E-4</v>
      </c>
    </row>
    <row r="200" spans="2:15" s="139" customFormat="1">
      <c r="B200" s="86" t="s">
        <v>1519</v>
      </c>
      <c r="C200" s="83" t="s">
        <v>1520</v>
      </c>
      <c r="D200" s="96" t="s">
        <v>1367</v>
      </c>
      <c r="E200" s="96" t="s">
        <v>860</v>
      </c>
      <c r="F200" s="83"/>
      <c r="G200" s="96" t="s">
        <v>926</v>
      </c>
      <c r="H200" s="96" t="s">
        <v>179</v>
      </c>
      <c r="I200" s="93">
        <v>165961</v>
      </c>
      <c r="J200" s="95">
        <v>15979</v>
      </c>
      <c r="K200" s="83"/>
      <c r="L200" s="93">
        <v>93187.443379999997</v>
      </c>
      <c r="M200" s="94">
        <v>6.9268125290750595E-5</v>
      </c>
      <c r="N200" s="94">
        <f t="shared" si="1"/>
        <v>1.2882362841365225E-2</v>
      </c>
      <c r="O200" s="94">
        <f>L200/'סכום נכסי הקרן'!$C$42</f>
        <v>1.8007737166792811E-3</v>
      </c>
    </row>
    <row r="201" spans="2:15" s="139" customFormat="1">
      <c r="B201" s="86" t="s">
        <v>1521</v>
      </c>
      <c r="C201" s="83" t="s">
        <v>1522</v>
      </c>
      <c r="D201" s="96" t="s">
        <v>1371</v>
      </c>
      <c r="E201" s="96" t="s">
        <v>860</v>
      </c>
      <c r="F201" s="83"/>
      <c r="G201" s="96" t="s">
        <v>972</v>
      </c>
      <c r="H201" s="96" t="s">
        <v>179</v>
      </c>
      <c r="I201" s="93">
        <v>59402</v>
      </c>
      <c r="J201" s="95">
        <v>25186</v>
      </c>
      <c r="K201" s="83"/>
      <c r="L201" s="93">
        <v>52572.91085</v>
      </c>
      <c r="M201" s="94">
        <v>1.5672117788325684E-4</v>
      </c>
      <c r="N201" s="94">
        <f t="shared" si="1"/>
        <v>7.2677529142494085E-3</v>
      </c>
      <c r="O201" s="94">
        <f>L201/'סכום נכסי הקרן'!$C$42</f>
        <v>1.0159299647480361E-3</v>
      </c>
    </row>
    <row r="202" spans="2:15" s="139" customFormat="1">
      <c r="B202" s="86" t="s">
        <v>1523</v>
      </c>
      <c r="C202" s="83" t="s">
        <v>1524</v>
      </c>
      <c r="D202" s="96" t="s">
        <v>1494</v>
      </c>
      <c r="E202" s="96" t="s">
        <v>860</v>
      </c>
      <c r="F202" s="83"/>
      <c r="G202" s="96" t="s">
        <v>907</v>
      </c>
      <c r="H202" s="96" t="s">
        <v>184</v>
      </c>
      <c r="I202" s="93">
        <v>3036456</v>
      </c>
      <c r="J202" s="95">
        <v>673</v>
      </c>
      <c r="K202" s="83"/>
      <c r="L202" s="93">
        <v>9149.9274600000008</v>
      </c>
      <c r="M202" s="94">
        <v>3.4984612316928832E-5</v>
      </c>
      <c r="N202" s="94">
        <f t="shared" si="1"/>
        <v>1.2648988022048182E-3</v>
      </c>
      <c r="O202" s="94">
        <f>L202/'סכום נכסי הקרן'!$C$42</f>
        <v>1.7681511888141701E-4</v>
      </c>
    </row>
    <row r="203" spans="2:15" s="139" customFormat="1">
      <c r="B203" s="86" t="s">
        <v>1525</v>
      </c>
      <c r="C203" s="83" t="s">
        <v>1526</v>
      </c>
      <c r="D203" s="96" t="s">
        <v>1371</v>
      </c>
      <c r="E203" s="96" t="s">
        <v>860</v>
      </c>
      <c r="F203" s="83"/>
      <c r="G203" s="96" t="s">
        <v>341</v>
      </c>
      <c r="H203" s="96" t="s">
        <v>179</v>
      </c>
      <c r="I203" s="93">
        <v>50801</v>
      </c>
      <c r="J203" s="95">
        <v>1560</v>
      </c>
      <c r="K203" s="93">
        <v>1.71434</v>
      </c>
      <c r="L203" s="93">
        <v>2786.5438799999997</v>
      </c>
      <c r="M203" s="94">
        <v>1.572512124778575E-5</v>
      </c>
      <c r="N203" s="94">
        <f t="shared" si="1"/>
        <v>3.8521573329535071E-4</v>
      </c>
      <c r="O203" s="94">
        <f>L203/'סכום נכסי הקרן'!$C$42</f>
        <v>5.3847758855400252E-5</v>
      </c>
    </row>
    <row r="204" spans="2:15" s="139" customFormat="1">
      <c r="B204" s="86" t="s">
        <v>1527</v>
      </c>
      <c r="C204" s="83" t="s">
        <v>1528</v>
      </c>
      <c r="D204" s="96" t="s">
        <v>1371</v>
      </c>
      <c r="E204" s="96" t="s">
        <v>860</v>
      </c>
      <c r="F204" s="83"/>
      <c r="G204" s="96" t="s">
        <v>341</v>
      </c>
      <c r="H204" s="96" t="s">
        <v>179</v>
      </c>
      <c r="I204" s="93">
        <v>30503</v>
      </c>
      <c r="J204" s="95">
        <v>10997</v>
      </c>
      <c r="K204" s="83"/>
      <c r="L204" s="93">
        <v>11787.413990000001</v>
      </c>
      <c r="M204" s="94">
        <v>8.9440835571058325E-6</v>
      </c>
      <c r="N204" s="94">
        <f t="shared" si="1"/>
        <v>1.6295086384262238E-3</v>
      </c>
      <c r="O204" s="94">
        <f>L204/'סכום נכסי הקרן'!$C$42</f>
        <v>2.2778246221706418E-4</v>
      </c>
    </row>
    <row r="205" spans="2:15" s="139" customFormat="1">
      <c r="B205" s="86" t="s">
        <v>1529</v>
      </c>
      <c r="C205" s="83" t="s">
        <v>1530</v>
      </c>
      <c r="D205" s="96" t="s">
        <v>139</v>
      </c>
      <c r="E205" s="96" t="s">
        <v>860</v>
      </c>
      <c r="F205" s="83"/>
      <c r="G205" s="96" t="s">
        <v>882</v>
      </c>
      <c r="H205" s="96" t="s">
        <v>182</v>
      </c>
      <c r="I205" s="93">
        <v>165682</v>
      </c>
      <c r="J205" s="95">
        <v>698.4</v>
      </c>
      <c r="K205" s="83"/>
      <c r="L205" s="93">
        <v>5721.0479800000003</v>
      </c>
      <c r="M205" s="94">
        <v>2.4362856426911732E-4</v>
      </c>
      <c r="N205" s="94">
        <f t="shared" si="1"/>
        <v>7.9088569487503833E-4</v>
      </c>
      <c r="O205" s="94">
        <f>L205/'סכום נכסי הקרן'!$C$42</f>
        <v>1.1055473206013708E-4</v>
      </c>
    </row>
    <row r="206" spans="2:15" s="139" customFormat="1">
      <c r="B206" s="86" t="s">
        <v>1531</v>
      </c>
      <c r="C206" s="83" t="s">
        <v>1532</v>
      </c>
      <c r="D206" s="96" t="s">
        <v>28</v>
      </c>
      <c r="E206" s="96" t="s">
        <v>860</v>
      </c>
      <c r="F206" s="83"/>
      <c r="G206" s="96" t="s">
        <v>158</v>
      </c>
      <c r="H206" s="96" t="s">
        <v>181</v>
      </c>
      <c r="I206" s="93">
        <v>58268</v>
      </c>
      <c r="J206" s="95">
        <v>2335</v>
      </c>
      <c r="K206" s="83"/>
      <c r="L206" s="93">
        <v>5889.5826100000004</v>
      </c>
      <c r="M206" s="94">
        <v>3.0443051201671891E-4</v>
      </c>
      <c r="N206" s="94">
        <f t="shared" si="1"/>
        <v>8.1418415844745147E-4</v>
      </c>
      <c r="O206" s="94">
        <f>L206/'סכום נכסי הקרן'!$C$42</f>
        <v>1.1381153062705004E-4</v>
      </c>
    </row>
    <row r="207" spans="2:15" s="139" customFormat="1">
      <c r="B207" s="86" t="s">
        <v>1533</v>
      </c>
      <c r="C207" s="83" t="s">
        <v>1534</v>
      </c>
      <c r="D207" s="96" t="s">
        <v>28</v>
      </c>
      <c r="E207" s="96" t="s">
        <v>860</v>
      </c>
      <c r="F207" s="83"/>
      <c r="G207" s="96" t="s">
        <v>547</v>
      </c>
      <c r="H207" s="96" t="s">
        <v>181</v>
      </c>
      <c r="I207" s="93">
        <v>79254</v>
      </c>
      <c r="J207" s="95">
        <v>3116.5</v>
      </c>
      <c r="K207" s="83"/>
      <c r="L207" s="93">
        <v>10691.923500000001</v>
      </c>
      <c r="M207" s="94">
        <v>8.4231310069044537E-5</v>
      </c>
      <c r="N207" s="94">
        <f t="shared" si="1"/>
        <v>1.4780664969791517E-3</v>
      </c>
      <c r="O207" s="94">
        <f>L207/'סכום נכסי הקרן'!$C$42</f>
        <v>2.0661297403591833E-4</v>
      </c>
    </row>
    <row r="208" spans="2:15" s="139" customFormat="1">
      <c r="B208" s="86" t="s">
        <v>1535</v>
      </c>
      <c r="C208" s="83" t="s">
        <v>1536</v>
      </c>
      <c r="D208" s="96" t="s">
        <v>139</v>
      </c>
      <c r="E208" s="96" t="s">
        <v>860</v>
      </c>
      <c r="F208" s="83"/>
      <c r="G208" s="96" t="s">
        <v>341</v>
      </c>
      <c r="H208" s="96" t="s">
        <v>182</v>
      </c>
      <c r="I208" s="93">
        <v>2476277</v>
      </c>
      <c r="J208" s="95">
        <v>64.66</v>
      </c>
      <c r="K208" s="83"/>
      <c r="L208" s="93">
        <v>7916.4587799999999</v>
      </c>
      <c r="M208" s="94">
        <v>3.4314451090937333E-5</v>
      </c>
      <c r="N208" s="94">
        <f t="shared" si="1"/>
        <v>1.0943823622975276E-3</v>
      </c>
      <c r="O208" s="94">
        <f>L208/'סכום נכסי הקרן'!$C$42</f>
        <v>1.5297931119396407E-4</v>
      </c>
    </row>
    <row r="209" spans="2:15" s="139" customFormat="1">
      <c r="B209" s="86" t="s">
        <v>1537</v>
      </c>
      <c r="C209" s="83" t="s">
        <v>1538</v>
      </c>
      <c r="D209" s="96" t="s">
        <v>1371</v>
      </c>
      <c r="E209" s="96" t="s">
        <v>860</v>
      </c>
      <c r="F209" s="83"/>
      <c r="G209" s="96" t="s">
        <v>882</v>
      </c>
      <c r="H209" s="96" t="s">
        <v>179</v>
      </c>
      <c r="I209" s="93">
        <v>38931</v>
      </c>
      <c r="J209" s="95">
        <v>17516</v>
      </c>
      <c r="K209" s="83"/>
      <c r="L209" s="93">
        <v>23962.507020000001</v>
      </c>
      <c r="M209" s="94">
        <v>3.7533033125564074E-5</v>
      </c>
      <c r="N209" s="94">
        <f t="shared" si="1"/>
        <v>3.3126105709500942E-3</v>
      </c>
      <c r="O209" s="94">
        <f>L209/'סכום נכסי הקרן'!$C$42</f>
        <v>4.6305651558007971E-4</v>
      </c>
    </row>
    <row r="210" spans="2:15" s="139" customFormat="1">
      <c r="B210" s="86" t="s">
        <v>1539</v>
      </c>
      <c r="C210" s="83" t="s">
        <v>1540</v>
      </c>
      <c r="D210" s="96" t="s">
        <v>1371</v>
      </c>
      <c r="E210" s="96" t="s">
        <v>860</v>
      </c>
      <c r="F210" s="83"/>
      <c r="G210" s="96" t="s">
        <v>915</v>
      </c>
      <c r="H210" s="96" t="s">
        <v>179</v>
      </c>
      <c r="I210" s="93">
        <v>40440</v>
      </c>
      <c r="J210" s="95">
        <v>5447</v>
      </c>
      <c r="K210" s="93">
        <v>68.21096</v>
      </c>
      <c r="L210" s="93">
        <v>7808.7334900000005</v>
      </c>
      <c r="M210" s="94">
        <v>1.499894016020089E-5</v>
      </c>
      <c r="N210" s="94">
        <f t="shared" si="1"/>
        <v>1.0794902671542764E-3</v>
      </c>
      <c r="O210" s="94">
        <f>L210/'סכום נכסי הקרן'!$C$42</f>
        <v>1.5089760507758739E-4</v>
      </c>
    </row>
    <row r="211" spans="2:15" s="139" customFormat="1">
      <c r="B211" s="86" t="s">
        <v>1541</v>
      </c>
      <c r="C211" s="83" t="s">
        <v>1542</v>
      </c>
      <c r="D211" s="96" t="s">
        <v>1367</v>
      </c>
      <c r="E211" s="96" t="s">
        <v>860</v>
      </c>
      <c r="F211" s="83"/>
      <c r="G211" s="96" t="s">
        <v>904</v>
      </c>
      <c r="H211" s="96" t="s">
        <v>179</v>
      </c>
      <c r="I211" s="93">
        <v>125453</v>
      </c>
      <c r="J211" s="95">
        <v>9127</v>
      </c>
      <c r="K211" s="83"/>
      <c r="L211" s="93">
        <v>40235.634920000004</v>
      </c>
      <c r="M211" s="94">
        <v>1.6293035723345978E-5</v>
      </c>
      <c r="N211" s="94">
        <f t="shared" si="1"/>
        <v>5.562230590214795E-3</v>
      </c>
      <c r="O211" s="94">
        <f>L211/'סכום נכסי הקרן'!$C$42</f>
        <v>7.7752185498190752E-4</v>
      </c>
    </row>
    <row r="212" spans="2:15" s="139" customFormat="1">
      <c r="B212" s="86" t="s">
        <v>1543</v>
      </c>
      <c r="C212" s="83" t="s">
        <v>1544</v>
      </c>
      <c r="D212" s="96" t="s">
        <v>1371</v>
      </c>
      <c r="E212" s="96" t="s">
        <v>860</v>
      </c>
      <c r="F212" s="83"/>
      <c r="G212" s="96" t="s">
        <v>972</v>
      </c>
      <c r="H212" s="96" t="s">
        <v>179</v>
      </c>
      <c r="I212" s="93">
        <v>15043</v>
      </c>
      <c r="J212" s="95">
        <v>16130</v>
      </c>
      <c r="K212" s="83"/>
      <c r="L212" s="93">
        <v>8526.4957599999998</v>
      </c>
      <c r="M212" s="94">
        <v>7.8714436431190739E-5</v>
      </c>
      <c r="N212" s="94">
        <f t="shared" si="1"/>
        <v>1.178714729813657E-3</v>
      </c>
      <c r="O212" s="94">
        <f>L212/'סכום נכסי הקרן'!$C$42</f>
        <v>1.6476779384722007E-4</v>
      </c>
    </row>
    <row r="213" spans="2:15" s="139" customFormat="1">
      <c r="B213" s="86" t="s">
        <v>1545</v>
      </c>
      <c r="C213" s="83" t="s">
        <v>1546</v>
      </c>
      <c r="D213" s="96" t="s">
        <v>1371</v>
      </c>
      <c r="E213" s="96" t="s">
        <v>860</v>
      </c>
      <c r="F213" s="83"/>
      <c r="G213" s="96" t="s">
        <v>952</v>
      </c>
      <c r="H213" s="96" t="s">
        <v>179</v>
      </c>
      <c r="I213" s="93">
        <v>60780</v>
      </c>
      <c r="J213" s="95">
        <v>2428</v>
      </c>
      <c r="K213" s="83"/>
      <c r="L213" s="93">
        <v>5185.7447400000001</v>
      </c>
      <c r="M213" s="94">
        <v>1.5769914958489267E-4</v>
      </c>
      <c r="N213" s="94">
        <f t="shared" si="1"/>
        <v>7.1688462436902598E-4</v>
      </c>
      <c r="O213" s="94">
        <f>L213/'סכום נכסי הקרן'!$C$42</f>
        <v>1.0021041988586245E-4</v>
      </c>
    </row>
    <row r="214" spans="2:15" s="139" customFormat="1">
      <c r="B214" s="86" t="s">
        <v>1547</v>
      </c>
      <c r="C214" s="83" t="s">
        <v>1548</v>
      </c>
      <c r="D214" s="96" t="s">
        <v>1367</v>
      </c>
      <c r="E214" s="96" t="s">
        <v>860</v>
      </c>
      <c r="F214" s="83"/>
      <c r="G214" s="96" t="s">
        <v>941</v>
      </c>
      <c r="H214" s="96" t="s">
        <v>179</v>
      </c>
      <c r="I214" s="93">
        <v>432000</v>
      </c>
      <c r="J214" s="95">
        <v>4117</v>
      </c>
      <c r="K214" s="83"/>
      <c r="L214" s="93">
        <v>62498.036159999996</v>
      </c>
      <c r="M214" s="94">
        <v>8.3919065585914203E-4</v>
      </c>
      <c r="N214" s="94">
        <f t="shared" si="1"/>
        <v>8.6398161542296428E-3</v>
      </c>
      <c r="O214" s="94">
        <f>L214/'סכום נכסי הקרן'!$C$42</f>
        <v>1.2077251696032021E-3</v>
      </c>
    </row>
    <row r="215" spans="2:15" s="139" customFormat="1">
      <c r="B215" s="86" t="s">
        <v>1549</v>
      </c>
      <c r="C215" s="83" t="s">
        <v>1550</v>
      </c>
      <c r="D215" s="96" t="s">
        <v>1371</v>
      </c>
      <c r="E215" s="96" t="s">
        <v>860</v>
      </c>
      <c r="F215" s="83"/>
      <c r="G215" s="96" t="s">
        <v>959</v>
      </c>
      <c r="H215" s="96" t="s">
        <v>179</v>
      </c>
      <c r="I215" s="93">
        <v>27149</v>
      </c>
      <c r="J215" s="95">
        <v>6644</v>
      </c>
      <c r="K215" s="93">
        <v>19.08032</v>
      </c>
      <c r="L215" s="93">
        <v>6357.5616900000005</v>
      </c>
      <c r="M215" s="94">
        <v>2.0918041020319278E-5</v>
      </c>
      <c r="N215" s="94">
        <f t="shared" si="1"/>
        <v>8.7887824267234569E-4</v>
      </c>
      <c r="O215" s="94">
        <f>L215/'סכום נכסי הקרן'!$C$42</f>
        <v>1.2285485660159457E-4</v>
      </c>
    </row>
    <row r="216" spans="2:15" s="139" customFormat="1">
      <c r="B216" s="86" t="s">
        <v>1551</v>
      </c>
      <c r="C216" s="83" t="s">
        <v>1552</v>
      </c>
      <c r="D216" s="96" t="s">
        <v>28</v>
      </c>
      <c r="E216" s="96" t="s">
        <v>860</v>
      </c>
      <c r="F216" s="83"/>
      <c r="G216" s="96" t="s">
        <v>926</v>
      </c>
      <c r="H216" s="96" t="s">
        <v>181</v>
      </c>
      <c r="I216" s="93">
        <v>427270</v>
      </c>
      <c r="J216" s="95">
        <v>448.5</v>
      </c>
      <c r="K216" s="83"/>
      <c r="L216" s="93">
        <v>8295.3052000000007</v>
      </c>
      <c r="M216" s="94">
        <v>7.5871347735540347E-5</v>
      </c>
      <c r="N216" s="94">
        <f t="shared" si="1"/>
        <v>1.1467546226211721E-3</v>
      </c>
      <c r="O216" s="94">
        <f>L216/'סכום נכסי הקרן'!$C$42</f>
        <v>1.6030021893699654E-4</v>
      </c>
    </row>
    <row r="217" spans="2:15" s="139" customFormat="1">
      <c r="B217" s="86" t="s">
        <v>1553</v>
      </c>
      <c r="C217" s="83" t="s">
        <v>1554</v>
      </c>
      <c r="D217" s="96" t="s">
        <v>1371</v>
      </c>
      <c r="E217" s="96" t="s">
        <v>860</v>
      </c>
      <c r="F217" s="83"/>
      <c r="G217" s="96" t="s">
        <v>952</v>
      </c>
      <c r="H217" s="96" t="s">
        <v>179</v>
      </c>
      <c r="I217" s="93">
        <v>32941</v>
      </c>
      <c r="J217" s="95">
        <v>4726</v>
      </c>
      <c r="K217" s="93">
        <v>46.604930000000003</v>
      </c>
      <c r="L217" s="93">
        <v>5516.8677699999998</v>
      </c>
      <c r="M217" s="94">
        <v>5.1134861972887661E-5</v>
      </c>
      <c r="N217" s="94">
        <f t="shared" si="1"/>
        <v>7.6265953634077946E-4</v>
      </c>
      <c r="O217" s="94">
        <f>L217/'סכום נכסי הקרן'!$C$42</f>
        <v>1.0660911082300622E-4</v>
      </c>
    </row>
    <row r="218" spans="2:15" s="139" customFormat="1">
      <c r="B218" s="86" t="s">
        <v>1406</v>
      </c>
      <c r="C218" s="83" t="s">
        <v>1407</v>
      </c>
      <c r="D218" s="96" t="s">
        <v>1371</v>
      </c>
      <c r="E218" s="96" t="s">
        <v>860</v>
      </c>
      <c r="F218" s="83"/>
      <c r="G218" s="96" t="s">
        <v>899</v>
      </c>
      <c r="H218" s="96" t="s">
        <v>179</v>
      </c>
      <c r="I218" s="93">
        <v>302226</v>
      </c>
      <c r="J218" s="95">
        <v>5638</v>
      </c>
      <c r="K218" s="83"/>
      <c r="L218" s="93">
        <v>59876.809600000001</v>
      </c>
      <c r="M218" s="94">
        <v>5.9621174554064776E-3</v>
      </c>
      <c r="N218" s="94">
        <f t="shared" si="1"/>
        <v>8.2774541190609556E-3</v>
      </c>
      <c r="O218" s="94">
        <f>L218/'סכום נכסי הקרן'!$C$42</f>
        <v>1.1570720373409353E-3</v>
      </c>
    </row>
    <row r="219" spans="2:15" s="139" customFormat="1">
      <c r="B219" s="86" t="s">
        <v>1555</v>
      </c>
      <c r="C219" s="83" t="s">
        <v>1556</v>
      </c>
      <c r="D219" s="96" t="s">
        <v>1367</v>
      </c>
      <c r="E219" s="96" t="s">
        <v>860</v>
      </c>
      <c r="F219" s="83"/>
      <c r="G219" s="96" t="s">
        <v>882</v>
      </c>
      <c r="H219" s="96" t="s">
        <v>179</v>
      </c>
      <c r="I219" s="93">
        <v>63020</v>
      </c>
      <c r="J219" s="95">
        <v>4575</v>
      </c>
      <c r="K219" s="83"/>
      <c r="L219" s="93">
        <v>10131.44181</v>
      </c>
      <c r="M219" s="94">
        <v>1.5437326829177479E-5</v>
      </c>
      <c r="N219" s="94">
        <f t="shared" si="1"/>
        <v>1.4005847222396247E-3</v>
      </c>
      <c r="O219" s="94">
        <f>L219/'סכום נכסי הקרן'!$C$42</f>
        <v>1.9578210820868176E-4</v>
      </c>
    </row>
    <row r="220" spans="2:15" s="139" customFormat="1">
      <c r="B220" s="86" t="s">
        <v>1557</v>
      </c>
      <c r="C220" s="83" t="s">
        <v>1558</v>
      </c>
      <c r="D220" s="96" t="s">
        <v>1367</v>
      </c>
      <c r="E220" s="96" t="s">
        <v>860</v>
      </c>
      <c r="F220" s="83"/>
      <c r="G220" s="96" t="s">
        <v>926</v>
      </c>
      <c r="H220" s="96" t="s">
        <v>179</v>
      </c>
      <c r="I220" s="93">
        <v>38347</v>
      </c>
      <c r="J220" s="95">
        <v>7587</v>
      </c>
      <c r="K220" s="83"/>
      <c r="L220" s="93">
        <v>10223.585539999998</v>
      </c>
      <c r="M220" s="94">
        <v>3.1951562341368864E-5</v>
      </c>
      <c r="N220" s="94">
        <f t="shared" si="1"/>
        <v>1.4133228006798315E-3</v>
      </c>
      <c r="O220" s="94">
        <f>L220/'סכום נכסי הקרן'!$C$42</f>
        <v>1.9756271298892192E-4</v>
      </c>
    </row>
    <row r="221" spans="2:15" s="139" customFormat="1">
      <c r="B221" s="86" t="s">
        <v>1413</v>
      </c>
      <c r="C221" s="83" t="s">
        <v>1414</v>
      </c>
      <c r="D221" s="96" t="s">
        <v>1367</v>
      </c>
      <c r="E221" s="96" t="s">
        <v>860</v>
      </c>
      <c r="F221" s="83"/>
      <c r="G221" s="96" t="s">
        <v>484</v>
      </c>
      <c r="H221" s="96" t="s">
        <v>179</v>
      </c>
      <c r="I221" s="93">
        <v>406923</v>
      </c>
      <c r="J221" s="95">
        <v>8334</v>
      </c>
      <c r="K221" s="83"/>
      <c r="L221" s="93">
        <v>119170.15135</v>
      </c>
      <c r="M221" s="94">
        <v>2.8885424789863493E-3</v>
      </c>
      <c r="N221" s="130">
        <f>L221/$L$11</f>
        <v>1.6474248824392527E-2</v>
      </c>
      <c r="O221" s="94">
        <f>L221/'סכום נכסי הקרן'!$C$42</f>
        <v>2.3028690194738118E-3</v>
      </c>
    </row>
    <row r="222" spans="2:15" s="139" customFormat="1">
      <c r="B222" s="86" t="s">
        <v>1559</v>
      </c>
      <c r="C222" s="83" t="s">
        <v>1560</v>
      </c>
      <c r="D222" s="96" t="s">
        <v>1371</v>
      </c>
      <c r="E222" s="96" t="s">
        <v>860</v>
      </c>
      <c r="F222" s="83"/>
      <c r="G222" s="96" t="s">
        <v>915</v>
      </c>
      <c r="H222" s="96" t="s">
        <v>179</v>
      </c>
      <c r="I222" s="93">
        <v>190520</v>
      </c>
      <c r="J222" s="95">
        <v>3549</v>
      </c>
      <c r="K222" s="83"/>
      <c r="L222" s="93">
        <v>23760.103569999999</v>
      </c>
      <c r="M222" s="94">
        <v>3.2004758711844619E-5</v>
      </c>
      <c r="N222" s="94">
        <f t="shared" si="1"/>
        <v>3.2846300342096288E-3</v>
      </c>
      <c r="O222" s="94">
        <f>L222/'סכום נכסי הקרן'!$C$42</f>
        <v>4.5914522882614526E-4</v>
      </c>
    </row>
    <row r="223" spans="2:15" s="139" customFormat="1">
      <c r="B223" s="86" t="s">
        <v>1561</v>
      </c>
      <c r="C223" s="83" t="s">
        <v>1562</v>
      </c>
      <c r="D223" s="96" t="s">
        <v>1371</v>
      </c>
      <c r="E223" s="96" t="s">
        <v>860</v>
      </c>
      <c r="F223" s="83"/>
      <c r="G223" s="96" t="s">
        <v>335</v>
      </c>
      <c r="H223" s="96" t="s">
        <v>179</v>
      </c>
      <c r="I223" s="93">
        <v>75768</v>
      </c>
      <c r="J223" s="95">
        <v>6299</v>
      </c>
      <c r="K223" s="83"/>
      <c r="L223" s="93">
        <v>16771.008890000001</v>
      </c>
      <c r="M223" s="94">
        <v>1.4307732816519673E-4</v>
      </c>
      <c r="N223" s="94">
        <f t="shared" si="1"/>
        <v>2.3184477854567994E-3</v>
      </c>
      <c r="O223" s="94">
        <f>L223/'סכום נכסי הקרן'!$C$42</f>
        <v>3.2408649616186698E-4</v>
      </c>
    </row>
    <row r="224" spans="2:15" s="139" customFormat="1">
      <c r="B224" s="86" t="s">
        <v>1563</v>
      </c>
      <c r="C224" s="83" t="s">
        <v>1564</v>
      </c>
      <c r="D224" s="96" t="s">
        <v>28</v>
      </c>
      <c r="E224" s="96" t="s">
        <v>860</v>
      </c>
      <c r="F224" s="83"/>
      <c r="G224" s="96" t="s">
        <v>1464</v>
      </c>
      <c r="H224" s="96" t="s">
        <v>181</v>
      </c>
      <c r="I224" s="93">
        <v>28562</v>
      </c>
      <c r="J224" s="95">
        <v>5658</v>
      </c>
      <c r="K224" s="83"/>
      <c r="L224" s="93">
        <v>6995.5051199999998</v>
      </c>
      <c r="M224" s="94">
        <v>1.2374918792574122E-4</v>
      </c>
      <c r="N224" s="94">
        <f t="shared" si="1"/>
        <v>9.6706843696722289E-4</v>
      </c>
      <c r="O224" s="94">
        <f>L224/'סכום נכסי הקרן'!$C$42</f>
        <v>1.3518260935244193E-4</v>
      </c>
    </row>
    <row r="225" spans="2:15" s="139" customFormat="1">
      <c r="B225" s="86" t="s">
        <v>1565</v>
      </c>
      <c r="C225" s="83" t="s">
        <v>1566</v>
      </c>
      <c r="D225" s="96" t="s">
        <v>139</v>
      </c>
      <c r="E225" s="96" t="s">
        <v>860</v>
      </c>
      <c r="F225" s="83"/>
      <c r="G225" s="96" t="s">
        <v>952</v>
      </c>
      <c r="H225" s="96" t="s">
        <v>182</v>
      </c>
      <c r="I225" s="93">
        <v>28597</v>
      </c>
      <c r="J225" s="95">
        <v>3611</v>
      </c>
      <c r="K225" s="93">
        <v>183.00017000000003</v>
      </c>
      <c r="L225" s="93">
        <v>5288.5673399999996</v>
      </c>
      <c r="M225" s="94">
        <v>2.1511699981705616E-5</v>
      </c>
      <c r="N225" s="94">
        <f t="shared" si="1"/>
        <v>7.3109896477206835E-4</v>
      </c>
      <c r="O225" s="94">
        <f>L225/'סכום נכסי הקרן'!$C$42</f>
        <v>1.0219738539156454E-4</v>
      </c>
    </row>
    <row r="226" spans="2:15" s="139" customFormat="1">
      <c r="B226" s="86" t="s">
        <v>1567</v>
      </c>
      <c r="C226" s="83" t="s">
        <v>1568</v>
      </c>
      <c r="D226" s="96" t="s">
        <v>155</v>
      </c>
      <c r="E226" s="96" t="s">
        <v>860</v>
      </c>
      <c r="F226" s="83"/>
      <c r="G226" s="96" t="s">
        <v>915</v>
      </c>
      <c r="H226" s="96" t="s">
        <v>1438</v>
      </c>
      <c r="I226" s="93">
        <v>13100</v>
      </c>
      <c r="J226" s="95">
        <v>21910</v>
      </c>
      <c r="K226" s="83"/>
      <c r="L226" s="93">
        <v>10546.586650000001</v>
      </c>
      <c r="M226" s="94">
        <v>1.8646022625453927E-5</v>
      </c>
      <c r="N226" s="94">
        <f t="shared" si="1"/>
        <v>1.4579749270421348E-3</v>
      </c>
      <c r="O226" s="94">
        <f>L226/'סכום נכסי הקרן'!$C$42</f>
        <v>2.0380445423912855E-4</v>
      </c>
    </row>
    <row r="227" spans="2:15" s="139" customFormat="1">
      <c r="B227" s="86" t="s">
        <v>1569</v>
      </c>
      <c r="C227" s="83" t="s">
        <v>1570</v>
      </c>
      <c r="D227" s="96" t="s">
        <v>139</v>
      </c>
      <c r="E227" s="96" t="s">
        <v>860</v>
      </c>
      <c r="F227" s="83"/>
      <c r="G227" s="96" t="s">
        <v>824</v>
      </c>
      <c r="H227" s="96" t="s">
        <v>182</v>
      </c>
      <c r="I227" s="93">
        <v>71897</v>
      </c>
      <c r="J227" s="95">
        <v>2233.5</v>
      </c>
      <c r="K227" s="83"/>
      <c r="L227" s="93">
        <v>7939.4927800000005</v>
      </c>
      <c r="M227" s="94">
        <v>1.5639519739686626E-5</v>
      </c>
      <c r="N227" s="94">
        <f t="shared" si="1"/>
        <v>1.0975666147560695E-3</v>
      </c>
      <c r="O227" s="94">
        <f>L227/'סכום נכסי הקרן'!$C$42</f>
        <v>1.534244250449885E-4</v>
      </c>
    </row>
    <row r="228" spans="2:15" s="139" customFormat="1">
      <c r="B228" s="86" t="s">
        <v>1417</v>
      </c>
      <c r="C228" s="83" t="s">
        <v>1418</v>
      </c>
      <c r="D228" s="96" t="s">
        <v>1367</v>
      </c>
      <c r="E228" s="96" t="s">
        <v>860</v>
      </c>
      <c r="F228" s="83"/>
      <c r="G228" s="96" t="s">
        <v>208</v>
      </c>
      <c r="H228" s="96" t="s">
        <v>179</v>
      </c>
      <c r="I228" s="93">
        <v>343765</v>
      </c>
      <c r="J228" s="95">
        <v>853</v>
      </c>
      <c r="K228" s="83"/>
      <c r="L228" s="93">
        <v>10304.156489999999</v>
      </c>
      <c r="M228" s="94">
        <v>6.9086780343609686E-3</v>
      </c>
      <c r="N228" s="130">
        <f>L228/$L$11</f>
        <v>1.4244610417853522E-3</v>
      </c>
      <c r="O228" s="94">
        <f>L228/'סכום נכסי הקרן'!$C$42</f>
        <v>1.9911968293922128E-4</v>
      </c>
    </row>
    <row r="229" spans="2:15" s="139" customFormat="1">
      <c r="B229" s="86" t="s">
        <v>1571</v>
      </c>
      <c r="C229" s="83" t="s">
        <v>1572</v>
      </c>
      <c r="D229" s="96" t="s">
        <v>1371</v>
      </c>
      <c r="E229" s="96" t="s">
        <v>860</v>
      </c>
      <c r="F229" s="83"/>
      <c r="G229" s="96" t="s">
        <v>972</v>
      </c>
      <c r="H229" s="96" t="s">
        <v>179</v>
      </c>
      <c r="I229" s="93">
        <v>13872</v>
      </c>
      <c r="J229" s="95">
        <v>19106</v>
      </c>
      <c r="K229" s="83"/>
      <c r="L229" s="93">
        <v>9313.4505100000006</v>
      </c>
      <c r="M229" s="94">
        <v>5.5630619997966305E-5</v>
      </c>
      <c r="N229" s="94">
        <f t="shared" si="1"/>
        <v>1.2875044579307357E-3</v>
      </c>
      <c r="O229" s="94">
        <f>L229/'סכום נכסי הקרן'!$C$42</f>
        <v>1.7997507262443847E-4</v>
      </c>
    </row>
    <row r="230" spans="2:15" s="139" customFormat="1">
      <c r="B230" s="86" t="s">
        <v>1573</v>
      </c>
      <c r="C230" s="83" t="s">
        <v>1574</v>
      </c>
      <c r="D230" s="96" t="s">
        <v>28</v>
      </c>
      <c r="E230" s="96" t="s">
        <v>860</v>
      </c>
      <c r="F230" s="83"/>
      <c r="G230" s="96" t="s">
        <v>1437</v>
      </c>
      <c r="H230" s="96" t="s">
        <v>181</v>
      </c>
      <c r="I230" s="93">
        <v>21829</v>
      </c>
      <c r="J230" s="95">
        <v>10374</v>
      </c>
      <c r="K230" s="83"/>
      <c r="L230" s="93">
        <v>9802.7427499999994</v>
      </c>
      <c r="M230" s="94">
        <v>2.5681176470588234E-5</v>
      </c>
      <c r="N230" s="94">
        <f t="shared" si="1"/>
        <v>1.35514490327959E-3</v>
      </c>
      <c r="O230" s="94">
        <f>L230/'סכום נכסי הקרן'!$C$42</f>
        <v>1.8943025857662903E-4</v>
      </c>
    </row>
    <row r="231" spans="2:15" s="139" customFormat="1">
      <c r="B231" s="86" t="s">
        <v>1575</v>
      </c>
      <c r="C231" s="83" t="s">
        <v>1576</v>
      </c>
      <c r="D231" s="96" t="s">
        <v>1371</v>
      </c>
      <c r="E231" s="96" t="s">
        <v>860</v>
      </c>
      <c r="F231" s="83"/>
      <c r="G231" s="96" t="s">
        <v>782</v>
      </c>
      <c r="H231" s="96" t="s">
        <v>179</v>
      </c>
      <c r="I231" s="93">
        <v>16695</v>
      </c>
      <c r="J231" s="95">
        <v>9683</v>
      </c>
      <c r="K231" s="93">
        <v>47.666319999999999</v>
      </c>
      <c r="L231" s="93">
        <v>5728.3173699999998</v>
      </c>
      <c r="M231" s="94">
        <v>1.8482825607881259E-4</v>
      </c>
      <c r="N231" s="94">
        <f t="shared" si="1"/>
        <v>7.9189062554186121E-4</v>
      </c>
      <c r="O231" s="94">
        <f>L231/'סכום נכסי הקרן'!$C$42</f>
        <v>1.1069520727840129E-4</v>
      </c>
    </row>
    <row r="232" spans="2:15" s="139" customFormat="1">
      <c r="B232" s="86" t="s">
        <v>1577</v>
      </c>
      <c r="C232" s="83" t="s">
        <v>1578</v>
      </c>
      <c r="D232" s="96" t="s">
        <v>1371</v>
      </c>
      <c r="E232" s="96" t="s">
        <v>860</v>
      </c>
      <c r="F232" s="83"/>
      <c r="G232" s="96" t="s">
        <v>887</v>
      </c>
      <c r="H232" s="96" t="s">
        <v>179</v>
      </c>
      <c r="I232" s="93">
        <v>52749</v>
      </c>
      <c r="J232" s="95">
        <v>5728</v>
      </c>
      <c r="K232" s="83"/>
      <c r="L232" s="93">
        <v>10617.42</v>
      </c>
      <c r="M232" s="94">
        <v>8.9716664181793948E-5</v>
      </c>
      <c r="N232" s="94">
        <f t="shared" si="1"/>
        <v>1.4677670286694798E-3</v>
      </c>
      <c r="O232" s="94">
        <f>L232/'סכום נכסי הקרן'!$C$42</f>
        <v>2.051732527630262E-4</v>
      </c>
    </row>
    <row r="233" spans="2:15" s="139" customFormat="1">
      <c r="B233" s="86" t="s">
        <v>1579</v>
      </c>
      <c r="C233" s="83" t="s">
        <v>1580</v>
      </c>
      <c r="D233" s="96" t="s">
        <v>1371</v>
      </c>
      <c r="E233" s="96" t="s">
        <v>860</v>
      </c>
      <c r="F233" s="83"/>
      <c r="G233" s="96" t="s">
        <v>972</v>
      </c>
      <c r="H233" s="96" t="s">
        <v>179</v>
      </c>
      <c r="I233" s="93">
        <v>96946</v>
      </c>
      <c r="J233" s="95">
        <v>3353</v>
      </c>
      <c r="K233" s="83"/>
      <c r="L233" s="93">
        <v>11422.606220000001</v>
      </c>
      <c r="M233" s="94">
        <v>1.2752413076107534E-4</v>
      </c>
      <c r="N233" s="94">
        <f t="shared" si="1"/>
        <v>1.5790771007637373E-3</v>
      </c>
      <c r="O233" s="94">
        <f>L233/'סכום נכסי הקרן'!$C$42</f>
        <v>2.2073284029345882E-4</v>
      </c>
    </row>
    <row r="234" spans="2:15" s="139" customFormat="1">
      <c r="B234" s="86" t="s">
        <v>1581</v>
      </c>
      <c r="C234" s="83" t="s">
        <v>1582</v>
      </c>
      <c r="D234" s="96" t="s">
        <v>28</v>
      </c>
      <c r="E234" s="96" t="s">
        <v>860</v>
      </c>
      <c r="F234" s="83"/>
      <c r="G234" s="96" t="s">
        <v>824</v>
      </c>
      <c r="H234" s="96" t="s">
        <v>181</v>
      </c>
      <c r="I234" s="93">
        <v>53163</v>
      </c>
      <c r="J234" s="95">
        <v>4613</v>
      </c>
      <c r="K234" s="93">
        <v>142.68183999999999</v>
      </c>
      <c r="L234" s="93">
        <v>10758.67074</v>
      </c>
      <c r="M234" s="94">
        <v>2.0184784217974388E-5</v>
      </c>
      <c r="N234" s="94">
        <f t="shared" si="1"/>
        <v>1.4872937290305057E-3</v>
      </c>
      <c r="O234" s="94">
        <f>L234/'סכום נכסי הקרן'!$C$42</f>
        <v>2.079028117124682E-4</v>
      </c>
    </row>
    <row r="235" spans="2:15" s="139" customFormat="1">
      <c r="B235" s="86" t="s">
        <v>1583</v>
      </c>
      <c r="C235" s="83" t="s">
        <v>1584</v>
      </c>
      <c r="D235" s="96" t="s">
        <v>1371</v>
      </c>
      <c r="E235" s="96" t="s">
        <v>860</v>
      </c>
      <c r="F235" s="83"/>
      <c r="G235" s="96" t="s">
        <v>887</v>
      </c>
      <c r="H235" s="96" t="s">
        <v>179</v>
      </c>
      <c r="I235" s="93">
        <v>21906</v>
      </c>
      <c r="J235" s="95">
        <v>6947</v>
      </c>
      <c r="K235" s="83"/>
      <c r="L235" s="93">
        <v>5347.6397100000004</v>
      </c>
      <c r="M235" s="94">
        <v>7.6944003904565731E-5</v>
      </c>
      <c r="N235" s="94">
        <f t="shared" si="1"/>
        <v>7.3926521203283087E-4</v>
      </c>
      <c r="O235" s="94">
        <f>L235/'סכום נכסי הקרן'!$C$42</f>
        <v>1.0333891226921665E-4</v>
      </c>
    </row>
    <row r="236" spans="2:15" s="139" customFormat="1">
      <c r="B236" s="86" t="s">
        <v>1585</v>
      </c>
      <c r="C236" s="83" t="s">
        <v>1586</v>
      </c>
      <c r="D236" s="96" t="s">
        <v>1371</v>
      </c>
      <c r="E236" s="96" t="s">
        <v>860</v>
      </c>
      <c r="F236" s="83"/>
      <c r="G236" s="96" t="s">
        <v>907</v>
      </c>
      <c r="H236" s="96" t="s">
        <v>179</v>
      </c>
      <c r="I236" s="93">
        <v>72725</v>
      </c>
      <c r="J236" s="95">
        <v>5050</v>
      </c>
      <c r="K236" s="93">
        <v>76.666699999999992</v>
      </c>
      <c r="L236" s="93">
        <v>12982.22703</v>
      </c>
      <c r="M236" s="94">
        <v>4.4053572757198887E-5</v>
      </c>
      <c r="N236" s="94">
        <f t="shared" si="1"/>
        <v>1.7946812684565276E-3</v>
      </c>
      <c r="O236" s="94">
        <f>L236/'סכום נכסי הקרן'!$C$42</f>
        <v>2.5087128020302306E-4</v>
      </c>
    </row>
    <row r="237" spans="2:15" s="139" customFormat="1">
      <c r="B237" s="86" t="s">
        <v>1587</v>
      </c>
      <c r="C237" s="83" t="s">
        <v>1588</v>
      </c>
      <c r="D237" s="96" t="s">
        <v>28</v>
      </c>
      <c r="E237" s="96" t="s">
        <v>860</v>
      </c>
      <c r="F237" s="83"/>
      <c r="G237" s="96" t="s">
        <v>1437</v>
      </c>
      <c r="H237" s="96" t="s">
        <v>181</v>
      </c>
      <c r="I237" s="93">
        <v>44243</v>
      </c>
      <c r="J237" s="95">
        <v>7990</v>
      </c>
      <c r="K237" s="83"/>
      <c r="L237" s="93">
        <v>15302.375960000001</v>
      </c>
      <c r="M237" s="94">
        <v>7.4743414505957538E-5</v>
      </c>
      <c r="N237" s="94">
        <f t="shared" si="1"/>
        <v>2.1154219098794697E-3</v>
      </c>
      <c r="O237" s="94">
        <f>L237/'סכום נכסי הקרן'!$C$42</f>
        <v>2.9570632514452059E-4</v>
      </c>
    </row>
    <row r="238" spans="2:15" s="139" customFormat="1">
      <c r="B238" s="86" t="s">
        <v>1589</v>
      </c>
      <c r="C238" s="83" t="s">
        <v>1590</v>
      </c>
      <c r="D238" s="96" t="s">
        <v>1371</v>
      </c>
      <c r="E238" s="96" t="s">
        <v>860</v>
      </c>
      <c r="F238" s="83"/>
      <c r="G238" s="96" t="s">
        <v>882</v>
      </c>
      <c r="H238" s="96" t="s">
        <v>179</v>
      </c>
      <c r="I238" s="93">
        <v>52985</v>
      </c>
      <c r="J238" s="95">
        <v>11962</v>
      </c>
      <c r="K238" s="83"/>
      <c r="L238" s="93">
        <v>22271.962869999999</v>
      </c>
      <c r="M238" s="94">
        <v>2.9393252841801649E-5</v>
      </c>
      <c r="N238" s="94">
        <f t="shared" si="1"/>
        <v>3.0789073771534778E-3</v>
      </c>
      <c r="O238" s="94">
        <f>L238/'סכום נכסי הקרן'!$C$42</f>
        <v>4.303880855664789E-4</v>
      </c>
    </row>
    <row r="239" spans="2:15" s="139" customFormat="1">
      <c r="B239" s="86" t="s">
        <v>1591</v>
      </c>
      <c r="C239" s="83" t="s">
        <v>1592</v>
      </c>
      <c r="D239" s="96" t="s">
        <v>28</v>
      </c>
      <c r="E239" s="96" t="s">
        <v>860</v>
      </c>
      <c r="F239" s="83"/>
      <c r="G239" s="96" t="s">
        <v>818</v>
      </c>
      <c r="H239" s="96" t="s">
        <v>181</v>
      </c>
      <c r="I239" s="93">
        <v>5095</v>
      </c>
      <c r="J239" s="95">
        <v>16160</v>
      </c>
      <c r="K239" s="83"/>
      <c r="L239" s="93">
        <v>3564.1261400000003</v>
      </c>
      <c r="M239" s="94">
        <v>2.4708367909489489E-5</v>
      </c>
      <c r="N239" s="94">
        <f t="shared" si="1"/>
        <v>4.9270979525261531E-4</v>
      </c>
      <c r="O239" s="94">
        <f>L239/'סכום נכסי הקרן'!$C$42</f>
        <v>6.8873921668496585E-5</v>
      </c>
    </row>
    <row r="240" spans="2:15" s="139" customFormat="1">
      <c r="B240" s="86" t="s">
        <v>1593</v>
      </c>
      <c r="C240" s="83" t="s">
        <v>1594</v>
      </c>
      <c r="D240" s="96" t="s">
        <v>1371</v>
      </c>
      <c r="E240" s="96" t="s">
        <v>860</v>
      </c>
      <c r="F240" s="83"/>
      <c r="G240" s="96" t="s">
        <v>1487</v>
      </c>
      <c r="H240" s="96" t="s">
        <v>179</v>
      </c>
      <c r="I240" s="93">
        <v>36303</v>
      </c>
      <c r="J240" s="95">
        <v>8897</v>
      </c>
      <c r="K240" s="93">
        <v>66.335750000000004</v>
      </c>
      <c r="L240" s="93">
        <v>11416.12673</v>
      </c>
      <c r="M240" s="94">
        <v>1.2303195563347097E-5</v>
      </c>
      <c r="N240" s="94">
        <f t="shared" si="1"/>
        <v>1.578181366980521E-3</v>
      </c>
      <c r="O240" s="94">
        <f>L240/'סכום נכסי הקרן'!$C$42</f>
        <v>2.2060762926860101E-4</v>
      </c>
    </row>
    <row r="241" spans="2:15" s="139" customFormat="1">
      <c r="B241" s="86" t="s">
        <v>1595</v>
      </c>
      <c r="C241" s="83" t="s">
        <v>1596</v>
      </c>
      <c r="D241" s="96" t="s">
        <v>1371</v>
      </c>
      <c r="E241" s="96" t="s">
        <v>860</v>
      </c>
      <c r="F241" s="83"/>
      <c r="G241" s="96" t="s">
        <v>907</v>
      </c>
      <c r="H241" s="96" t="s">
        <v>179</v>
      </c>
      <c r="I241" s="93">
        <v>232238</v>
      </c>
      <c r="J241" s="95">
        <v>5241</v>
      </c>
      <c r="K241" s="83"/>
      <c r="L241" s="93">
        <v>42770.97984</v>
      </c>
      <c r="M241" s="94">
        <v>4.7627886545899352E-5</v>
      </c>
      <c r="N241" s="94">
        <f t="shared" si="1"/>
        <v>5.9127202270456494E-3</v>
      </c>
      <c r="O241" s="94">
        <f>L241/'סכום נכסי הקרן'!$C$42</f>
        <v>8.2651539240555791E-4</v>
      </c>
    </row>
    <row r="242" spans="2:15" s="139" customFormat="1">
      <c r="B242" s="86" t="s">
        <v>1597</v>
      </c>
      <c r="C242" s="83" t="s">
        <v>1598</v>
      </c>
      <c r="D242" s="96" t="s">
        <v>139</v>
      </c>
      <c r="E242" s="96" t="s">
        <v>860</v>
      </c>
      <c r="F242" s="83"/>
      <c r="G242" s="96" t="s">
        <v>1464</v>
      </c>
      <c r="H242" s="96" t="s">
        <v>182</v>
      </c>
      <c r="I242" s="93">
        <v>96937</v>
      </c>
      <c r="J242" s="95">
        <v>1132.5</v>
      </c>
      <c r="K242" s="83"/>
      <c r="L242" s="93">
        <v>5427.7997599999999</v>
      </c>
      <c r="M242" s="94">
        <v>7.6573586088208646E-5</v>
      </c>
      <c r="N242" s="94">
        <f t="shared" si="1"/>
        <v>7.5034664974618268E-4</v>
      </c>
      <c r="O242" s="94">
        <f>L242/'סכום נכסי הקרן'!$C$42</f>
        <v>1.0488794190166471E-4</v>
      </c>
    </row>
    <row r="243" spans="2:15" s="139" customFormat="1">
      <c r="B243" s="86" t="s">
        <v>1599</v>
      </c>
      <c r="C243" s="83" t="s">
        <v>1600</v>
      </c>
      <c r="D243" s="96" t="s">
        <v>28</v>
      </c>
      <c r="E243" s="96" t="s">
        <v>860</v>
      </c>
      <c r="F243" s="83"/>
      <c r="G243" s="96" t="s">
        <v>872</v>
      </c>
      <c r="H243" s="96" t="s">
        <v>181</v>
      </c>
      <c r="I243" s="93">
        <v>50022</v>
      </c>
      <c r="J243" s="95">
        <v>4422</v>
      </c>
      <c r="K243" s="83"/>
      <c r="L243" s="93">
        <v>9575.1880299999993</v>
      </c>
      <c r="M243" s="94">
        <v>2.0171824001718723E-4</v>
      </c>
      <c r="N243" s="94">
        <f t="shared" si="1"/>
        <v>1.323687419706922E-3</v>
      </c>
      <c r="O243" s="94">
        <f>L243/'סכום נכסי הקרן'!$C$42</f>
        <v>1.8503294340175796E-4</v>
      </c>
    </row>
    <row r="244" spans="2:15">
      <c r="E244" s="1"/>
      <c r="F244" s="1"/>
      <c r="G244" s="1"/>
    </row>
    <row r="245" spans="2:15">
      <c r="E245" s="1"/>
      <c r="F245" s="1"/>
      <c r="G245" s="1"/>
    </row>
    <row r="246" spans="2:15">
      <c r="E246" s="1"/>
      <c r="F246" s="1"/>
      <c r="G246" s="1"/>
    </row>
    <row r="247" spans="2:15">
      <c r="B247" s="98" t="s">
        <v>276</v>
      </c>
      <c r="E247" s="1"/>
      <c r="F247" s="1"/>
      <c r="G247" s="1"/>
    </row>
    <row r="248" spans="2:15">
      <c r="B248" s="98" t="s">
        <v>128</v>
      </c>
      <c r="E248" s="1"/>
      <c r="F248" s="1"/>
      <c r="G248" s="1"/>
    </row>
    <row r="249" spans="2:15">
      <c r="B249" s="98" t="s">
        <v>258</v>
      </c>
      <c r="E249" s="1"/>
      <c r="F249" s="1"/>
      <c r="G249" s="1"/>
    </row>
    <row r="250" spans="2:15">
      <c r="B250" s="98" t="s">
        <v>266</v>
      </c>
      <c r="E250" s="1"/>
      <c r="F250" s="1"/>
      <c r="G250" s="1"/>
    </row>
    <row r="251" spans="2:15">
      <c r="B251" s="98" t="s">
        <v>273</v>
      </c>
      <c r="E251" s="1"/>
      <c r="F251" s="1"/>
      <c r="G251" s="1"/>
    </row>
    <row r="252" spans="2:15">
      <c r="E252" s="1"/>
      <c r="F252" s="1"/>
      <c r="G252" s="1"/>
    </row>
    <row r="253" spans="2:15">
      <c r="E253" s="1"/>
      <c r="F253" s="1"/>
      <c r="G253" s="1"/>
    </row>
    <row r="254" spans="2:15">
      <c r="E254" s="1"/>
      <c r="F254" s="1"/>
      <c r="G254" s="1"/>
    </row>
    <row r="255" spans="2:15">
      <c r="E255" s="1"/>
      <c r="F255" s="1"/>
      <c r="G255" s="1"/>
    </row>
    <row r="256" spans="2:15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3"/>
      <c r="E273" s="1"/>
      <c r="F273" s="1"/>
      <c r="G273" s="1"/>
    </row>
    <row r="274" spans="2:7">
      <c r="B274" s="43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43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7" type="noConversion"/>
  <dataValidations count="4">
    <dataValidation allowBlank="1" showInputMessage="1" showErrorMessage="1" sqref="A1 B34 K9 B36:I36 B249 B251"/>
    <dataValidation type="list" allowBlank="1" showInputMessage="1" showErrorMessage="1" sqref="E12:E35 E37:E357">
      <formula1>$AY$6:$AY$23</formula1>
    </dataValidation>
    <dataValidation type="list" allowBlank="1" showInputMessage="1" showErrorMessage="1" sqref="H12:H35 H37:H357">
      <formula1>$BC$6:$BC$19</formula1>
    </dataValidation>
    <dataValidation type="list" allowBlank="1" showInputMessage="1" showErrorMessage="1" sqref="G12:G35 G37:G363">
      <formula1>$BA$6:$BA$29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C256"/>
  <sheetViews>
    <sheetView rightToLeft="1" workbookViewId="0">
      <pane ySplit="10" topLeftCell="A11" activePane="bottomLeft" state="frozen"/>
      <selection pane="bottomLeft" activeCell="C13" sqref="C13"/>
    </sheetView>
  </sheetViews>
  <sheetFormatPr defaultColWidth="9.140625" defaultRowHeight="18"/>
  <cols>
    <col min="1" max="1" width="6.28515625" style="1" customWidth="1"/>
    <col min="2" max="2" width="47.140625" style="2" bestFit="1" customWidth="1"/>
    <col min="3" max="3" width="41.7109375" style="2" bestFit="1" customWidth="1"/>
    <col min="4" max="4" width="9.7109375" style="2" bestFit="1" customWidth="1"/>
    <col min="5" max="5" width="6.5703125" style="2" bestFit="1" customWidth="1"/>
    <col min="6" max="6" width="5.28515625" style="2" bestFit="1" customWidth="1"/>
    <col min="7" max="7" width="12.28515625" style="2" bestFit="1" customWidth="1"/>
    <col min="8" max="8" width="14.28515625" style="1" bestFit="1" customWidth="1"/>
    <col min="9" max="9" width="10.7109375" style="1" bestFit="1" customWidth="1"/>
    <col min="10" max="10" width="8.28515625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5">
      <c r="B1" s="56" t="s">
        <v>195</v>
      </c>
      <c r="C1" s="77" t="s" vm="1">
        <v>277</v>
      </c>
    </row>
    <row r="2" spans="2:55">
      <c r="B2" s="56" t="s">
        <v>194</v>
      </c>
      <c r="C2" s="77" t="s">
        <v>278</v>
      </c>
    </row>
    <row r="3" spans="2:55">
      <c r="B3" s="56" t="s">
        <v>196</v>
      </c>
      <c r="C3" s="77" t="s">
        <v>279</v>
      </c>
    </row>
    <row r="4" spans="2:55">
      <c r="B4" s="56" t="s">
        <v>197</v>
      </c>
      <c r="C4" s="77">
        <v>2102</v>
      </c>
    </row>
    <row r="6" spans="2:55" ht="26.25" customHeight="1">
      <c r="B6" s="233" t="s">
        <v>225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5"/>
      <c r="BC6" s="3"/>
    </row>
    <row r="7" spans="2:55" ht="26.25" customHeight="1">
      <c r="B7" s="233" t="s">
        <v>106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5"/>
      <c r="AZ7" s="3"/>
      <c r="BC7" s="3"/>
    </row>
    <row r="8" spans="2:55" s="3" customFormat="1" ht="74.25" customHeight="1">
      <c r="B8" s="22" t="s">
        <v>131</v>
      </c>
      <c r="C8" s="30" t="s">
        <v>50</v>
      </c>
      <c r="D8" s="30" t="s">
        <v>135</v>
      </c>
      <c r="E8" s="30" t="s">
        <v>133</v>
      </c>
      <c r="F8" s="30" t="s">
        <v>74</v>
      </c>
      <c r="G8" s="30" t="s">
        <v>117</v>
      </c>
      <c r="H8" s="30" t="s">
        <v>260</v>
      </c>
      <c r="I8" s="30" t="s">
        <v>259</v>
      </c>
      <c r="J8" s="30" t="s">
        <v>275</v>
      </c>
      <c r="K8" s="30" t="s">
        <v>71</v>
      </c>
      <c r="L8" s="30" t="s">
        <v>66</v>
      </c>
      <c r="M8" s="30" t="s">
        <v>198</v>
      </c>
      <c r="N8" s="14" t="s">
        <v>200</v>
      </c>
      <c r="AZ8" s="1"/>
      <c r="BA8" s="1"/>
      <c r="BC8" s="4"/>
    </row>
    <row r="9" spans="2:55" s="3" customFormat="1" ht="26.25" customHeight="1">
      <c r="B9" s="15"/>
      <c r="C9" s="16"/>
      <c r="D9" s="16"/>
      <c r="E9" s="16"/>
      <c r="F9" s="16"/>
      <c r="G9" s="16"/>
      <c r="H9" s="32" t="s">
        <v>267</v>
      </c>
      <c r="I9" s="32"/>
      <c r="J9" s="16" t="s">
        <v>263</v>
      </c>
      <c r="K9" s="32" t="s">
        <v>263</v>
      </c>
      <c r="L9" s="32" t="s">
        <v>20</v>
      </c>
      <c r="M9" s="17" t="s">
        <v>20</v>
      </c>
      <c r="N9" s="17" t="s">
        <v>20</v>
      </c>
      <c r="AZ9" s="1"/>
      <c r="BC9" s="4"/>
    </row>
    <row r="10" spans="2:5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AZ10" s="1"/>
      <c r="BA10" s="3"/>
      <c r="BC10" s="1"/>
    </row>
    <row r="11" spans="2:55" s="138" customFormat="1" ht="18" customHeight="1">
      <c r="B11" s="78" t="s">
        <v>32</v>
      </c>
      <c r="C11" s="79"/>
      <c r="D11" s="79"/>
      <c r="E11" s="79"/>
      <c r="F11" s="79"/>
      <c r="G11" s="79"/>
      <c r="H11" s="87"/>
      <c r="I11" s="89"/>
      <c r="J11" s="87">
        <v>352.66422999999998</v>
      </c>
      <c r="K11" s="87">
        <f>K12</f>
        <v>3943565.9994200012</v>
      </c>
      <c r="L11" s="79"/>
      <c r="M11" s="88">
        <f>K11/$K$11</f>
        <v>1</v>
      </c>
      <c r="N11" s="88">
        <f>K11/'סכום נכסי הקרן'!$C$42</f>
        <v>7.6206297159448905E-2</v>
      </c>
      <c r="AZ11" s="139"/>
      <c r="BA11" s="144"/>
      <c r="BC11" s="139"/>
    </row>
    <row r="12" spans="2:55" s="139" customFormat="1" ht="20.25">
      <c r="B12" s="80" t="s">
        <v>252</v>
      </c>
      <c r="C12" s="81"/>
      <c r="D12" s="81"/>
      <c r="E12" s="81"/>
      <c r="F12" s="81"/>
      <c r="G12" s="81"/>
      <c r="H12" s="90"/>
      <c r="I12" s="92"/>
      <c r="J12" s="87">
        <v>352.66422999999998</v>
      </c>
      <c r="K12" s="90">
        <f>K13+K65</f>
        <v>3943565.9994200012</v>
      </c>
      <c r="L12" s="81"/>
      <c r="M12" s="91">
        <f t="shared" ref="M12:M66" si="0">K12/$K$11</f>
        <v>1</v>
      </c>
      <c r="N12" s="91">
        <f>K12/'סכום נכסי הקרן'!$C$42</f>
        <v>7.6206297159448905E-2</v>
      </c>
      <c r="BA12" s="138"/>
    </row>
    <row r="13" spans="2:55" s="139" customFormat="1">
      <c r="B13" s="101" t="s">
        <v>76</v>
      </c>
      <c r="C13" s="81"/>
      <c r="D13" s="81"/>
      <c r="E13" s="81"/>
      <c r="F13" s="81"/>
      <c r="G13" s="81"/>
      <c r="H13" s="90"/>
      <c r="I13" s="92"/>
      <c r="J13" s="87">
        <v>352.66422999999998</v>
      </c>
      <c r="K13" s="90">
        <f>SUM(K14:K63)</f>
        <v>3897854.8925900012</v>
      </c>
      <c r="L13" s="81"/>
      <c r="M13" s="91">
        <f t="shared" si="0"/>
        <v>0.98840868725495579</v>
      </c>
      <c r="N13" s="91">
        <f>K13/'סכום נכסי הקרן'!$C$42</f>
        <v>7.5322966135931965E-2</v>
      </c>
    </row>
    <row r="14" spans="2:55" s="139" customFormat="1">
      <c r="B14" s="86" t="s">
        <v>1601</v>
      </c>
      <c r="C14" s="83" t="s">
        <v>1602</v>
      </c>
      <c r="D14" s="96" t="s">
        <v>28</v>
      </c>
      <c r="E14" s="83"/>
      <c r="F14" s="96" t="s">
        <v>1603</v>
      </c>
      <c r="G14" s="96" t="s">
        <v>179</v>
      </c>
      <c r="H14" s="93">
        <v>921804.99999999965</v>
      </c>
      <c r="I14" s="95">
        <v>3558</v>
      </c>
      <c r="J14" s="83"/>
      <c r="K14" s="93">
        <v>115251.54616000007</v>
      </c>
      <c r="L14" s="94">
        <v>4.4591295756622802E-2</v>
      </c>
      <c r="M14" s="94">
        <f t="shared" si="0"/>
        <v>2.9225210425526203E-2</v>
      </c>
      <c r="N14" s="94">
        <f>K14/'סכום נכסי הקרן'!$C$42</f>
        <v>2.2271450702350737E-3</v>
      </c>
    </row>
    <row r="15" spans="2:55" s="139" customFormat="1">
      <c r="B15" s="86" t="s">
        <v>1604</v>
      </c>
      <c r="C15" s="83" t="s">
        <v>1605</v>
      </c>
      <c r="D15" s="96" t="s">
        <v>28</v>
      </c>
      <c r="E15" s="83"/>
      <c r="F15" s="96" t="s">
        <v>1603</v>
      </c>
      <c r="G15" s="96" t="s">
        <v>181</v>
      </c>
      <c r="H15" s="93">
        <v>78308</v>
      </c>
      <c r="I15" s="95">
        <v>9114</v>
      </c>
      <c r="J15" s="83"/>
      <c r="K15" s="93">
        <v>30894.60716</v>
      </c>
      <c r="L15" s="94">
        <v>3.7436828817389564E-2</v>
      </c>
      <c r="M15" s="94">
        <f t="shared" si="0"/>
        <v>7.8341803242405004E-3</v>
      </c>
      <c r="N15" s="94">
        <f>K15/'סכום נכסי הקרן'!$C$42</f>
        <v>5.9701387378977933E-4</v>
      </c>
    </row>
    <row r="16" spans="2:55" s="139" customFormat="1" ht="20.25">
      <c r="B16" s="86" t="s">
        <v>1606</v>
      </c>
      <c r="C16" s="83" t="s">
        <v>1607</v>
      </c>
      <c r="D16" s="96" t="s">
        <v>28</v>
      </c>
      <c r="E16" s="83"/>
      <c r="F16" s="96" t="s">
        <v>1603</v>
      </c>
      <c r="G16" s="96" t="s">
        <v>181</v>
      </c>
      <c r="H16" s="93">
        <v>31598</v>
      </c>
      <c r="I16" s="95">
        <v>10230</v>
      </c>
      <c r="J16" s="83"/>
      <c r="K16" s="93">
        <v>13992.739510000098</v>
      </c>
      <c r="L16" s="94">
        <v>6.024714332291653E-2</v>
      </c>
      <c r="M16" s="94">
        <f t="shared" si="0"/>
        <v>3.548245296784199E-3</v>
      </c>
      <c r="N16" s="94">
        <f>K16/'סכום נכסי הקרן'!$C$42</f>
        <v>2.7039863548135361E-4</v>
      </c>
      <c r="AZ16" s="138"/>
    </row>
    <row r="17" spans="2:14" s="139" customFormat="1">
      <c r="B17" s="86" t="s">
        <v>1608</v>
      </c>
      <c r="C17" s="83" t="s">
        <v>1609</v>
      </c>
      <c r="D17" s="96" t="s">
        <v>1371</v>
      </c>
      <c r="E17" s="83"/>
      <c r="F17" s="96" t="s">
        <v>1603</v>
      </c>
      <c r="G17" s="96" t="s">
        <v>179</v>
      </c>
      <c r="H17" s="93">
        <v>248037</v>
      </c>
      <c r="I17" s="95">
        <v>10129</v>
      </c>
      <c r="J17" s="83"/>
      <c r="K17" s="93">
        <v>88284.568400000004</v>
      </c>
      <c r="L17" s="94">
        <v>1.9583942463632913E-3</v>
      </c>
      <c r="M17" s="94">
        <f t="shared" si="0"/>
        <v>2.2386988936658962E-2</v>
      </c>
      <c r="N17" s="94">
        <f>K17/'סכום נכסי הקרן'!$C$42</f>
        <v>1.7060295314123277E-3</v>
      </c>
    </row>
    <row r="18" spans="2:14" s="139" customFormat="1">
      <c r="B18" s="86" t="s">
        <v>1610</v>
      </c>
      <c r="C18" s="83" t="s">
        <v>1611</v>
      </c>
      <c r="D18" s="96" t="s">
        <v>1371</v>
      </c>
      <c r="E18" s="83"/>
      <c r="F18" s="96" t="s">
        <v>1603</v>
      </c>
      <c r="G18" s="96" t="s">
        <v>179</v>
      </c>
      <c r="H18" s="93">
        <v>309025</v>
      </c>
      <c r="I18" s="95">
        <v>5263</v>
      </c>
      <c r="J18" s="83"/>
      <c r="K18" s="93">
        <v>57151.645920000003</v>
      </c>
      <c r="L18" s="94">
        <v>1.8546491714058872E-3</v>
      </c>
      <c r="M18" s="94">
        <f t="shared" si="0"/>
        <v>1.4492377185624778E-2</v>
      </c>
      <c r="N18" s="94">
        <f>K18/'סכום נכסי הקרן'!$C$42</f>
        <v>1.1044104023545396E-3</v>
      </c>
    </row>
    <row r="19" spans="2:14" s="139" customFormat="1">
      <c r="B19" s="86" t="s">
        <v>1612</v>
      </c>
      <c r="C19" s="83" t="s">
        <v>1613</v>
      </c>
      <c r="D19" s="96" t="s">
        <v>140</v>
      </c>
      <c r="E19" s="83"/>
      <c r="F19" s="96" t="s">
        <v>1603</v>
      </c>
      <c r="G19" s="96" t="s">
        <v>189</v>
      </c>
      <c r="H19" s="93">
        <v>13080631</v>
      </c>
      <c r="I19" s="95">
        <v>1808</v>
      </c>
      <c r="J19" s="83"/>
      <c r="K19" s="93">
        <v>780206.27016999992</v>
      </c>
      <c r="L19" s="94">
        <v>6.6893628903125467E-3</v>
      </c>
      <c r="M19" s="94">
        <f t="shared" si="0"/>
        <v>0.19784283318315163</v>
      </c>
      <c r="N19" s="94">
        <f>K19/'סכום נכסי הקרן'!$C$42</f>
        <v>1.507686973642253E-2</v>
      </c>
    </row>
    <row r="20" spans="2:14" s="139" customFormat="1">
      <c r="B20" s="86" t="s">
        <v>1614</v>
      </c>
      <c r="C20" s="83" t="s">
        <v>1615</v>
      </c>
      <c r="D20" s="96" t="s">
        <v>28</v>
      </c>
      <c r="E20" s="83"/>
      <c r="F20" s="96" t="s">
        <v>1603</v>
      </c>
      <c r="G20" s="96" t="s">
        <v>181</v>
      </c>
      <c r="H20" s="93">
        <v>315564.99999999994</v>
      </c>
      <c r="I20" s="95">
        <v>2507</v>
      </c>
      <c r="J20" s="83"/>
      <c r="K20" s="93">
        <v>34246.065550000407</v>
      </c>
      <c r="L20" s="94">
        <v>2.0311393522572923E-2</v>
      </c>
      <c r="M20" s="94">
        <f t="shared" si="0"/>
        <v>8.684035097938551E-3</v>
      </c>
      <c r="N20" s="94">
        <f>K20/'סכום נכסי הקרן'!$C$42</f>
        <v>6.6177815921658915E-4</v>
      </c>
    </row>
    <row r="21" spans="2:14">
      <c r="B21" s="86" t="s">
        <v>1616</v>
      </c>
      <c r="C21" s="83" t="s">
        <v>1617</v>
      </c>
      <c r="D21" s="96" t="s">
        <v>28</v>
      </c>
      <c r="E21" s="83"/>
      <c r="F21" s="96" t="s">
        <v>1603</v>
      </c>
      <c r="G21" s="96" t="s">
        <v>181</v>
      </c>
      <c r="H21" s="93">
        <v>525093</v>
      </c>
      <c r="I21" s="95">
        <v>1005</v>
      </c>
      <c r="J21" s="83"/>
      <c r="K21" s="93">
        <v>22843.876909999999</v>
      </c>
      <c r="L21" s="94">
        <v>2.2296942675159234E-2</v>
      </c>
      <c r="M21" s="94">
        <f t="shared" si="0"/>
        <v>5.7926954724124699E-3</v>
      </c>
      <c r="N21" s="94">
        <f>K21/'סכום נכסי הקרן'!$C$42</f>
        <v>4.4143987252485896E-4</v>
      </c>
    </row>
    <row r="22" spans="2:14">
      <c r="B22" s="86" t="s">
        <v>1618</v>
      </c>
      <c r="C22" s="83" t="s">
        <v>1619</v>
      </c>
      <c r="D22" s="96" t="s">
        <v>28</v>
      </c>
      <c r="E22" s="83"/>
      <c r="F22" s="96" t="s">
        <v>1603</v>
      </c>
      <c r="G22" s="96" t="s">
        <v>181</v>
      </c>
      <c r="H22" s="93">
        <v>1204197</v>
      </c>
      <c r="I22" s="95">
        <v>3948.5</v>
      </c>
      <c r="J22" s="83"/>
      <c r="K22" s="93">
        <v>205824.56406</v>
      </c>
      <c r="L22" s="94">
        <v>1.993417996146413E-2</v>
      </c>
      <c r="M22" s="94">
        <f t="shared" si="0"/>
        <v>5.2192498893202648E-2</v>
      </c>
      <c r="N22" s="94">
        <f>K22/'סכום נכסי הקרן'!$C$42</f>
        <v>3.9773970801496089E-3</v>
      </c>
    </row>
    <row r="23" spans="2:14">
      <c r="B23" s="86" t="s">
        <v>1620</v>
      </c>
      <c r="C23" s="83" t="s">
        <v>1621</v>
      </c>
      <c r="D23" s="96" t="s">
        <v>28</v>
      </c>
      <c r="E23" s="83"/>
      <c r="F23" s="96" t="s">
        <v>1603</v>
      </c>
      <c r="G23" s="96" t="s">
        <v>181</v>
      </c>
      <c r="H23" s="93">
        <v>1097070</v>
      </c>
      <c r="I23" s="95">
        <v>3399</v>
      </c>
      <c r="J23" s="83"/>
      <c r="K23" s="93">
        <v>161418.39496999991</v>
      </c>
      <c r="L23" s="94">
        <v>0.11634593154587046</v>
      </c>
      <c r="M23" s="94">
        <f t="shared" si="0"/>
        <v>4.0932089127896039E-2</v>
      </c>
      <c r="N23" s="94">
        <f>K23/'סכום נכסי הקרן'!$C$42</f>
        <v>3.1192829474374932E-3</v>
      </c>
    </row>
    <row r="24" spans="2:14">
      <c r="B24" s="86" t="s">
        <v>1622</v>
      </c>
      <c r="C24" s="83" t="s">
        <v>1623</v>
      </c>
      <c r="D24" s="96" t="s">
        <v>139</v>
      </c>
      <c r="E24" s="83"/>
      <c r="F24" s="96" t="s">
        <v>1603</v>
      </c>
      <c r="G24" s="96" t="s">
        <v>179</v>
      </c>
      <c r="H24" s="93">
        <v>696080</v>
      </c>
      <c r="I24" s="95">
        <v>4225</v>
      </c>
      <c r="J24" s="83"/>
      <c r="K24" s="93">
        <v>103344.56132000002</v>
      </c>
      <c r="L24" s="94">
        <v>8.492556568444945E-2</v>
      </c>
      <c r="M24" s="94">
        <f t="shared" si="0"/>
        <v>2.6205865791316639E-2</v>
      </c>
      <c r="N24" s="94">
        <f>K24/'סכום נכסי הקרן'!$C$42</f>
        <v>1.9970519958137124E-3</v>
      </c>
    </row>
    <row r="25" spans="2:14">
      <c r="B25" s="86" t="s">
        <v>1624</v>
      </c>
      <c r="C25" s="83" t="s">
        <v>1625</v>
      </c>
      <c r="D25" s="96" t="s">
        <v>1371</v>
      </c>
      <c r="E25" s="83"/>
      <c r="F25" s="96" t="s">
        <v>1603</v>
      </c>
      <c r="G25" s="96" t="s">
        <v>179</v>
      </c>
      <c r="H25" s="93">
        <v>337216</v>
      </c>
      <c r="I25" s="95">
        <v>6741</v>
      </c>
      <c r="J25" s="83"/>
      <c r="K25" s="93">
        <v>79879.301189999998</v>
      </c>
      <c r="L25" s="94">
        <v>1.3099623112356959E-3</v>
      </c>
      <c r="M25" s="94">
        <f t="shared" si="0"/>
        <v>2.0255601453544388E-2</v>
      </c>
      <c r="N25" s="94">
        <f>K25/'סכום נכסי הקרן'!$C$42</f>
        <v>1.5436043835121687E-3</v>
      </c>
    </row>
    <row r="26" spans="2:14">
      <c r="B26" s="86" t="s">
        <v>1626</v>
      </c>
      <c r="C26" s="83" t="s">
        <v>1627</v>
      </c>
      <c r="D26" s="96" t="s">
        <v>1371</v>
      </c>
      <c r="E26" s="83"/>
      <c r="F26" s="96" t="s">
        <v>1603</v>
      </c>
      <c r="G26" s="96" t="s">
        <v>179</v>
      </c>
      <c r="H26" s="93">
        <v>177727</v>
      </c>
      <c r="I26" s="95">
        <v>2814.5</v>
      </c>
      <c r="J26" s="83"/>
      <c r="K26" s="93">
        <v>17577.472239999999</v>
      </c>
      <c r="L26" s="94">
        <v>0.11107937499999999</v>
      </c>
      <c r="M26" s="94">
        <f t="shared" si="0"/>
        <v>4.4572532176677662E-3</v>
      </c>
      <c r="N26" s="94">
        <f>K26/'סכום נכסי הקרן'!$C$42</f>
        <v>3.3967076322049953E-4</v>
      </c>
    </row>
    <row r="27" spans="2:14">
      <c r="B27" s="86" t="s">
        <v>1628</v>
      </c>
      <c r="C27" s="83" t="s">
        <v>1629</v>
      </c>
      <c r="D27" s="96" t="s">
        <v>1371</v>
      </c>
      <c r="E27" s="83"/>
      <c r="F27" s="96" t="s">
        <v>1603</v>
      </c>
      <c r="G27" s="96" t="s">
        <v>179</v>
      </c>
      <c r="H27" s="93">
        <v>394188</v>
      </c>
      <c r="I27" s="95">
        <v>8140</v>
      </c>
      <c r="J27" s="83"/>
      <c r="K27" s="93">
        <v>112753.37784</v>
      </c>
      <c r="L27" s="94">
        <v>2.1027248751347744E-3</v>
      </c>
      <c r="M27" s="94">
        <f t="shared" si="0"/>
        <v>2.8591730899541982E-2</v>
      </c>
      <c r="N27" s="94">
        <f>K27/'סכום נכסי הקרן'!$C$42</f>
        <v>2.1788699412334934E-3</v>
      </c>
    </row>
    <row r="28" spans="2:14">
      <c r="B28" s="86" t="s">
        <v>1630</v>
      </c>
      <c r="C28" s="83" t="s">
        <v>1631</v>
      </c>
      <c r="D28" s="96" t="s">
        <v>28</v>
      </c>
      <c r="E28" s="83"/>
      <c r="F28" s="96" t="s">
        <v>1603</v>
      </c>
      <c r="G28" s="96" t="s">
        <v>188</v>
      </c>
      <c r="H28" s="93">
        <v>2322197</v>
      </c>
      <c r="I28" s="95">
        <v>3194</v>
      </c>
      <c r="J28" s="83"/>
      <c r="K28" s="93">
        <v>202026.89402000001</v>
      </c>
      <c r="L28" s="94">
        <v>4.3261177128798428E-2</v>
      </c>
      <c r="M28" s="94">
        <f t="shared" si="0"/>
        <v>5.1229494840383819E-2</v>
      </c>
      <c r="N28" s="94">
        <f>K28/'סכום נכסי הקרן'!$C$42</f>
        <v>3.9040101071347436E-3</v>
      </c>
    </row>
    <row r="29" spans="2:14">
      <c r="B29" s="86" t="s">
        <v>1632</v>
      </c>
      <c r="C29" s="83" t="s">
        <v>1633</v>
      </c>
      <c r="D29" s="96" t="s">
        <v>1371</v>
      </c>
      <c r="E29" s="83"/>
      <c r="F29" s="96" t="s">
        <v>1603</v>
      </c>
      <c r="G29" s="96" t="s">
        <v>179</v>
      </c>
      <c r="H29" s="93">
        <v>298925</v>
      </c>
      <c r="I29" s="95">
        <v>7429</v>
      </c>
      <c r="J29" s="83"/>
      <c r="K29" s="93">
        <v>78035.883809999999</v>
      </c>
      <c r="L29" s="94">
        <v>1.7473228272814421E-3</v>
      </c>
      <c r="M29" s="94">
        <f t="shared" si="0"/>
        <v>1.978815209926171E-2</v>
      </c>
      <c r="N29" s="94">
        <f>K29/'סכום נכסי הקרן'!$C$42</f>
        <v>1.5079817991127105E-3</v>
      </c>
    </row>
    <row r="30" spans="2:14">
      <c r="B30" s="86" t="s">
        <v>1634</v>
      </c>
      <c r="C30" s="83" t="s">
        <v>1635</v>
      </c>
      <c r="D30" s="96" t="s">
        <v>28</v>
      </c>
      <c r="E30" s="83"/>
      <c r="F30" s="96" t="s">
        <v>1603</v>
      </c>
      <c r="G30" s="96" t="s">
        <v>181</v>
      </c>
      <c r="H30" s="93">
        <v>115427.99999999999</v>
      </c>
      <c r="I30" s="95">
        <v>5913</v>
      </c>
      <c r="J30" s="83"/>
      <c r="K30" s="93">
        <v>29545.175269999898</v>
      </c>
      <c r="L30" s="94">
        <v>4.0359440559440553E-2</v>
      </c>
      <c r="M30" s="94">
        <f t="shared" si="0"/>
        <v>7.4919946247495907E-3</v>
      </c>
      <c r="N30" s="94">
        <f>K30/'סכום נכסי הקרן'!$C$42</f>
        <v>5.7093716869066125E-4</v>
      </c>
    </row>
    <row r="31" spans="2:14">
      <c r="B31" s="86" t="s">
        <v>1636</v>
      </c>
      <c r="C31" s="83" t="s">
        <v>1637</v>
      </c>
      <c r="D31" s="96" t="s">
        <v>155</v>
      </c>
      <c r="E31" s="83"/>
      <c r="F31" s="96" t="s">
        <v>1603</v>
      </c>
      <c r="G31" s="96" t="s">
        <v>179</v>
      </c>
      <c r="H31" s="93">
        <v>66865</v>
      </c>
      <c r="I31" s="95">
        <v>13460</v>
      </c>
      <c r="J31" s="83"/>
      <c r="K31" s="93">
        <v>31626.101910000001</v>
      </c>
      <c r="L31" s="94">
        <v>1.3372999999999999E-2</v>
      </c>
      <c r="M31" s="94">
        <f t="shared" si="0"/>
        <v>8.0196710070660412E-3</v>
      </c>
      <c r="N31" s="94">
        <f>K31/'סכום נכסי הקרן'!$C$42</f>
        <v>6.1114943188549163E-4</v>
      </c>
    </row>
    <row r="32" spans="2:14">
      <c r="B32" s="86" t="s">
        <v>1638</v>
      </c>
      <c r="C32" s="83" t="s">
        <v>1639</v>
      </c>
      <c r="D32" s="96" t="s">
        <v>155</v>
      </c>
      <c r="E32" s="83"/>
      <c r="F32" s="96" t="s">
        <v>1603</v>
      </c>
      <c r="G32" s="96" t="s">
        <v>181</v>
      </c>
      <c r="H32" s="93">
        <v>22153</v>
      </c>
      <c r="I32" s="95">
        <v>10252</v>
      </c>
      <c r="J32" s="83"/>
      <c r="K32" s="93">
        <v>9831.2483300000004</v>
      </c>
      <c r="L32" s="94">
        <v>5.818308917823695E-4</v>
      </c>
      <c r="M32" s="94">
        <f t="shared" si="0"/>
        <v>2.4929843526001411E-3</v>
      </c>
      <c r="N32" s="94">
        <f>K32/'סכום נכסי הקרן'!$C$42</f>
        <v>1.8998110638810271E-4</v>
      </c>
    </row>
    <row r="33" spans="2:14">
      <c r="B33" s="86" t="s">
        <v>1640</v>
      </c>
      <c r="C33" s="83" t="s">
        <v>1641</v>
      </c>
      <c r="D33" s="96" t="s">
        <v>1371</v>
      </c>
      <c r="E33" s="83"/>
      <c r="F33" s="96" t="s">
        <v>1603</v>
      </c>
      <c r="G33" s="96" t="s">
        <v>179</v>
      </c>
      <c r="H33" s="93">
        <v>1275502</v>
      </c>
      <c r="I33" s="95">
        <v>5840</v>
      </c>
      <c r="J33" s="83"/>
      <c r="K33" s="93">
        <v>261755.45924000014</v>
      </c>
      <c r="L33" s="94">
        <v>1.4824523477452347E-3</v>
      </c>
      <c r="M33" s="94">
        <f t="shared" si="0"/>
        <v>6.6375321036467441E-2</v>
      </c>
      <c r="N33" s="94">
        <f>K33/'סכום נכסי הקרן'!$C$42</f>
        <v>5.0582174389588574E-3</v>
      </c>
    </row>
    <row r="34" spans="2:14">
      <c r="B34" s="86" t="s">
        <v>1642</v>
      </c>
      <c r="C34" s="83" t="s">
        <v>1643</v>
      </c>
      <c r="D34" s="96" t="s">
        <v>1371</v>
      </c>
      <c r="E34" s="83"/>
      <c r="F34" s="96" t="s">
        <v>1603</v>
      </c>
      <c r="G34" s="96" t="s">
        <v>179</v>
      </c>
      <c r="H34" s="93">
        <v>1767547</v>
      </c>
      <c r="I34" s="95">
        <v>2694</v>
      </c>
      <c r="J34" s="83"/>
      <c r="K34" s="93">
        <v>167328.65466</v>
      </c>
      <c r="L34" s="94">
        <v>0.11744498338870432</v>
      </c>
      <c r="M34" s="94">
        <f t="shared" si="0"/>
        <v>4.2430798593103253E-2</v>
      </c>
      <c r="N34" s="94">
        <f>K34/'סכום נכסי הקרן'!$C$42</f>
        <v>3.233494046298753E-3</v>
      </c>
    </row>
    <row r="35" spans="2:14">
      <c r="B35" s="86" t="s">
        <v>1644</v>
      </c>
      <c r="C35" s="83" t="s">
        <v>1645</v>
      </c>
      <c r="D35" s="96" t="s">
        <v>1371</v>
      </c>
      <c r="E35" s="83"/>
      <c r="F35" s="96" t="s">
        <v>1603</v>
      </c>
      <c r="G35" s="96" t="s">
        <v>179</v>
      </c>
      <c r="H35" s="93">
        <v>201930</v>
      </c>
      <c r="I35" s="95">
        <v>3949</v>
      </c>
      <c r="J35" s="83"/>
      <c r="K35" s="93">
        <v>28021.393969999997</v>
      </c>
      <c r="L35" s="94">
        <v>4.8952727272727273E-3</v>
      </c>
      <c r="M35" s="94">
        <f t="shared" si="0"/>
        <v>7.1055978203791274E-3</v>
      </c>
      <c r="N35" s="94">
        <f>K35/'סכום נכסי הקרן'!$C$42</f>
        <v>5.4149129899534428E-4</v>
      </c>
    </row>
    <row r="36" spans="2:14">
      <c r="B36" s="86" t="s">
        <v>1646</v>
      </c>
      <c r="C36" s="83" t="s">
        <v>1647</v>
      </c>
      <c r="D36" s="96" t="s">
        <v>1371</v>
      </c>
      <c r="E36" s="83"/>
      <c r="F36" s="96" t="s">
        <v>1603</v>
      </c>
      <c r="G36" s="96" t="s">
        <v>179</v>
      </c>
      <c r="H36" s="93">
        <v>27247</v>
      </c>
      <c r="I36" s="95">
        <v>18501</v>
      </c>
      <c r="J36" s="83"/>
      <c r="K36" s="93">
        <v>17713.95968</v>
      </c>
      <c r="L36" s="94">
        <v>2.9297849462365591E-3</v>
      </c>
      <c r="M36" s="94">
        <f t="shared" si="0"/>
        <v>4.4918633750786153E-3</v>
      </c>
      <c r="N36" s="94">
        <f>K36/'סכום נכסי הקרן'!$C$42</f>
        <v>3.4230827516088604E-4</v>
      </c>
    </row>
    <row r="37" spans="2:14">
      <c r="B37" s="86" t="s">
        <v>1648</v>
      </c>
      <c r="C37" s="83" t="s">
        <v>1649</v>
      </c>
      <c r="D37" s="96" t="s">
        <v>1371</v>
      </c>
      <c r="E37" s="83"/>
      <c r="F37" s="96" t="s">
        <v>1603</v>
      </c>
      <c r="G37" s="96" t="s">
        <v>179</v>
      </c>
      <c r="H37" s="93">
        <v>9181</v>
      </c>
      <c r="I37" s="95">
        <v>18702.5</v>
      </c>
      <c r="J37" s="83"/>
      <c r="K37" s="93">
        <v>6033.8069299999997</v>
      </c>
      <c r="L37" s="94">
        <v>2.1105747126436781E-3</v>
      </c>
      <c r="M37" s="94">
        <f t="shared" si="0"/>
        <v>1.5300382777636841E-3</v>
      </c>
      <c r="N37" s="94">
        <f>K37/'סכום נכסי הקרן'!$C$42</f>
        <v>1.1659855166059073E-4</v>
      </c>
    </row>
    <row r="38" spans="2:14">
      <c r="B38" s="86" t="s">
        <v>1650</v>
      </c>
      <c r="C38" s="83" t="s">
        <v>1651</v>
      </c>
      <c r="D38" s="96" t="s">
        <v>28</v>
      </c>
      <c r="E38" s="83"/>
      <c r="F38" s="96" t="s">
        <v>1603</v>
      </c>
      <c r="G38" s="96" t="s">
        <v>181</v>
      </c>
      <c r="H38" s="93">
        <v>242241.00000000009</v>
      </c>
      <c r="I38" s="95">
        <v>2838.5</v>
      </c>
      <c r="J38" s="83"/>
      <c r="K38" s="93">
        <v>29764.8755100001</v>
      </c>
      <c r="L38" s="94">
        <v>2.3633268292682936E-2</v>
      </c>
      <c r="M38" s="94">
        <f t="shared" si="0"/>
        <v>7.5477056842405479E-3</v>
      </c>
      <c r="N38" s="94">
        <f>K38/'סכום נכסי הקרן'!$C$42</f>
        <v>5.7518270224529678E-4</v>
      </c>
    </row>
    <row r="39" spans="2:14">
      <c r="B39" s="86" t="s">
        <v>1652</v>
      </c>
      <c r="C39" s="83" t="s">
        <v>1653</v>
      </c>
      <c r="D39" s="96" t="s">
        <v>139</v>
      </c>
      <c r="E39" s="83"/>
      <c r="F39" s="96" t="s">
        <v>1603</v>
      </c>
      <c r="G39" s="96" t="s">
        <v>182</v>
      </c>
      <c r="H39" s="93">
        <v>4110255</v>
      </c>
      <c r="I39" s="95">
        <v>699.1</v>
      </c>
      <c r="J39" s="83"/>
      <c r="K39" s="93">
        <v>142070.56212000002</v>
      </c>
      <c r="L39" s="94">
        <v>5.3802434965982519E-3</v>
      </c>
      <c r="M39" s="94">
        <f t="shared" si="0"/>
        <v>3.6025912116316804E-2</v>
      </c>
      <c r="N39" s="94">
        <f>K39/'סכום נכסי הקרן'!$C$42</f>
        <v>2.7454013641762293E-3</v>
      </c>
    </row>
    <row r="40" spans="2:14">
      <c r="B40" s="86" t="s">
        <v>1654</v>
      </c>
      <c r="C40" s="83" t="s">
        <v>1655</v>
      </c>
      <c r="D40" s="96" t="s">
        <v>1371</v>
      </c>
      <c r="E40" s="83"/>
      <c r="F40" s="96" t="s">
        <v>1603</v>
      </c>
      <c r="G40" s="96" t="s">
        <v>179</v>
      </c>
      <c r="H40" s="93">
        <v>152680</v>
      </c>
      <c r="I40" s="95">
        <v>4724</v>
      </c>
      <c r="J40" s="83"/>
      <c r="K40" s="93">
        <v>25345.087640000002</v>
      </c>
      <c r="L40" s="94">
        <v>1.6004192872117401E-3</v>
      </c>
      <c r="M40" s="94">
        <f t="shared" si="0"/>
        <v>6.4269464854214749E-3</v>
      </c>
      <c r="N40" s="94">
        <f>K40/'סכום נכסי הקרן'!$C$42</f>
        <v>4.8977379369590467E-4</v>
      </c>
    </row>
    <row r="41" spans="2:14">
      <c r="B41" s="86" t="s">
        <v>1656</v>
      </c>
      <c r="C41" s="83" t="s">
        <v>1657</v>
      </c>
      <c r="D41" s="96" t="s">
        <v>139</v>
      </c>
      <c r="E41" s="83"/>
      <c r="F41" s="96" t="s">
        <v>1603</v>
      </c>
      <c r="G41" s="96" t="s">
        <v>181</v>
      </c>
      <c r="H41" s="93">
        <v>128685</v>
      </c>
      <c r="I41" s="95">
        <v>20045</v>
      </c>
      <c r="J41" s="83"/>
      <c r="K41" s="93">
        <v>111660.99883</v>
      </c>
      <c r="L41" s="94">
        <v>2.2476284493852621E-2</v>
      </c>
      <c r="M41" s="94">
        <f t="shared" si="0"/>
        <v>2.8314728052331952E-2</v>
      </c>
      <c r="N41" s="94">
        <f>K41/'סכום נכסי הקרן'!$C$42</f>
        <v>2.1577605799449925E-3</v>
      </c>
    </row>
    <row r="42" spans="2:14">
      <c r="B42" s="86" t="s">
        <v>1658</v>
      </c>
      <c r="C42" s="83" t="s">
        <v>1659</v>
      </c>
      <c r="D42" s="96" t="s">
        <v>1367</v>
      </c>
      <c r="E42" s="83"/>
      <c r="F42" s="96" t="s">
        <v>1603</v>
      </c>
      <c r="G42" s="96" t="s">
        <v>179</v>
      </c>
      <c r="H42" s="93">
        <v>102123</v>
      </c>
      <c r="I42" s="95">
        <v>10674</v>
      </c>
      <c r="J42" s="83"/>
      <c r="K42" s="93">
        <v>38304.740090000007</v>
      </c>
      <c r="L42" s="94">
        <v>1.205702479338843E-3</v>
      </c>
      <c r="M42" s="94">
        <f t="shared" si="0"/>
        <v>9.7132240453522683E-3</v>
      </c>
      <c r="N42" s="94">
        <f>K42/'סכום נכסי הקרן'!$C$42</f>
        <v>7.4020883797641939E-4</v>
      </c>
    </row>
    <row r="43" spans="2:14">
      <c r="B43" s="86" t="s">
        <v>1660</v>
      </c>
      <c r="C43" s="83" t="s">
        <v>1661</v>
      </c>
      <c r="D43" s="96" t="s">
        <v>1371</v>
      </c>
      <c r="E43" s="83"/>
      <c r="F43" s="96" t="s">
        <v>1603</v>
      </c>
      <c r="G43" s="96" t="s">
        <v>179</v>
      </c>
      <c r="H43" s="93">
        <v>202770.99999999997</v>
      </c>
      <c r="I43" s="95">
        <v>3757</v>
      </c>
      <c r="J43" s="83"/>
      <c r="K43" s="93">
        <v>26770.026129999998</v>
      </c>
      <c r="L43" s="94">
        <v>4.2688631578947358E-3</v>
      </c>
      <c r="M43" s="94">
        <f t="shared" si="0"/>
        <v>6.7882789672943705E-3</v>
      </c>
      <c r="N43" s="94">
        <f>K43/'סכום נכסי הקרן'!$C$42</f>
        <v>5.1730960418287179E-4</v>
      </c>
    </row>
    <row r="44" spans="2:14">
      <c r="B44" s="86" t="s">
        <v>1662</v>
      </c>
      <c r="C44" s="83" t="s">
        <v>1663</v>
      </c>
      <c r="D44" s="96" t="s">
        <v>28</v>
      </c>
      <c r="E44" s="83"/>
      <c r="F44" s="96" t="s">
        <v>1603</v>
      </c>
      <c r="G44" s="96" t="s">
        <v>181</v>
      </c>
      <c r="H44" s="93">
        <v>78545.999999999985</v>
      </c>
      <c r="I44" s="95">
        <v>5170</v>
      </c>
      <c r="J44" s="83"/>
      <c r="K44" s="93">
        <v>17578.513119999996</v>
      </c>
      <c r="L44" s="94">
        <v>2.6625762711864401E-2</v>
      </c>
      <c r="M44" s="94">
        <f t="shared" si="0"/>
        <v>4.4575171615196373E-3</v>
      </c>
      <c r="N44" s="94">
        <f>K44/'סכום נכסי הקרן'!$C$42</f>
        <v>3.396908774041087E-4</v>
      </c>
    </row>
    <row r="45" spans="2:14">
      <c r="B45" s="86" t="s">
        <v>1664</v>
      </c>
      <c r="C45" s="83" t="s">
        <v>1665</v>
      </c>
      <c r="D45" s="96" t="s">
        <v>28</v>
      </c>
      <c r="E45" s="83"/>
      <c r="F45" s="96" t="s">
        <v>1603</v>
      </c>
      <c r="G45" s="96" t="s">
        <v>181</v>
      </c>
      <c r="H45" s="93">
        <v>138921</v>
      </c>
      <c r="I45" s="95">
        <v>3966.5</v>
      </c>
      <c r="J45" s="83"/>
      <c r="K45" s="93">
        <v>23852.992999999995</v>
      </c>
      <c r="L45" s="94">
        <v>1.6572086446690861E-2</v>
      </c>
      <c r="M45" s="94">
        <f t="shared" si="0"/>
        <v>6.0485847082331493E-3</v>
      </c>
      <c r="N45" s="94">
        <f>K45/'סכום נכסי הקרן'!$C$42</f>
        <v>4.6094024366971392E-4</v>
      </c>
    </row>
    <row r="46" spans="2:14">
      <c r="B46" s="86" t="s">
        <v>1666</v>
      </c>
      <c r="C46" s="83" t="s">
        <v>1667</v>
      </c>
      <c r="D46" s="96" t="s">
        <v>28</v>
      </c>
      <c r="E46" s="83"/>
      <c r="F46" s="96" t="s">
        <v>1603</v>
      </c>
      <c r="G46" s="96" t="s">
        <v>181</v>
      </c>
      <c r="H46" s="93">
        <v>163729</v>
      </c>
      <c r="I46" s="95">
        <v>5424</v>
      </c>
      <c r="J46" s="83"/>
      <c r="K46" s="93">
        <v>38442.605169999901</v>
      </c>
      <c r="L46" s="94">
        <v>4.0052888825828928E-2</v>
      </c>
      <c r="M46" s="94">
        <f t="shared" si="0"/>
        <v>9.7481835414074056E-3</v>
      </c>
      <c r="N46" s="94">
        <f>K46/'סכום נכסי הקרן'!$C$42</f>
        <v>7.4287297172134174E-4</v>
      </c>
    </row>
    <row r="47" spans="2:14">
      <c r="B47" s="86" t="s">
        <v>1668</v>
      </c>
      <c r="C47" s="83" t="s">
        <v>1669</v>
      </c>
      <c r="D47" s="96" t="s">
        <v>28</v>
      </c>
      <c r="E47" s="83"/>
      <c r="F47" s="96" t="s">
        <v>1603</v>
      </c>
      <c r="G47" s="96" t="s">
        <v>181</v>
      </c>
      <c r="H47" s="93">
        <v>168669</v>
      </c>
      <c r="I47" s="95">
        <v>2132</v>
      </c>
      <c r="J47" s="83"/>
      <c r="K47" s="93">
        <v>15566.4647100001</v>
      </c>
      <c r="L47" s="94">
        <v>4.0159934966567676E-3</v>
      </c>
      <c r="M47" s="94">
        <f t="shared" si="0"/>
        <v>3.947306755431387E-3</v>
      </c>
      <c r="N47" s="94">
        <f>K47/'סכום נכסי הקרן'!$C$42</f>
        <v>3.008096315839044E-4</v>
      </c>
    </row>
    <row r="48" spans="2:14">
      <c r="B48" s="86" t="s">
        <v>1670</v>
      </c>
      <c r="C48" s="83" t="s">
        <v>1671</v>
      </c>
      <c r="D48" s="96" t="s">
        <v>28</v>
      </c>
      <c r="E48" s="83"/>
      <c r="F48" s="96" t="s">
        <v>1603</v>
      </c>
      <c r="G48" s="96" t="s">
        <v>181</v>
      </c>
      <c r="H48" s="93">
        <v>51625</v>
      </c>
      <c r="I48" s="95">
        <v>10740</v>
      </c>
      <c r="J48" s="83"/>
      <c r="K48" s="93">
        <v>24001.13982</v>
      </c>
      <c r="L48" s="94">
        <v>4.9622470323359719E-3</v>
      </c>
      <c r="M48" s="94">
        <f t="shared" si="0"/>
        <v>6.0861514232372332E-3</v>
      </c>
      <c r="N48" s="94">
        <f>K48/'סכום נכסי הקרן'!$C$42</f>
        <v>4.6380306391661944E-4</v>
      </c>
    </row>
    <row r="49" spans="2:14">
      <c r="B49" s="86" t="s">
        <v>1672</v>
      </c>
      <c r="C49" s="83" t="s">
        <v>1673</v>
      </c>
      <c r="D49" s="96" t="s">
        <v>1371</v>
      </c>
      <c r="E49" s="83"/>
      <c r="F49" s="96" t="s">
        <v>1603</v>
      </c>
      <c r="G49" s="96" t="s">
        <v>179</v>
      </c>
      <c r="H49" s="93">
        <v>112375</v>
      </c>
      <c r="I49" s="95">
        <v>2387</v>
      </c>
      <c r="J49" s="83"/>
      <c r="K49" s="93">
        <v>9425.922849999999</v>
      </c>
      <c r="L49" s="94">
        <v>1.6584056788060684E-3</v>
      </c>
      <c r="M49" s="94">
        <f t="shared" si="0"/>
        <v>2.3902028903247247E-3</v>
      </c>
      <c r="N49" s="94">
        <f>K49/'סכום נכסי הקרן'!$C$42</f>
        <v>1.8214851173145965E-4</v>
      </c>
    </row>
    <row r="50" spans="2:14">
      <c r="B50" s="86" t="s">
        <v>1674</v>
      </c>
      <c r="C50" s="83" t="s">
        <v>1675</v>
      </c>
      <c r="D50" s="96" t="s">
        <v>1371</v>
      </c>
      <c r="E50" s="83"/>
      <c r="F50" s="96" t="s">
        <v>1603</v>
      </c>
      <c r="G50" s="96" t="s">
        <v>179</v>
      </c>
      <c r="H50" s="93">
        <v>190836</v>
      </c>
      <c r="I50" s="95">
        <v>10428</v>
      </c>
      <c r="J50" s="83"/>
      <c r="K50" s="93">
        <v>69929.928569999989</v>
      </c>
      <c r="L50" s="94">
        <v>1.8580193803155447E-2</v>
      </c>
      <c r="M50" s="94">
        <f t="shared" si="0"/>
        <v>1.7732663427031503E-2</v>
      </c>
      <c r="N50" s="94">
        <f>K50/'סכום נכסי הקרן'!$C$42</f>
        <v>1.3513406185488542E-3</v>
      </c>
    </row>
    <row r="51" spans="2:14">
      <c r="B51" s="86" t="s">
        <v>1676</v>
      </c>
      <c r="C51" s="83" t="s">
        <v>1677</v>
      </c>
      <c r="D51" s="96" t="s">
        <v>28</v>
      </c>
      <c r="E51" s="83"/>
      <c r="F51" s="96" t="s">
        <v>1603</v>
      </c>
      <c r="G51" s="96" t="s">
        <v>181</v>
      </c>
      <c r="H51" s="93">
        <v>115627</v>
      </c>
      <c r="I51" s="95">
        <v>7061</v>
      </c>
      <c r="J51" s="83"/>
      <c r="K51" s="93">
        <v>35342.151979999995</v>
      </c>
      <c r="L51" s="94">
        <v>1.2030364791807279E-2</v>
      </c>
      <c r="M51" s="94">
        <f t="shared" si="0"/>
        <v>8.9619780638127856E-3</v>
      </c>
      <c r="N51" s="94">
        <f>K51/'סכום נכסי הקרן'!$C$42</f>
        <v>6.8295916346737962E-4</v>
      </c>
    </row>
    <row r="52" spans="2:14">
      <c r="B52" s="86" t="s">
        <v>1678</v>
      </c>
      <c r="C52" s="83" t="s">
        <v>1679</v>
      </c>
      <c r="D52" s="96" t="s">
        <v>139</v>
      </c>
      <c r="E52" s="83"/>
      <c r="F52" s="96" t="s">
        <v>1603</v>
      </c>
      <c r="G52" s="96" t="s">
        <v>179</v>
      </c>
      <c r="H52" s="93">
        <v>38354.000000000007</v>
      </c>
      <c r="I52" s="95">
        <v>7012</v>
      </c>
      <c r="J52" s="83"/>
      <c r="K52" s="93">
        <v>9450.4900300000991</v>
      </c>
      <c r="L52" s="94">
        <v>2.9744164818998303E-2</v>
      </c>
      <c r="M52" s="94">
        <f t="shared" si="0"/>
        <v>2.3964325768581094E-3</v>
      </c>
      <c r="N52" s="94">
        <f>K52/'סכום נכסי הקרן'!$C$42</f>
        <v>1.8262325307463295E-4</v>
      </c>
    </row>
    <row r="53" spans="2:14">
      <c r="B53" s="86" t="s">
        <v>1680</v>
      </c>
      <c r="C53" s="83" t="s">
        <v>1681</v>
      </c>
      <c r="D53" s="96" t="s">
        <v>1371</v>
      </c>
      <c r="E53" s="83"/>
      <c r="F53" s="96" t="s">
        <v>1603</v>
      </c>
      <c r="G53" s="96" t="s">
        <v>179</v>
      </c>
      <c r="H53" s="93">
        <v>168765</v>
      </c>
      <c r="I53" s="95">
        <v>6039</v>
      </c>
      <c r="J53" s="83"/>
      <c r="K53" s="93">
        <v>35813.698280000004</v>
      </c>
      <c r="L53" s="94">
        <v>1.9566370097777361E-3</v>
      </c>
      <c r="M53" s="94">
        <f t="shared" si="0"/>
        <v>9.0815516426673969E-3</v>
      </c>
      <c r="N53" s="94">
        <f>K53/'סכום נכסי הקרן'!$C$42</f>
        <v>6.9207142314999296E-4</v>
      </c>
    </row>
    <row r="54" spans="2:14">
      <c r="B54" s="86" t="s">
        <v>1682</v>
      </c>
      <c r="C54" s="83" t="s">
        <v>1683</v>
      </c>
      <c r="D54" s="96" t="s">
        <v>28</v>
      </c>
      <c r="E54" s="83"/>
      <c r="F54" s="96" t="s">
        <v>1603</v>
      </c>
      <c r="G54" s="96" t="s">
        <v>181</v>
      </c>
      <c r="H54" s="93">
        <v>84664</v>
      </c>
      <c r="I54" s="95">
        <v>16528</v>
      </c>
      <c r="J54" s="83"/>
      <c r="K54" s="93">
        <v>60574.04952</v>
      </c>
      <c r="L54" s="94">
        <v>6.6403137254901962E-2</v>
      </c>
      <c r="M54" s="94">
        <f t="shared" si="0"/>
        <v>1.5360222075377693E-2</v>
      </c>
      <c r="N54" s="94">
        <f>K54/'סכום נכסי הקרן'!$C$42</f>
        <v>1.1705456479113596E-3</v>
      </c>
    </row>
    <row r="55" spans="2:14">
      <c r="B55" s="86" t="s">
        <v>1684</v>
      </c>
      <c r="C55" s="83" t="s">
        <v>1685</v>
      </c>
      <c r="D55" s="96" t="s">
        <v>1371</v>
      </c>
      <c r="E55" s="83"/>
      <c r="F55" s="96" t="s">
        <v>1603</v>
      </c>
      <c r="G55" s="96" t="s">
        <v>179</v>
      </c>
      <c r="H55" s="93">
        <v>109733</v>
      </c>
      <c r="I55" s="95">
        <v>4079</v>
      </c>
      <c r="J55" s="83"/>
      <c r="K55" s="93">
        <v>15728.695880000001</v>
      </c>
      <c r="L55" s="94">
        <v>5.2629695823734621E-3</v>
      </c>
      <c r="M55" s="94">
        <f t="shared" si="0"/>
        <v>3.988444946100381E-3</v>
      </c>
      <c r="N55" s="94">
        <f>K55/'סכום נכסי הקרן'!$C$42</f>
        <v>3.0394462076662777E-4</v>
      </c>
    </row>
    <row r="56" spans="2:14">
      <c r="B56" s="86" t="s">
        <v>1686</v>
      </c>
      <c r="C56" s="83" t="s">
        <v>1687</v>
      </c>
      <c r="D56" s="96" t="s">
        <v>28</v>
      </c>
      <c r="E56" s="83"/>
      <c r="F56" s="96" t="s">
        <v>1603</v>
      </c>
      <c r="G56" s="96" t="s">
        <v>181</v>
      </c>
      <c r="H56" s="93">
        <v>228832</v>
      </c>
      <c r="I56" s="95">
        <v>10008</v>
      </c>
      <c r="J56" s="83"/>
      <c r="K56" s="93">
        <v>99136.041599999997</v>
      </c>
      <c r="L56" s="94">
        <v>0.1188346896838598</v>
      </c>
      <c r="M56" s="94">
        <f t="shared" si="0"/>
        <v>2.5138679462846671E-2</v>
      </c>
      <c r="N56" s="94">
        <f>K56/'סכום נכסי הקרן'!$C$42</f>
        <v>1.915725677341829E-3</v>
      </c>
    </row>
    <row r="57" spans="2:14">
      <c r="B57" s="86" t="s">
        <v>1688</v>
      </c>
      <c r="C57" s="83" t="s">
        <v>1689</v>
      </c>
      <c r="D57" s="96" t="s">
        <v>151</v>
      </c>
      <c r="E57" s="83"/>
      <c r="F57" s="96" t="s">
        <v>1603</v>
      </c>
      <c r="G57" s="96" t="s">
        <v>183</v>
      </c>
      <c r="H57" s="93">
        <v>184119</v>
      </c>
      <c r="I57" s="95">
        <v>7428</v>
      </c>
      <c r="J57" s="83"/>
      <c r="K57" s="93">
        <v>36924.802530000001</v>
      </c>
      <c r="L57" s="94">
        <v>5.4977633339774101E-3</v>
      </c>
      <c r="M57" s="94">
        <f t="shared" si="0"/>
        <v>9.3633027912885716E-3</v>
      </c>
      <c r="N57" s="94">
        <f>K57/'סכום נכסי הקרן'!$C$42</f>
        <v>7.135426349068342E-4</v>
      </c>
    </row>
    <row r="58" spans="2:14">
      <c r="B58" s="86" t="s">
        <v>1690</v>
      </c>
      <c r="C58" s="83" t="s">
        <v>1691</v>
      </c>
      <c r="D58" s="96" t="s">
        <v>1371</v>
      </c>
      <c r="E58" s="83"/>
      <c r="F58" s="96" t="s">
        <v>1603</v>
      </c>
      <c r="G58" s="96" t="s">
        <v>179</v>
      </c>
      <c r="H58" s="93">
        <v>331442</v>
      </c>
      <c r="I58" s="95">
        <v>17100</v>
      </c>
      <c r="J58" s="83"/>
      <c r="K58" s="93">
        <v>199161.50915</v>
      </c>
      <c r="L58" s="94">
        <v>3.1287896012892227E-3</v>
      </c>
      <c r="M58" s="94">
        <f t="shared" si="0"/>
        <v>5.0502897423116949E-2</v>
      </c>
      <c r="N58" s="94">
        <f>K58/'סכום נכסי הקרן'!$C$42</f>
        <v>3.8486388084392168E-3</v>
      </c>
    </row>
    <row r="59" spans="2:14">
      <c r="B59" s="86" t="s">
        <v>1692</v>
      </c>
      <c r="C59" s="83" t="s">
        <v>1693</v>
      </c>
      <c r="D59" s="96" t="s">
        <v>1371</v>
      </c>
      <c r="E59" s="83"/>
      <c r="F59" s="96" t="s">
        <v>1603</v>
      </c>
      <c r="G59" s="96" t="s">
        <v>179</v>
      </c>
      <c r="H59" s="93">
        <v>40299</v>
      </c>
      <c r="I59" s="95">
        <v>7547</v>
      </c>
      <c r="J59" s="83"/>
      <c r="K59" s="93">
        <v>10687.358470000001</v>
      </c>
      <c r="L59" s="94">
        <v>1.0345050656067048E-4</v>
      </c>
      <c r="M59" s="94">
        <f t="shared" si="0"/>
        <v>2.7100747068951911E-3</v>
      </c>
      <c r="N59" s="94">
        <f>K59/'סכום נכסי הקרן'!$C$42</f>
        <v>2.0652475843796131E-4</v>
      </c>
    </row>
    <row r="60" spans="2:14" s="139" customFormat="1">
      <c r="B60" s="86" t="s">
        <v>2958</v>
      </c>
      <c r="C60" s="83" t="s">
        <v>2959</v>
      </c>
      <c r="D60" s="96" t="s">
        <v>139</v>
      </c>
      <c r="E60" s="83"/>
      <c r="F60" s="96" t="s">
        <v>1603</v>
      </c>
      <c r="G60" s="96" t="s">
        <v>179</v>
      </c>
      <c r="H60" s="93">
        <v>0</v>
      </c>
      <c r="I60" s="95">
        <v>49.94</v>
      </c>
      <c r="J60" s="95">
        <v>352.66422999999998</v>
      </c>
      <c r="K60" s="95">
        <v>352.66422999999998</v>
      </c>
      <c r="L60" s="94">
        <v>0</v>
      </c>
      <c r="M60" s="94">
        <f t="shared" si="0"/>
        <v>8.9427748908441741E-5</v>
      </c>
      <c r="N60" s="94">
        <f>K60/'סכום נכסי הקרן'!$C$42</f>
        <v>6.8149576076172939E-6</v>
      </c>
    </row>
    <row r="61" spans="2:14">
      <c r="B61" s="86" t="s">
        <v>1694</v>
      </c>
      <c r="C61" s="83" t="s">
        <v>1695</v>
      </c>
      <c r="D61" s="96" t="s">
        <v>1371</v>
      </c>
      <c r="E61" s="83"/>
      <c r="F61" s="96" t="s">
        <v>1603</v>
      </c>
      <c r="G61" s="96" t="s">
        <v>179</v>
      </c>
      <c r="H61" s="93">
        <v>224062</v>
      </c>
      <c r="I61" s="95">
        <v>2622</v>
      </c>
      <c r="J61" s="83"/>
      <c r="K61" s="93">
        <v>20644.418420000002</v>
      </c>
      <c r="L61" s="94">
        <v>3.4684520123839011E-3</v>
      </c>
      <c r="M61" s="94">
        <f t="shared" si="0"/>
        <v>5.2349620680968122E-3</v>
      </c>
      <c r="N61" s="94">
        <f>K61/'סכום נכסי הקרן'!$C$42</f>
        <v>3.9893707497982886E-4</v>
      </c>
    </row>
    <row r="62" spans="2:14">
      <c r="B62" s="86" t="s">
        <v>1696</v>
      </c>
      <c r="C62" s="83" t="s">
        <v>1697</v>
      </c>
      <c r="D62" s="96" t="s">
        <v>1371</v>
      </c>
      <c r="E62" s="83"/>
      <c r="F62" s="96" t="s">
        <v>1603</v>
      </c>
      <c r="G62" s="96" t="s">
        <v>179</v>
      </c>
      <c r="H62" s="93">
        <v>300404</v>
      </c>
      <c r="I62" s="95">
        <v>8133</v>
      </c>
      <c r="J62" s="83"/>
      <c r="K62" s="93">
        <v>85853.546620000008</v>
      </c>
      <c r="L62" s="94">
        <v>2.2088529411764705E-2</v>
      </c>
      <c r="M62" s="94">
        <f t="shared" si="0"/>
        <v>2.1770536269109454E-2</v>
      </c>
      <c r="N62" s="94">
        <f>K62/'סכום נכסי הקרן'!$C$42</f>
        <v>1.6590519562443152E-3</v>
      </c>
    </row>
    <row r="63" spans="2:14">
      <c r="B63" s="86" t="s">
        <v>1698</v>
      </c>
      <c r="C63" s="83" t="s">
        <v>1699</v>
      </c>
      <c r="D63" s="96" t="s">
        <v>1371</v>
      </c>
      <c r="E63" s="83"/>
      <c r="F63" s="96" t="s">
        <v>1603</v>
      </c>
      <c r="G63" s="96" t="s">
        <v>179</v>
      </c>
      <c r="H63" s="93">
        <v>700434</v>
      </c>
      <c r="I63" s="95">
        <v>2433</v>
      </c>
      <c r="J63" s="83"/>
      <c r="K63" s="93">
        <v>59884.039100000002</v>
      </c>
      <c r="L63" s="94">
        <v>7.2203735774369129E-2</v>
      </c>
      <c r="M63" s="94">
        <f t="shared" si="0"/>
        <v>1.5185250889374599E-2</v>
      </c>
      <c r="N63" s="94">
        <f>K63/'סכום נכסי הקרן'!$C$42</f>
        <v>1.1572117417164665E-3</v>
      </c>
    </row>
    <row r="64" spans="2:14">
      <c r="B64" s="82"/>
      <c r="C64" s="83"/>
      <c r="D64" s="83"/>
      <c r="E64" s="83"/>
      <c r="F64" s="83"/>
      <c r="G64" s="83"/>
      <c r="H64" s="93"/>
      <c r="I64" s="95"/>
      <c r="J64" s="83"/>
      <c r="K64" s="83"/>
      <c r="L64" s="83"/>
      <c r="M64" s="94"/>
      <c r="N64" s="83"/>
    </row>
    <row r="65" spans="2:14">
      <c r="B65" s="101" t="s">
        <v>77</v>
      </c>
      <c r="C65" s="81"/>
      <c r="D65" s="81"/>
      <c r="E65" s="81"/>
      <c r="F65" s="81"/>
      <c r="G65" s="81"/>
      <c r="H65" s="90"/>
      <c r="I65" s="92"/>
      <c r="J65" s="81"/>
      <c r="K65" s="90">
        <v>45711.106829999997</v>
      </c>
      <c r="L65" s="81"/>
      <c r="M65" s="91">
        <f t="shared" si="0"/>
        <v>1.1591312745044192E-2</v>
      </c>
      <c r="N65" s="91">
        <f>K65/'סכום נכסי הקרן'!$C$42</f>
        <v>8.8333102351694512E-4</v>
      </c>
    </row>
    <row r="66" spans="2:14">
      <c r="B66" s="86" t="s">
        <v>1700</v>
      </c>
      <c r="C66" s="83" t="s">
        <v>1701</v>
      </c>
      <c r="D66" s="96" t="s">
        <v>139</v>
      </c>
      <c r="E66" s="83"/>
      <c r="F66" s="96" t="s">
        <v>1702</v>
      </c>
      <c r="G66" s="96" t="s">
        <v>182</v>
      </c>
      <c r="H66" s="93">
        <v>5814717</v>
      </c>
      <c r="I66" s="95">
        <v>159</v>
      </c>
      <c r="J66" s="83"/>
      <c r="K66" s="93">
        <v>45711.106829999997</v>
      </c>
      <c r="L66" s="94">
        <v>4.1717552839878935E-2</v>
      </c>
      <c r="M66" s="94">
        <f t="shared" si="0"/>
        <v>1.1591312745044192E-2</v>
      </c>
      <c r="N66" s="94">
        <f>K66/'סכום נכסי הקרן'!$C$42</f>
        <v>8.8333102351694512E-4</v>
      </c>
    </row>
    <row r="67" spans="2:14">
      <c r="D67" s="1"/>
      <c r="E67" s="1"/>
      <c r="F67" s="1"/>
      <c r="G67" s="1"/>
    </row>
    <row r="68" spans="2:14">
      <c r="D68" s="1"/>
      <c r="E68" s="1"/>
      <c r="F68" s="1"/>
      <c r="G68" s="1"/>
    </row>
    <row r="69" spans="2:14">
      <c r="D69" s="1"/>
      <c r="E69" s="1"/>
      <c r="F69" s="1"/>
      <c r="G69" s="1"/>
    </row>
    <row r="70" spans="2:14">
      <c r="B70" s="98" t="s">
        <v>276</v>
      </c>
      <c r="D70" s="1"/>
      <c r="E70" s="1"/>
      <c r="F70" s="1"/>
      <c r="G70" s="1"/>
    </row>
    <row r="71" spans="2:14">
      <c r="B71" s="98" t="s">
        <v>128</v>
      </c>
      <c r="D71" s="1"/>
      <c r="E71" s="1"/>
      <c r="F71" s="1"/>
      <c r="G71" s="1"/>
    </row>
    <row r="72" spans="2:14">
      <c r="B72" s="98" t="s">
        <v>258</v>
      </c>
      <c r="D72" s="1"/>
      <c r="E72" s="1"/>
      <c r="F72" s="1"/>
      <c r="G72" s="1"/>
    </row>
    <row r="73" spans="2:14">
      <c r="B73" s="98" t="s">
        <v>266</v>
      </c>
      <c r="D73" s="1"/>
      <c r="E73" s="1"/>
      <c r="F73" s="1"/>
      <c r="G73" s="1"/>
    </row>
    <row r="74" spans="2:14">
      <c r="B74" s="98" t="s">
        <v>274</v>
      </c>
      <c r="D74" s="1"/>
      <c r="E74" s="1"/>
      <c r="F74" s="1"/>
      <c r="G74" s="1"/>
    </row>
    <row r="75" spans="2:14">
      <c r="D75" s="1"/>
      <c r="E75" s="1"/>
      <c r="F75" s="1"/>
      <c r="G75" s="1"/>
    </row>
    <row r="76" spans="2:14">
      <c r="D76" s="1"/>
      <c r="E76" s="1"/>
      <c r="F76" s="1"/>
      <c r="G76" s="1"/>
    </row>
    <row r="77" spans="2:14">
      <c r="D77" s="1"/>
      <c r="E77" s="1"/>
      <c r="F77" s="1"/>
      <c r="G77" s="1"/>
    </row>
    <row r="78" spans="2:14">
      <c r="D78" s="1"/>
      <c r="E78" s="1"/>
      <c r="F78" s="1"/>
      <c r="G78" s="1"/>
    </row>
    <row r="79" spans="2:14">
      <c r="D79" s="1"/>
      <c r="E79" s="1"/>
      <c r="F79" s="1"/>
      <c r="G79" s="1"/>
    </row>
    <row r="80" spans="2:14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43"/>
      <c r="D252" s="1"/>
      <c r="E252" s="1"/>
      <c r="F252" s="1"/>
      <c r="G252" s="1"/>
    </row>
    <row r="253" spans="2:7">
      <c r="B253" s="3"/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  <row r="256" spans="2:7">
      <c r="D256" s="1"/>
      <c r="E256" s="1"/>
      <c r="F256" s="1"/>
      <c r="G256" s="1"/>
    </row>
  </sheetData>
  <sheetProtection sheet="1" objects="1" scenarios="1"/>
  <mergeCells count="2">
    <mergeCell ref="B6:N6"/>
    <mergeCell ref="B7:N7"/>
  </mergeCells>
  <phoneticPr fontId="7" type="noConversion"/>
  <dataValidations count="1">
    <dataValidation allowBlank="1" showInputMessage="1" showErrorMessage="1" sqref="J9:J1048576 J1:J7 A1:A1048576 B1:B43 C5:C1048576 Z1:XFD1048576 Y1:Y43 Y49:Y1048576 B71:B1048576 B45:B69 D1:I1048576 K60:N60 K1:N59 K61:N1048576 O1:X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AR327"/>
  <sheetViews>
    <sheetView rightToLeft="1" workbookViewId="0">
      <pane ySplit="10" topLeftCell="A11" activePane="bottomLeft" state="frozen"/>
      <selection pane="bottomLeft" activeCell="C13" sqref="C13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5.7109375" style="1" bestFit="1" customWidth="1"/>
    <col min="8" max="8" width="8.140625" style="1" bestFit="1" customWidth="1"/>
    <col min="9" max="9" width="12.28515625" style="1" bestFit="1" customWidth="1"/>
    <col min="10" max="10" width="13.140625" style="1" bestFit="1" customWidth="1"/>
    <col min="11" max="11" width="11.85546875" style="1" bestFit="1" customWidth="1"/>
    <col min="12" max="12" width="13.140625" style="1" bestFit="1" customWidth="1"/>
    <col min="13" max="13" width="13.85546875" style="1" bestFit="1" customWidth="1"/>
    <col min="14" max="14" width="10" style="1" customWidth="1"/>
    <col min="15" max="15" width="9" style="1" bestFit="1" customWidth="1"/>
    <col min="16" max="25" width="5.7109375" style="1" customWidth="1"/>
    <col min="26" max="16384" width="9.140625" style="1"/>
  </cols>
  <sheetData>
    <row r="1" spans="2:44">
      <c r="B1" s="56" t="s">
        <v>195</v>
      </c>
      <c r="C1" s="77" t="s" vm="1">
        <v>277</v>
      </c>
    </row>
    <row r="2" spans="2:44">
      <c r="B2" s="56" t="s">
        <v>194</v>
      </c>
      <c r="C2" s="77" t="s">
        <v>278</v>
      </c>
    </row>
    <row r="3" spans="2:44">
      <c r="B3" s="56" t="s">
        <v>196</v>
      </c>
      <c r="C3" s="77" t="s">
        <v>279</v>
      </c>
    </row>
    <row r="4" spans="2:44">
      <c r="B4" s="56" t="s">
        <v>197</v>
      </c>
      <c r="C4" s="77">
        <v>2102</v>
      </c>
    </row>
    <row r="6" spans="2:44" ht="26.25" customHeight="1">
      <c r="B6" s="233" t="s">
        <v>225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5"/>
    </row>
    <row r="7" spans="2:44" ht="26.25" customHeight="1">
      <c r="B7" s="233" t="s">
        <v>107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5"/>
      <c r="AR7" s="3"/>
    </row>
    <row r="8" spans="2:44" s="3" customFormat="1" ht="78.75">
      <c r="B8" s="22" t="s">
        <v>131</v>
      </c>
      <c r="C8" s="30" t="s">
        <v>50</v>
      </c>
      <c r="D8" s="30" t="s">
        <v>135</v>
      </c>
      <c r="E8" s="30" t="s">
        <v>133</v>
      </c>
      <c r="F8" s="30" t="s">
        <v>74</v>
      </c>
      <c r="G8" s="30" t="s">
        <v>15</v>
      </c>
      <c r="H8" s="30" t="s">
        <v>75</v>
      </c>
      <c r="I8" s="30" t="s">
        <v>117</v>
      </c>
      <c r="J8" s="30" t="s">
        <v>260</v>
      </c>
      <c r="K8" s="30" t="s">
        <v>259</v>
      </c>
      <c r="L8" s="30" t="s">
        <v>71</v>
      </c>
      <c r="M8" s="30" t="s">
        <v>66</v>
      </c>
      <c r="N8" s="30" t="s">
        <v>198</v>
      </c>
      <c r="O8" s="20" t="s">
        <v>200</v>
      </c>
      <c r="AM8" s="1"/>
      <c r="AN8" s="1"/>
    </row>
    <row r="9" spans="2:44" s="3" customFormat="1" ht="20.25">
      <c r="B9" s="15"/>
      <c r="C9" s="16"/>
      <c r="D9" s="16"/>
      <c r="E9" s="16"/>
      <c r="F9" s="16"/>
      <c r="G9" s="16"/>
      <c r="H9" s="16"/>
      <c r="I9" s="16"/>
      <c r="J9" s="32" t="s">
        <v>267</v>
      </c>
      <c r="K9" s="32"/>
      <c r="L9" s="32" t="s">
        <v>263</v>
      </c>
      <c r="M9" s="32" t="s">
        <v>20</v>
      </c>
      <c r="N9" s="32" t="s">
        <v>20</v>
      </c>
      <c r="O9" s="33" t="s">
        <v>20</v>
      </c>
      <c r="AL9" s="1"/>
      <c r="AM9" s="1"/>
      <c r="AN9" s="1"/>
      <c r="AR9" s="4"/>
    </row>
    <row r="10" spans="2:4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AL10" s="1"/>
      <c r="AM10" s="3"/>
      <c r="AN10" s="1"/>
    </row>
    <row r="11" spans="2:44" s="138" customFormat="1" ht="18" customHeight="1">
      <c r="B11" s="78" t="s">
        <v>33</v>
      </c>
      <c r="C11" s="79"/>
      <c r="D11" s="79"/>
      <c r="E11" s="79"/>
      <c r="F11" s="79"/>
      <c r="G11" s="79"/>
      <c r="H11" s="79"/>
      <c r="I11" s="79"/>
      <c r="J11" s="87"/>
      <c r="K11" s="89"/>
      <c r="L11" s="87">
        <v>4537278.242999997</v>
      </c>
      <c r="M11" s="79"/>
      <c r="N11" s="88">
        <v>1</v>
      </c>
      <c r="O11" s="88">
        <f>L11/'סכום נכסי הקרן'!$C$42</f>
        <v>8.767931717942945E-2</v>
      </c>
      <c r="AL11" s="139"/>
      <c r="AM11" s="144"/>
      <c r="AN11" s="139"/>
      <c r="AR11" s="139"/>
    </row>
    <row r="12" spans="2:44" s="138" customFormat="1" ht="18" customHeight="1">
      <c r="B12" s="80" t="s">
        <v>252</v>
      </c>
      <c r="C12" s="81"/>
      <c r="D12" s="81"/>
      <c r="E12" s="81"/>
      <c r="F12" s="81"/>
      <c r="G12" s="81"/>
      <c r="H12" s="81"/>
      <c r="I12" s="81"/>
      <c r="J12" s="90"/>
      <c r="K12" s="92"/>
      <c r="L12" s="90">
        <v>4537278.2429999998</v>
      </c>
      <c r="M12" s="81"/>
      <c r="N12" s="91">
        <v>1.0000000000000007</v>
      </c>
      <c r="O12" s="91">
        <f>L12/'סכום נכסי הקרן'!$C$42</f>
        <v>8.7679317179429506E-2</v>
      </c>
      <c r="AL12" s="139"/>
      <c r="AM12" s="144"/>
      <c r="AN12" s="139"/>
      <c r="AR12" s="139"/>
    </row>
    <row r="13" spans="2:44" s="139" customFormat="1">
      <c r="B13" s="101" t="s">
        <v>58</v>
      </c>
      <c r="C13" s="81"/>
      <c r="D13" s="81"/>
      <c r="E13" s="81"/>
      <c r="F13" s="81"/>
      <c r="G13" s="81"/>
      <c r="H13" s="81"/>
      <c r="I13" s="81"/>
      <c r="J13" s="90"/>
      <c r="K13" s="92"/>
      <c r="L13" s="90">
        <v>2827880.4277499998</v>
      </c>
      <c r="M13" s="81"/>
      <c r="N13" s="91">
        <v>0.62325479644383397</v>
      </c>
      <c r="O13" s="91">
        <f>L13/'סכום נכסי הקרן'!$C$42</f>
        <v>5.4646554980999656E-2</v>
      </c>
      <c r="AM13" s="144"/>
    </row>
    <row r="14" spans="2:44" s="139" customFormat="1" ht="20.25">
      <c r="B14" s="86" t="s">
        <v>1703</v>
      </c>
      <c r="C14" s="83" t="s">
        <v>1704</v>
      </c>
      <c r="D14" s="96" t="s">
        <v>28</v>
      </c>
      <c r="E14" s="83"/>
      <c r="F14" s="96" t="s">
        <v>1702</v>
      </c>
      <c r="G14" s="83" t="s">
        <v>1705</v>
      </c>
      <c r="H14" s="83" t="s">
        <v>863</v>
      </c>
      <c r="I14" s="96" t="s">
        <v>182</v>
      </c>
      <c r="J14" s="93">
        <v>29089.360000000001</v>
      </c>
      <c r="K14" s="95">
        <v>111339</v>
      </c>
      <c r="L14" s="93">
        <v>160131.77327000001</v>
      </c>
      <c r="M14" s="94">
        <v>0.10696279078905344</v>
      </c>
      <c r="N14" s="94">
        <v>3.5292473746137878E-2</v>
      </c>
      <c r="O14" s="94">
        <f>L14/'סכום נכסי הקרן'!$C$42</f>
        <v>3.09441999963431E-3</v>
      </c>
      <c r="AM14" s="138"/>
    </row>
    <row r="15" spans="2:44" s="139" customFormat="1">
      <c r="B15" s="86" t="s">
        <v>1706</v>
      </c>
      <c r="C15" s="83" t="s">
        <v>1707</v>
      </c>
      <c r="D15" s="96" t="s">
        <v>28</v>
      </c>
      <c r="E15" s="83"/>
      <c r="F15" s="96" t="s">
        <v>1702</v>
      </c>
      <c r="G15" s="83" t="s">
        <v>883</v>
      </c>
      <c r="H15" s="83" t="s">
        <v>863</v>
      </c>
      <c r="I15" s="96" t="s">
        <v>181</v>
      </c>
      <c r="J15" s="93">
        <v>18524.580000000002</v>
      </c>
      <c r="K15" s="95">
        <v>97967</v>
      </c>
      <c r="L15" s="93">
        <v>78558.955430000002</v>
      </c>
      <c r="M15" s="94">
        <v>8.1121186481412047E-2</v>
      </c>
      <c r="N15" s="94">
        <v>1.7314114590878102E-2</v>
      </c>
      <c r="O15" s="94">
        <f>L15/'סכום נכסי הקרן'!$C$42</f>
        <v>1.5180897448945883E-3</v>
      </c>
    </row>
    <row r="16" spans="2:44" s="139" customFormat="1">
      <c r="B16" s="86" t="s">
        <v>1708</v>
      </c>
      <c r="C16" s="83" t="s">
        <v>1709</v>
      </c>
      <c r="D16" s="96" t="s">
        <v>28</v>
      </c>
      <c r="E16" s="83"/>
      <c r="F16" s="96" t="s">
        <v>1702</v>
      </c>
      <c r="G16" s="83" t="s">
        <v>1000</v>
      </c>
      <c r="H16" s="83" t="s">
        <v>863</v>
      </c>
      <c r="I16" s="96" t="s">
        <v>179</v>
      </c>
      <c r="J16" s="93">
        <v>311001.34999999998</v>
      </c>
      <c r="K16" s="95">
        <v>2864</v>
      </c>
      <c r="L16" s="93">
        <v>31299.47451</v>
      </c>
      <c r="M16" s="94">
        <v>9.3704019612389691E-3</v>
      </c>
      <c r="N16" s="94">
        <v>6.8982929487051122E-3</v>
      </c>
      <c r="O16" s="94">
        <f>L16/'סכום נכסי הקרן'!$C$42</f>
        <v>6.0483761544613719E-4</v>
      </c>
      <c r="AM16" s="144"/>
    </row>
    <row r="17" spans="2:39" s="139" customFormat="1">
      <c r="B17" s="86" t="s">
        <v>1710</v>
      </c>
      <c r="C17" s="83" t="s">
        <v>1711</v>
      </c>
      <c r="D17" s="96" t="s">
        <v>28</v>
      </c>
      <c r="E17" s="83"/>
      <c r="F17" s="96" t="s">
        <v>1702</v>
      </c>
      <c r="G17" s="83" t="s">
        <v>1000</v>
      </c>
      <c r="H17" s="83" t="s">
        <v>863</v>
      </c>
      <c r="I17" s="96" t="s">
        <v>179</v>
      </c>
      <c r="J17" s="93">
        <v>9513.73</v>
      </c>
      <c r="K17" s="95">
        <v>184444.4</v>
      </c>
      <c r="L17" s="93">
        <v>61662.06336</v>
      </c>
      <c r="M17" s="94">
        <v>1.9895436503741218E-2</v>
      </c>
      <c r="N17" s="94">
        <v>1.3590099627487192E-2</v>
      </c>
      <c r="O17" s="94">
        <f>L17/'סכום נכסי הקרן'!$C$42</f>
        <v>1.1915706557384955E-3</v>
      </c>
      <c r="AM17" s="144"/>
    </row>
    <row r="18" spans="2:39" s="139" customFormat="1">
      <c r="B18" s="86" t="s">
        <v>1712</v>
      </c>
      <c r="C18" s="83" t="s">
        <v>1713</v>
      </c>
      <c r="D18" s="96" t="s">
        <v>28</v>
      </c>
      <c r="E18" s="83"/>
      <c r="F18" s="96" t="s">
        <v>1702</v>
      </c>
      <c r="G18" s="83" t="s">
        <v>1022</v>
      </c>
      <c r="H18" s="83" t="s">
        <v>863</v>
      </c>
      <c r="I18" s="96" t="s">
        <v>181</v>
      </c>
      <c r="J18" s="93">
        <v>106764.34</v>
      </c>
      <c r="K18" s="95">
        <v>25035</v>
      </c>
      <c r="L18" s="93">
        <v>115702.11986000001</v>
      </c>
      <c r="M18" s="94">
        <v>6.785190032011292E-3</v>
      </c>
      <c r="N18" s="94">
        <v>2.5500336030417011E-2</v>
      </c>
      <c r="O18" s="94">
        <f>L18/'סכום נכסי הקרן'!$C$42</f>
        <v>2.2358520509929659E-3</v>
      </c>
      <c r="AM18" s="144"/>
    </row>
    <row r="19" spans="2:39" s="139" customFormat="1">
      <c r="B19" s="86" t="s">
        <v>1714</v>
      </c>
      <c r="C19" s="83" t="s">
        <v>1715</v>
      </c>
      <c r="D19" s="96" t="s">
        <v>28</v>
      </c>
      <c r="E19" s="83"/>
      <c r="F19" s="96" t="s">
        <v>1702</v>
      </c>
      <c r="G19" s="83" t="s">
        <v>1022</v>
      </c>
      <c r="H19" s="83" t="s">
        <v>863</v>
      </c>
      <c r="I19" s="96" t="s">
        <v>181</v>
      </c>
      <c r="J19" s="93">
        <v>20418.919999999998</v>
      </c>
      <c r="K19" s="95">
        <v>188245</v>
      </c>
      <c r="L19" s="93">
        <v>166388.66535</v>
      </c>
      <c r="M19" s="94">
        <v>4.9407091810231361E-2</v>
      </c>
      <c r="N19" s="94">
        <v>3.6671470524581647E-2</v>
      </c>
      <c r="O19" s="94">
        <f>L19/'סכום נכסי הקרן'!$C$42</f>
        <v>3.2153294955608925E-3</v>
      </c>
      <c r="AM19" s="144"/>
    </row>
    <row r="20" spans="2:39" s="139" customFormat="1">
      <c r="B20" s="86" t="s">
        <v>1716</v>
      </c>
      <c r="C20" s="83" t="s">
        <v>1717</v>
      </c>
      <c r="D20" s="96" t="s">
        <v>28</v>
      </c>
      <c r="E20" s="83"/>
      <c r="F20" s="96" t="s">
        <v>1702</v>
      </c>
      <c r="G20" s="83" t="s">
        <v>1022</v>
      </c>
      <c r="H20" s="83" t="s">
        <v>863</v>
      </c>
      <c r="I20" s="96" t="s">
        <v>179</v>
      </c>
      <c r="J20" s="93">
        <v>2660709.81</v>
      </c>
      <c r="K20" s="95">
        <v>1234</v>
      </c>
      <c r="L20" s="93">
        <v>115375.72096999999</v>
      </c>
      <c r="M20" s="94">
        <v>5.198955981198872E-3</v>
      </c>
      <c r="N20" s="94">
        <v>2.5428398875030171E-2</v>
      </c>
      <c r="O20" s="94">
        <f>L20/'סכום נכסי הקרן'!$C$42</f>
        <v>2.2295446503288172E-3</v>
      </c>
      <c r="AM20" s="144"/>
    </row>
    <row r="21" spans="2:39" s="139" customFormat="1">
      <c r="B21" s="86" t="s">
        <v>1718</v>
      </c>
      <c r="C21" s="83" t="s">
        <v>1719</v>
      </c>
      <c r="D21" s="96" t="s">
        <v>28</v>
      </c>
      <c r="E21" s="83"/>
      <c r="F21" s="96" t="s">
        <v>1702</v>
      </c>
      <c r="G21" s="83" t="s">
        <v>1022</v>
      </c>
      <c r="H21" s="83" t="s">
        <v>884</v>
      </c>
      <c r="I21" s="96" t="s">
        <v>181</v>
      </c>
      <c r="J21" s="93">
        <v>3042.32</v>
      </c>
      <c r="K21" s="95">
        <v>201695</v>
      </c>
      <c r="L21" s="93">
        <v>26562.414239999998</v>
      </c>
      <c r="M21" s="94">
        <v>4.6611139187776917E-3</v>
      </c>
      <c r="N21" s="94">
        <v>5.8542616999475066E-3</v>
      </c>
      <c r="O21" s="94">
        <f>L21/'סכום נכסי הקרן'!$C$42</f>
        <v>5.1329766844108332E-4</v>
      </c>
    </row>
    <row r="22" spans="2:39" s="139" customFormat="1">
      <c r="B22" s="86" t="s">
        <v>1720</v>
      </c>
      <c r="C22" s="83" t="s">
        <v>1721</v>
      </c>
      <c r="D22" s="96" t="s">
        <v>28</v>
      </c>
      <c r="E22" s="83"/>
      <c r="F22" s="96" t="s">
        <v>1702</v>
      </c>
      <c r="G22" s="83" t="s">
        <v>1040</v>
      </c>
      <c r="H22" s="83" t="s">
        <v>884</v>
      </c>
      <c r="I22" s="96" t="s">
        <v>181</v>
      </c>
      <c r="J22" s="93">
        <v>169637.82</v>
      </c>
      <c r="K22" s="95">
        <v>18582.39</v>
      </c>
      <c r="L22" s="93">
        <v>136455.72669000001</v>
      </c>
      <c r="M22" s="94">
        <v>1.8912529257074425E-2</v>
      </c>
      <c r="N22" s="94">
        <v>3.0074357220767893E-2</v>
      </c>
      <c r="O22" s="94">
        <f>L22/'סכום נכסי הקרן'!$C$42</f>
        <v>2.6368991057271725E-3</v>
      </c>
    </row>
    <row r="23" spans="2:39" s="139" customFormat="1">
      <c r="B23" s="86" t="s">
        <v>1722</v>
      </c>
      <c r="C23" s="83" t="s">
        <v>1723</v>
      </c>
      <c r="D23" s="96" t="s">
        <v>28</v>
      </c>
      <c r="E23" s="83"/>
      <c r="F23" s="96" t="s">
        <v>1702</v>
      </c>
      <c r="G23" s="83" t="s">
        <v>1040</v>
      </c>
      <c r="H23" s="83" t="s">
        <v>869</v>
      </c>
      <c r="I23" s="96" t="s">
        <v>179</v>
      </c>
      <c r="J23" s="93">
        <v>74169.919999999998</v>
      </c>
      <c r="K23" s="95">
        <v>126090</v>
      </c>
      <c r="L23" s="93">
        <v>328632.26996000001</v>
      </c>
      <c r="M23" s="94">
        <v>1.1684245249327119E-2</v>
      </c>
      <c r="N23" s="94">
        <v>7.2429384392946564E-2</v>
      </c>
      <c r="O23" s="94">
        <f>L23/'סכום נכסי הקרן'!$C$42</f>
        <v>6.3505589672999789E-3</v>
      </c>
    </row>
    <row r="24" spans="2:39" s="139" customFormat="1">
      <c r="B24" s="86" t="s">
        <v>1724</v>
      </c>
      <c r="C24" s="83" t="s">
        <v>1725</v>
      </c>
      <c r="D24" s="96" t="s">
        <v>28</v>
      </c>
      <c r="E24" s="83"/>
      <c r="F24" s="96" t="s">
        <v>1702</v>
      </c>
      <c r="G24" s="83" t="s">
        <v>1040</v>
      </c>
      <c r="H24" s="83" t="s">
        <v>863</v>
      </c>
      <c r="I24" s="96" t="s">
        <v>179</v>
      </c>
      <c r="J24" s="93">
        <v>429602.64</v>
      </c>
      <c r="K24" s="95">
        <v>11466.9</v>
      </c>
      <c r="L24" s="93">
        <v>173107.0356</v>
      </c>
      <c r="M24" s="94">
        <v>7.7749190202648893E-2</v>
      </c>
      <c r="N24" s="94">
        <v>3.8152175451674215E-2</v>
      </c>
      <c r="O24" s="94">
        <f>L24/'סכום נכסי הקרן'!$C$42</f>
        <v>3.3451566925125856E-3</v>
      </c>
    </row>
    <row r="25" spans="2:39" s="139" customFormat="1">
      <c r="B25" s="86" t="s">
        <v>1726</v>
      </c>
      <c r="C25" s="83" t="s">
        <v>1727</v>
      </c>
      <c r="D25" s="96" t="s">
        <v>28</v>
      </c>
      <c r="E25" s="83"/>
      <c r="F25" s="96" t="s">
        <v>1702</v>
      </c>
      <c r="G25" s="83" t="s">
        <v>1040</v>
      </c>
      <c r="H25" s="83" t="s">
        <v>863</v>
      </c>
      <c r="I25" s="96" t="s">
        <v>179</v>
      </c>
      <c r="J25" s="93">
        <v>375904.64</v>
      </c>
      <c r="K25" s="95">
        <v>12243</v>
      </c>
      <c r="L25" s="93">
        <v>161721.32584999999</v>
      </c>
      <c r="M25" s="94">
        <v>4.5970477078045482E-2</v>
      </c>
      <c r="N25" s="94">
        <v>3.5642805485755637E-2</v>
      </c>
      <c r="O25" s="94">
        <f>L25/'סכום נכסי הקרן'!$C$42</f>
        <v>3.1251368473502765E-3</v>
      </c>
    </row>
    <row r="26" spans="2:39" s="139" customFormat="1">
      <c r="B26" s="86" t="s">
        <v>1728</v>
      </c>
      <c r="C26" s="83" t="s">
        <v>1729</v>
      </c>
      <c r="D26" s="96" t="s">
        <v>28</v>
      </c>
      <c r="E26" s="83"/>
      <c r="F26" s="96" t="s">
        <v>1702</v>
      </c>
      <c r="G26" s="83" t="s">
        <v>1040</v>
      </c>
      <c r="H26" s="83" t="s">
        <v>863</v>
      </c>
      <c r="I26" s="96" t="s">
        <v>179</v>
      </c>
      <c r="J26" s="93">
        <v>3898.25</v>
      </c>
      <c r="K26" s="95">
        <v>1136979</v>
      </c>
      <c r="L26" s="93">
        <v>155748.58541999999</v>
      </c>
      <c r="M26" s="94">
        <v>8.0576840904752096E-3</v>
      </c>
      <c r="N26" s="94">
        <v>3.43264347211426E-2</v>
      </c>
      <c r="O26" s="94">
        <f>L26/'סכום נכסי הקרן'!$C$42</f>
        <v>3.0097183575540421E-3</v>
      </c>
    </row>
    <row r="27" spans="2:39" s="139" customFormat="1">
      <c r="B27" s="86" t="s">
        <v>1730</v>
      </c>
      <c r="C27" s="83" t="s">
        <v>1731</v>
      </c>
      <c r="D27" s="96" t="s">
        <v>28</v>
      </c>
      <c r="E27" s="83"/>
      <c r="F27" s="96" t="s">
        <v>1702</v>
      </c>
      <c r="G27" s="83" t="s">
        <v>1040</v>
      </c>
      <c r="H27" s="83" t="s">
        <v>863</v>
      </c>
      <c r="I27" s="96" t="s">
        <v>179</v>
      </c>
      <c r="J27" s="93">
        <v>70770</v>
      </c>
      <c r="K27" s="95">
        <v>28972.47</v>
      </c>
      <c r="L27" s="93">
        <v>72050.413010000004</v>
      </c>
      <c r="M27" s="94">
        <v>5.1031863890476318E-3</v>
      </c>
      <c r="N27" s="94">
        <v>1.5879654971823171E-2</v>
      </c>
      <c r="O27" s="94">
        <f>L27/'סכום נכסי הקרן'!$C$42</f>
        <v>1.3923173049743877E-3</v>
      </c>
    </row>
    <row r="28" spans="2:39" s="139" customFormat="1">
      <c r="B28" s="86" t="s">
        <v>1732</v>
      </c>
      <c r="C28" s="83" t="s">
        <v>1733</v>
      </c>
      <c r="D28" s="96" t="s">
        <v>28</v>
      </c>
      <c r="E28" s="83"/>
      <c r="F28" s="96" t="s">
        <v>1702</v>
      </c>
      <c r="G28" s="83" t="s">
        <v>1040</v>
      </c>
      <c r="H28" s="83" t="s">
        <v>863</v>
      </c>
      <c r="I28" s="96" t="s">
        <v>179</v>
      </c>
      <c r="J28" s="93">
        <v>4226328.22</v>
      </c>
      <c r="K28" s="95">
        <v>1588</v>
      </c>
      <c r="L28" s="93">
        <v>235838.91980999999</v>
      </c>
      <c r="M28" s="146">
        <v>2.2571492036129757E-2</v>
      </c>
      <c r="N28" s="94">
        <v>5.1978059792530153E-2</v>
      </c>
      <c r="O28" s="94">
        <f>L28/'סכום נכסי הקרן'!$C$42</f>
        <v>4.5574007909206004E-3</v>
      </c>
    </row>
    <row r="29" spans="2:39" s="139" customFormat="1">
      <c r="B29" s="86" t="s">
        <v>1734</v>
      </c>
      <c r="C29" s="83" t="s">
        <v>1735</v>
      </c>
      <c r="D29" s="96" t="s">
        <v>28</v>
      </c>
      <c r="E29" s="83"/>
      <c r="F29" s="96" t="s">
        <v>1702</v>
      </c>
      <c r="G29" s="83" t="s">
        <v>1736</v>
      </c>
      <c r="H29" s="83" t="s">
        <v>863</v>
      </c>
      <c r="I29" s="96" t="s">
        <v>181</v>
      </c>
      <c r="J29" s="93">
        <v>348046.12</v>
      </c>
      <c r="K29" s="95">
        <v>14680</v>
      </c>
      <c r="L29" s="93">
        <v>221172.11736999999</v>
      </c>
      <c r="M29" s="94">
        <v>6.7580194040014569E-3</v>
      </c>
      <c r="N29" s="94">
        <v>4.8745548658211339E-2</v>
      </c>
      <c r="O29" s="94">
        <f>L29/'סכום נכסי הקרן'!$C$42</f>
        <v>4.2739764218886235E-3</v>
      </c>
    </row>
    <row r="30" spans="2:39" s="139" customFormat="1">
      <c r="B30" s="86" t="s">
        <v>1737</v>
      </c>
      <c r="C30" s="83" t="s">
        <v>1738</v>
      </c>
      <c r="D30" s="96" t="s">
        <v>28</v>
      </c>
      <c r="E30" s="83"/>
      <c r="F30" s="96" t="s">
        <v>1702</v>
      </c>
      <c r="G30" s="83" t="s">
        <v>1736</v>
      </c>
      <c r="H30" s="83" t="s">
        <v>863</v>
      </c>
      <c r="I30" s="96" t="s">
        <v>181</v>
      </c>
      <c r="J30" s="93">
        <v>458191.21</v>
      </c>
      <c r="K30" s="95">
        <v>9998</v>
      </c>
      <c r="L30" s="93">
        <v>198302.14048</v>
      </c>
      <c r="M30" s="94">
        <v>9.4586447016746285E-3</v>
      </c>
      <c r="N30" s="94">
        <v>4.3705087027875303E-2</v>
      </c>
      <c r="O30" s="94">
        <f>L30/'סכום נכסי הקרן'!$C$42</f>
        <v>3.8320321878716462E-3</v>
      </c>
    </row>
    <row r="31" spans="2:39" s="139" customFormat="1">
      <c r="B31" s="86" t="s">
        <v>1739</v>
      </c>
      <c r="C31" s="83" t="s">
        <v>1740</v>
      </c>
      <c r="D31" s="96" t="s">
        <v>28</v>
      </c>
      <c r="E31" s="83"/>
      <c r="F31" s="96" t="s">
        <v>1702</v>
      </c>
      <c r="G31" s="83" t="s">
        <v>1741</v>
      </c>
      <c r="H31" s="83" t="s">
        <v>863</v>
      </c>
      <c r="I31" s="96" t="s">
        <v>182</v>
      </c>
      <c r="J31" s="93">
        <v>281712.14</v>
      </c>
      <c r="K31" s="95">
        <v>15053.54</v>
      </c>
      <c r="L31" s="93">
        <v>209671.90297999998</v>
      </c>
      <c r="M31" s="94">
        <v>9.6516179595890553E-2</v>
      </c>
      <c r="N31" s="94">
        <v>4.6210942276567836E-2</v>
      </c>
      <c r="O31" s="94">
        <f>L31/'סכום נכסי הקרן'!$C$42</f>
        <v>4.0517438650274967E-3</v>
      </c>
    </row>
    <row r="32" spans="2:39" s="139" customFormat="1">
      <c r="B32" s="86" t="s">
        <v>1745</v>
      </c>
      <c r="C32" s="83" t="s">
        <v>1746</v>
      </c>
      <c r="D32" s="96" t="s">
        <v>28</v>
      </c>
      <c r="E32" s="83"/>
      <c r="F32" s="96" t="s">
        <v>1702</v>
      </c>
      <c r="G32" s="83" t="s">
        <v>1744</v>
      </c>
      <c r="H32" s="83"/>
      <c r="I32" s="96" t="s">
        <v>179</v>
      </c>
      <c r="J32" s="93">
        <v>33799.94</v>
      </c>
      <c r="K32" s="95">
        <v>100427</v>
      </c>
      <c r="L32" s="93">
        <v>119280.14981</v>
      </c>
      <c r="M32" s="94">
        <v>0.11221539191533898</v>
      </c>
      <c r="N32" s="94">
        <v>2.6288921115653979E-2</v>
      </c>
      <c r="O32" s="94">
        <f>L32/'סכום נכסי הקרן'!$C$42</f>
        <v>2.3049946528044254E-3</v>
      </c>
    </row>
    <row r="33" spans="2:38" s="139" customFormat="1">
      <c r="B33" s="86" t="s">
        <v>1742</v>
      </c>
      <c r="C33" s="83" t="s">
        <v>1743</v>
      </c>
      <c r="D33" s="96" t="s">
        <v>28</v>
      </c>
      <c r="E33" s="83"/>
      <c r="F33" s="96" t="s">
        <v>1702</v>
      </c>
      <c r="G33" s="83" t="s">
        <v>1744</v>
      </c>
      <c r="H33" s="83"/>
      <c r="I33" s="96" t="s">
        <v>179</v>
      </c>
      <c r="J33" s="93">
        <v>1716</v>
      </c>
      <c r="K33" s="95">
        <v>998647</v>
      </c>
      <c r="L33" s="93">
        <v>60218.653780000001</v>
      </c>
      <c r="M33" s="94">
        <v>1.21E-2</v>
      </c>
      <c r="N33" s="94">
        <v>1.3271977285700714E-2</v>
      </c>
      <c r="O33" s="94">
        <f>L33/'סכום נכסי הקרן'!$C$42</f>
        <v>1.1636779060311361E-3</v>
      </c>
    </row>
    <row r="34" spans="2:38" s="139" customFormat="1">
      <c r="B34" s="141"/>
      <c r="C34" s="141"/>
      <c r="D34" s="141"/>
      <c r="E34" s="141"/>
    </row>
    <row r="35" spans="2:38" s="139" customFormat="1">
      <c r="B35" s="101" t="s">
        <v>271</v>
      </c>
      <c r="C35" s="81"/>
      <c r="D35" s="81"/>
      <c r="E35" s="81"/>
      <c r="F35" s="81"/>
      <c r="G35" s="81"/>
      <c r="H35" s="81"/>
      <c r="I35" s="81"/>
      <c r="J35" s="90"/>
      <c r="K35" s="92"/>
      <c r="L35" s="90">
        <v>446207.50068999996</v>
      </c>
      <c r="M35" s="81"/>
      <c r="N35" s="91">
        <v>9.8342547402376759E-2</v>
      </c>
      <c r="O35" s="91">
        <f>L35/'סכום נכסי הקרן'!$C$42</f>
        <v>8.6226074059260679E-3</v>
      </c>
    </row>
    <row r="36" spans="2:38" s="139" customFormat="1">
      <c r="B36" s="86" t="s">
        <v>1747</v>
      </c>
      <c r="C36" s="83" t="s">
        <v>1748</v>
      </c>
      <c r="D36" s="96" t="s">
        <v>28</v>
      </c>
      <c r="E36" s="83"/>
      <c r="F36" s="96" t="s">
        <v>1702</v>
      </c>
      <c r="G36" s="83" t="s">
        <v>912</v>
      </c>
      <c r="H36" s="83" t="s">
        <v>863</v>
      </c>
      <c r="I36" s="96" t="s">
        <v>179</v>
      </c>
      <c r="J36" s="93">
        <v>2270887.1299999994</v>
      </c>
      <c r="K36" s="95">
        <v>2794</v>
      </c>
      <c r="L36" s="93">
        <v>222958.33263999995</v>
      </c>
      <c r="M36" s="94">
        <v>8.6654341866644526E-3</v>
      </c>
      <c r="N36" s="94">
        <v>4.9139224155797516E-2</v>
      </c>
      <c r="O36" s="94">
        <f>L36/'סכום נכסי הקרן'!$C$42</f>
        <v>4.3084936207072513E-3</v>
      </c>
    </row>
    <row r="37" spans="2:38" s="139" customFormat="1">
      <c r="B37" s="86" t="s">
        <v>1749</v>
      </c>
      <c r="C37" s="83" t="s">
        <v>1750</v>
      </c>
      <c r="D37" s="96" t="s">
        <v>28</v>
      </c>
      <c r="E37" s="83"/>
      <c r="F37" s="96" t="s">
        <v>1702</v>
      </c>
      <c r="G37" s="83" t="s">
        <v>912</v>
      </c>
      <c r="H37" s="83" t="s">
        <v>869</v>
      </c>
      <c r="I37" s="96" t="s">
        <v>179</v>
      </c>
      <c r="J37" s="93">
        <v>6277801.5000000009</v>
      </c>
      <c r="K37" s="95">
        <v>1012</v>
      </c>
      <c r="L37" s="93">
        <v>223249.16805000001</v>
      </c>
      <c r="M37" s="94">
        <v>2.1707622408497235E-2</v>
      </c>
      <c r="N37" s="94">
        <v>4.920332324657925E-2</v>
      </c>
      <c r="O37" s="94">
        <f>L37/'סכום נכסי הקרן'!$C$42</f>
        <v>4.3141137852188167E-3</v>
      </c>
    </row>
    <row r="38" spans="2:38" s="139" customFormat="1">
      <c r="B38" s="82"/>
      <c r="C38" s="83"/>
      <c r="D38" s="83"/>
      <c r="E38" s="83"/>
      <c r="F38" s="83"/>
      <c r="G38" s="83"/>
      <c r="H38" s="83"/>
      <c r="I38" s="83"/>
      <c r="J38" s="93"/>
      <c r="K38" s="95"/>
      <c r="L38" s="83"/>
      <c r="M38" s="83"/>
      <c r="N38" s="94"/>
      <c r="O38" s="83"/>
    </row>
    <row r="39" spans="2:38" s="139" customFormat="1">
      <c r="B39" s="101" t="s">
        <v>30</v>
      </c>
      <c r="C39" s="81"/>
      <c r="D39" s="81"/>
      <c r="E39" s="81"/>
      <c r="F39" s="81"/>
      <c r="G39" s="81"/>
      <c r="H39" s="81"/>
      <c r="I39" s="81"/>
      <c r="J39" s="90"/>
      <c r="K39" s="92"/>
      <c r="L39" s="90">
        <v>1263190.3145600001</v>
      </c>
      <c r="M39" s="81"/>
      <c r="N39" s="91">
        <v>0.2784026561537899</v>
      </c>
      <c r="O39" s="91">
        <f>L39/'סכום נכסי הקרן'!$C$42</f>
        <v>2.4410154792503781E-2</v>
      </c>
    </row>
    <row r="40" spans="2:38" s="139" customFormat="1">
      <c r="B40" s="86" t="s">
        <v>1751</v>
      </c>
      <c r="C40" s="83" t="s">
        <v>1752</v>
      </c>
      <c r="D40" s="96" t="s">
        <v>28</v>
      </c>
      <c r="E40" s="83"/>
      <c r="F40" s="96" t="s">
        <v>1603</v>
      </c>
      <c r="G40" s="83" t="s">
        <v>1744</v>
      </c>
      <c r="H40" s="83"/>
      <c r="I40" s="96" t="s">
        <v>179</v>
      </c>
      <c r="J40" s="93">
        <v>1883</v>
      </c>
      <c r="K40" s="95">
        <v>497943.7</v>
      </c>
      <c r="L40" s="93">
        <v>32948.247459999991</v>
      </c>
      <c r="M40" s="94">
        <v>3.2403499546395809E-3</v>
      </c>
      <c r="N40" s="94">
        <v>7.2616766474111983E-3</v>
      </c>
      <c r="O40" s="94">
        <f>L40/'סכום נכסי הקרן'!$C$42</f>
        <v>6.3669885002282231E-4</v>
      </c>
    </row>
    <row r="41" spans="2:38" s="139" customFormat="1">
      <c r="B41" s="86" t="s">
        <v>1753</v>
      </c>
      <c r="C41" s="83" t="s">
        <v>1754</v>
      </c>
      <c r="D41" s="96" t="s">
        <v>28</v>
      </c>
      <c r="E41" s="83"/>
      <c r="F41" s="96" t="s">
        <v>1603</v>
      </c>
      <c r="G41" s="83" t="s">
        <v>1744</v>
      </c>
      <c r="H41" s="83"/>
      <c r="I41" s="96" t="s">
        <v>179</v>
      </c>
      <c r="J41" s="93">
        <v>273588</v>
      </c>
      <c r="K41" s="95">
        <v>2199.66</v>
      </c>
      <c r="L41" s="93">
        <v>21147.272379999999</v>
      </c>
      <c r="M41" s="94">
        <v>1.4113872905045267E-2</v>
      </c>
      <c r="N41" s="94">
        <v>4.6607836785468246E-3</v>
      </c>
      <c r="O41" s="94">
        <f>L41/'סכום נכסי הקרן'!$C$42</f>
        <v>4.0865433045601498E-4</v>
      </c>
    </row>
    <row r="42" spans="2:38" s="139" customFormat="1">
      <c r="B42" s="86" t="s">
        <v>1755</v>
      </c>
      <c r="C42" s="83" t="s">
        <v>1756</v>
      </c>
      <c r="D42" s="96" t="s">
        <v>28</v>
      </c>
      <c r="E42" s="83"/>
      <c r="F42" s="96" t="s">
        <v>1603</v>
      </c>
      <c r="G42" s="83" t="s">
        <v>1744</v>
      </c>
      <c r="H42" s="83"/>
      <c r="I42" s="96" t="s">
        <v>181</v>
      </c>
      <c r="J42" s="93">
        <v>12839</v>
      </c>
      <c r="K42" s="95">
        <v>164086</v>
      </c>
      <c r="L42" s="93">
        <v>91194.83627</v>
      </c>
      <c r="M42" s="94">
        <v>1.0201468475224009E-2</v>
      </c>
      <c r="N42" s="94">
        <v>2.0099017822125673E-2</v>
      </c>
      <c r="O42" s="94">
        <f>L42/'סכום נכסי הקרן'!$C$42</f>
        <v>1.7622681586211622E-3</v>
      </c>
    </row>
    <row r="43" spans="2:38" s="139" customFormat="1" ht="20.25">
      <c r="B43" s="86" t="s">
        <v>1757</v>
      </c>
      <c r="C43" s="83" t="s">
        <v>1758</v>
      </c>
      <c r="D43" s="96" t="s">
        <v>153</v>
      </c>
      <c r="E43" s="83"/>
      <c r="F43" s="96" t="s">
        <v>1603</v>
      </c>
      <c r="G43" s="83" t="s">
        <v>1744</v>
      </c>
      <c r="H43" s="83"/>
      <c r="I43" s="96" t="s">
        <v>181</v>
      </c>
      <c r="J43" s="93">
        <v>166018</v>
      </c>
      <c r="K43" s="95">
        <v>3685</v>
      </c>
      <c r="L43" s="93">
        <v>26482.573769999999</v>
      </c>
      <c r="M43" s="94">
        <v>8.0110269141866752E-3</v>
      </c>
      <c r="N43" s="94">
        <v>5.836665144099697E-3</v>
      </c>
      <c r="O43" s="94">
        <f>L43/'סכום נכסי הקרן'!$C$42</f>
        <v>5.117548144396377E-4</v>
      </c>
      <c r="AL43" s="138"/>
    </row>
    <row r="44" spans="2:38" s="139" customFormat="1">
      <c r="B44" s="86" t="s">
        <v>1759</v>
      </c>
      <c r="C44" s="83" t="s">
        <v>1760</v>
      </c>
      <c r="D44" s="96" t="s">
        <v>153</v>
      </c>
      <c r="E44" s="83"/>
      <c r="F44" s="96" t="s">
        <v>1603</v>
      </c>
      <c r="G44" s="83" t="s">
        <v>1744</v>
      </c>
      <c r="H44" s="83"/>
      <c r="I44" s="96" t="s">
        <v>181</v>
      </c>
      <c r="J44" s="93">
        <v>276170.99999999994</v>
      </c>
      <c r="K44" s="95">
        <v>2283</v>
      </c>
      <c r="L44" s="93">
        <v>27293.014440000003</v>
      </c>
      <c r="M44" s="94">
        <v>2.3132716939508204E-3</v>
      </c>
      <c r="N44" s="94">
        <v>6.0152833875918906E-3</v>
      </c>
      <c r="O44" s="94">
        <f>L44/'סכום נכסי הקרן'!$C$42</f>
        <v>5.2741594006482225E-4</v>
      </c>
      <c r="AL44" s="144"/>
    </row>
    <row r="45" spans="2:38" s="139" customFormat="1">
      <c r="B45" s="86" t="s">
        <v>1761</v>
      </c>
      <c r="C45" s="83" t="s">
        <v>1762</v>
      </c>
      <c r="D45" s="96" t="s">
        <v>28</v>
      </c>
      <c r="E45" s="83"/>
      <c r="F45" s="96" t="s">
        <v>1603</v>
      </c>
      <c r="G45" s="83" t="s">
        <v>1744</v>
      </c>
      <c r="H45" s="83"/>
      <c r="I45" s="96" t="s">
        <v>179</v>
      </c>
      <c r="J45" s="93">
        <v>826.8</v>
      </c>
      <c r="K45" s="95">
        <v>14075.81</v>
      </c>
      <c r="L45" s="93">
        <v>408.95584000000002</v>
      </c>
      <c r="M45" s="94">
        <v>1.6013217094878484E-4</v>
      </c>
      <c r="N45" s="94">
        <v>9.0132413772712135E-5</v>
      </c>
      <c r="O45" s="94">
        <f>L45/'סכום נכסי הקרן'!$C$42</f>
        <v>7.9027484953252022E-6</v>
      </c>
    </row>
    <row r="46" spans="2:38" s="139" customFormat="1">
      <c r="B46" s="86" t="s">
        <v>1763</v>
      </c>
      <c r="C46" s="83" t="s">
        <v>1764</v>
      </c>
      <c r="D46" s="96" t="s">
        <v>28</v>
      </c>
      <c r="E46" s="83"/>
      <c r="F46" s="96" t="s">
        <v>1603</v>
      </c>
      <c r="G46" s="83" t="s">
        <v>1744</v>
      </c>
      <c r="H46" s="83"/>
      <c r="I46" s="96" t="s">
        <v>181</v>
      </c>
      <c r="J46" s="93">
        <v>54533</v>
      </c>
      <c r="K46" s="95">
        <v>119750</v>
      </c>
      <c r="L46" s="93">
        <v>282684.78435000003</v>
      </c>
      <c r="M46" s="94">
        <v>3.5661811605332487E-2</v>
      </c>
      <c r="N46" s="94">
        <v>6.2302721854477244E-2</v>
      </c>
      <c r="O46" s="94">
        <f>L46/'סכום נכסי הקרן'!$C$42</f>
        <v>5.4626601106204818E-3</v>
      </c>
    </row>
    <row r="47" spans="2:38" s="139" customFormat="1">
      <c r="B47" s="86" t="s">
        <v>1765</v>
      </c>
      <c r="C47" s="83" t="s">
        <v>1766</v>
      </c>
      <c r="D47" s="96" t="s">
        <v>28</v>
      </c>
      <c r="E47" s="83"/>
      <c r="F47" s="96" t="s">
        <v>1603</v>
      </c>
      <c r="G47" s="83" t="s">
        <v>1744</v>
      </c>
      <c r="H47" s="83"/>
      <c r="I47" s="96" t="s">
        <v>179</v>
      </c>
      <c r="J47" s="93">
        <v>190722.53</v>
      </c>
      <c r="K47" s="95">
        <v>1747.97</v>
      </c>
      <c r="L47" s="93">
        <v>11714.877060000001</v>
      </c>
      <c r="M47" s="94">
        <v>1.598244898530469E-3</v>
      </c>
      <c r="N47" s="94">
        <v>2.5819172712348926E-3</v>
      </c>
      <c r="O47" s="94">
        <f>L47/'סכום נכסי הקרן'!$C$42</f>
        <v>2.2638074335565113E-4</v>
      </c>
    </row>
    <row r="48" spans="2:38" s="139" customFormat="1">
      <c r="B48" s="86" t="s">
        <v>1767</v>
      </c>
      <c r="C48" s="83" t="s">
        <v>1768</v>
      </c>
      <c r="D48" s="96" t="s">
        <v>28</v>
      </c>
      <c r="E48" s="83"/>
      <c r="F48" s="96" t="s">
        <v>1603</v>
      </c>
      <c r="G48" s="83" t="s">
        <v>1744</v>
      </c>
      <c r="H48" s="83"/>
      <c r="I48" s="96" t="s">
        <v>179</v>
      </c>
      <c r="J48" s="93">
        <v>5829</v>
      </c>
      <c r="K48" s="95">
        <v>98537</v>
      </c>
      <c r="L48" s="93">
        <v>20183.438160000002</v>
      </c>
      <c r="M48" s="94">
        <v>1.1668916025000066E-2</v>
      </c>
      <c r="N48" s="94">
        <v>4.4483580417706411E-3</v>
      </c>
      <c r="O48" s="94">
        <f>L48/'סכום נכסי הקרן'!$C$42</f>
        <v>3.9002899567207371E-4</v>
      </c>
    </row>
    <row r="49" spans="2:15" s="139" customFormat="1">
      <c r="B49" s="86" t="s">
        <v>1769</v>
      </c>
      <c r="C49" s="83" t="s">
        <v>1770</v>
      </c>
      <c r="D49" s="96" t="s">
        <v>28</v>
      </c>
      <c r="E49" s="83"/>
      <c r="F49" s="96" t="s">
        <v>1603</v>
      </c>
      <c r="G49" s="83" t="s">
        <v>1744</v>
      </c>
      <c r="H49" s="83"/>
      <c r="I49" s="96" t="s">
        <v>179</v>
      </c>
      <c r="J49" s="93">
        <v>671805.99000000011</v>
      </c>
      <c r="K49" s="95">
        <v>1896</v>
      </c>
      <c r="L49" s="93">
        <v>44759.369669999985</v>
      </c>
      <c r="M49" s="94">
        <v>2.2671970139634446E-2</v>
      </c>
      <c r="N49" s="94">
        <v>9.8648060076663054E-3</v>
      </c>
      <c r="O49" s="94">
        <f>L49/'סכום נכסי הקרן'!$C$42</f>
        <v>8.6493945485971511E-4</v>
      </c>
    </row>
    <row r="50" spans="2:15" s="139" customFormat="1">
      <c r="B50" s="86" t="s">
        <v>1771</v>
      </c>
      <c r="C50" s="83" t="s">
        <v>1772</v>
      </c>
      <c r="D50" s="96" t="s">
        <v>28</v>
      </c>
      <c r="E50" s="83"/>
      <c r="F50" s="96" t="s">
        <v>1603</v>
      </c>
      <c r="G50" s="83" t="s">
        <v>1744</v>
      </c>
      <c r="H50" s="83"/>
      <c r="I50" s="96" t="s">
        <v>179</v>
      </c>
      <c r="J50" s="93">
        <v>10089</v>
      </c>
      <c r="K50" s="95">
        <v>48044.800000000003</v>
      </c>
      <c r="L50" s="93">
        <v>17033.20091</v>
      </c>
      <c r="M50" s="94">
        <v>3.5982242650549382E-3</v>
      </c>
      <c r="N50" s="94">
        <v>3.7540569473072122E-3</v>
      </c>
      <c r="O50" s="94">
        <f>L50/'סכום נכסי הקרן'!$C$42</f>
        <v>3.2915314979258973E-4</v>
      </c>
    </row>
    <row r="51" spans="2:15" s="139" customFormat="1">
      <c r="B51" s="86" t="s">
        <v>1773</v>
      </c>
      <c r="C51" s="83" t="s">
        <v>1774</v>
      </c>
      <c r="D51" s="96" t="s">
        <v>28</v>
      </c>
      <c r="E51" s="83"/>
      <c r="F51" s="96" t="s">
        <v>1603</v>
      </c>
      <c r="G51" s="83" t="s">
        <v>1744</v>
      </c>
      <c r="H51" s="83"/>
      <c r="I51" s="96" t="s">
        <v>179</v>
      </c>
      <c r="J51" s="93">
        <v>512380.42999999993</v>
      </c>
      <c r="K51" s="95">
        <v>2477.85</v>
      </c>
      <c r="L51" s="93">
        <v>44613.80894000001</v>
      </c>
      <c r="M51" s="94">
        <v>1.8221372824538684E-3</v>
      </c>
      <c r="N51" s="94">
        <v>9.8327249400737352E-3</v>
      </c>
      <c r="O51" s="94">
        <f>L51/'סכום נכסי הקרן'!$C$42</f>
        <v>8.6212660875881154E-4</v>
      </c>
    </row>
    <row r="52" spans="2:15" s="139" customFormat="1">
      <c r="B52" s="86" t="s">
        <v>1775</v>
      </c>
      <c r="C52" s="83" t="s">
        <v>1776</v>
      </c>
      <c r="D52" s="96" t="s">
        <v>28</v>
      </c>
      <c r="E52" s="83"/>
      <c r="F52" s="96" t="s">
        <v>1603</v>
      </c>
      <c r="G52" s="83" t="s">
        <v>1744</v>
      </c>
      <c r="H52" s="83"/>
      <c r="I52" s="96" t="s">
        <v>181</v>
      </c>
      <c r="J52" s="93">
        <v>1018333.5900000002</v>
      </c>
      <c r="K52" s="95">
        <v>1247.5</v>
      </c>
      <c r="L52" s="93">
        <v>54991.826520000002</v>
      </c>
      <c r="M52" s="94">
        <v>5.6481926357103127E-2</v>
      </c>
      <c r="N52" s="94">
        <v>1.2120003132900228E-2</v>
      </c>
      <c r="O52" s="94">
        <f>L52/'סכום נכסי הקרן'!$C$42</f>
        <v>1.0626735989052376E-3</v>
      </c>
    </row>
    <row r="53" spans="2:15" s="139" customFormat="1">
      <c r="B53" s="86" t="s">
        <v>1777</v>
      </c>
      <c r="C53" s="83" t="s">
        <v>1778</v>
      </c>
      <c r="D53" s="96" t="s">
        <v>28</v>
      </c>
      <c r="E53" s="83"/>
      <c r="F53" s="96" t="s">
        <v>1603</v>
      </c>
      <c r="G53" s="83" t="s">
        <v>1744</v>
      </c>
      <c r="H53" s="83"/>
      <c r="I53" s="96" t="s">
        <v>189</v>
      </c>
      <c r="J53" s="93">
        <v>340332.46</v>
      </c>
      <c r="K53" s="95">
        <v>10858.29</v>
      </c>
      <c r="L53" s="93">
        <v>121912.18922</v>
      </c>
      <c r="M53" s="94">
        <v>3.9901575914209238E-2</v>
      </c>
      <c r="N53" s="94">
        <v>2.6869013247773195E-2</v>
      </c>
      <c r="O53" s="94">
        <f>L53/'סכום נכסי הקרן'!$C$42</f>
        <v>2.3558567348497977E-3</v>
      </c>
    </row>
    <row r="54" spans="2:15" s="139" customFormat="1">
      <c r="B54" s="86" t="s">
        <v>1779</v>
      </c>
      <c r="C54" s="83" t="s">
        <v>1780</v>
      </c>
      <c r="D54" s="96" t="s">
        <v>153</v>
      </c>
      <c r="E54" s="83"/>
      <c r="F54" s="96" t="s">
        <v>1603</v>
      </c>
      <c r="G54" s="83" t="s">
        <v>1744</v>
      </c>
      <c r="H54" s="83"/>
      <c r="I54" s="96" t="s">
        <v>179</v>
      </c>
      <c r="J54" s="93">
        <v>647373.01000000013</v>
      </c>
      <c r="K54" s="95">
        <v>20476.87</v>
      </c>
      <c r="L54" s="93">
        <v>465821.91956999997</v>
      </c>
      <c r="M54" s="94">
        <v>1.2377691136900891E-2</v>
      </c>
      <c r="N54" s="94">
        <v>0.10266549561703842</v>
      </c>
      <c r="O54" s="94">
        <f>L54/'סכום נכסי הקרן'!$C$42</f>
        <v>9.0016405535896359E-3</v>
      </c>
    </row>
    <row r="55" spans="2:15" s="139" customFormat="1">
      <c r="B55" s="141"/>
    </row>
    <row r="56" spans="2:15" s="139" customFormat="1">
      <c r="B56" s="141"/>
    </row>
    <row r="57" spans="2:15" s="139" customFormat="1">
      <c r="B57" s="141"/>
    </row>
    <row r="58" spans="2:15" s="139" customFormat="1">
      <c r="B58" s="142" t="s">
        <v>276</v>
      </c>
    </row>
    <row r="59" spans="2:15" s="139" customFormat="1">
      <c r="B59" s="142" t="s">
        <v>128</v>
      </c>
    </row>
    <row r="60" spans="2:15" s="139" customFormat="1">
      <c r="B60" s="142" t="s">
        <v>258</v>
      </c>
    </row>
    <row r="61" spans="2:15" s="139" customFormat="1">
      <c r="B61" s="142" t="s">
        <v>266</v>
      </c>
    </row>
    <row r="62" spans="2:15" s="139" customFormat="1">
      <c r="B62" s="141"/>
    </row>
    <row r="63" spans="2:15" s="139" customFormat="1">
      <c r="B63" s="141"/>
    </row>
    <row r="64" spans="2:15" s="139" customFormat="1">
      <c r="B64" s="141"/>
    </row>
    <row r="65" spans="2:2" s="139" customFormat="1">
      <c r="B65" s="141"/>
    </row>
    <row r="66" spans="2:2" s="139" customFormat="1">
      <c r="B66" s="141"/>
    </row>
    <row r="67" spans="2:2" s="139" customFormat="1">
      <c r="B67" s="141"/>
    </row>
    <row r="68" spans="2:2" s="139" customFormat="1">
      <c r="B68" s="141"/>
    </row>
    <row r="69" spans="2:2" s="139" customFormat="1">
      <c r="B69" s="141"/>
    </row>
    <row r="70" spans="2:2" s="139" customFormat="1">
      <c r="B70" s="141"/>
    </row>
    <row r="71" spans="2:2" s="139" customFormat="1">
      <c r="B71" s="141"/>
    </row>
    <row r="72" spans="2:2" s="139" customFormat="1">
      <c r="B72" s="141"/>
    </row>
    <row r="73" spans="2:2" s="139" customFormat="1">
      <c r="B73" s="141"/>
    </row>
    <row r="74" spans="2:2" s="139" customFormat="1">
      <c r="B74" s="141"/>
    </row>
    <row r="75" spans="2:2" s="139" customFormat="1">
      <c r="B75" s="141"/>
    </row>
    <row r="76" spans="2:2" s="139" customFormat="1">
      <c r="B76" s="141"/>
    </row>
    <row r="77" spans="2:2" s="139" customFormat="1">
      <c r="B77" s="141"/>
    </row>
    <row r="78" spans="2:2" s="139" customFormat="1">
      <c r="B78" s="141"/>
    </row>
    <row r="79" spans="2:2" s="139" customFormat="1">
      <c r="B79" s="141"/>
    </row>
    <row r="80" spans="2:2" s="139" customFormat="1">
      <c r="B80" s="141"/>
    </row>
    <row r="81" spans="2:2" s="139" customFormat="1">
      <c r="B81" s="141"/>
    </row>
    <row r="82" spans="2:2" s="139" customFormat="1">
      <c r="B82" s="141"/>
    </row>
    <row r="83" spans="2:2" s="139" customFormat="1">
      <c r="B83" s="141"/>
    </row>
    <row r="84" spans="2:2" s="139" customFormat="1">
      <c r="B84" s="141"/>
    </row>
    <row r="85" spans="2:2" s="139" customFormat="1">
      <c r="B85" s="141"/>
    </row>
    <row r="86" spans="2:2" s="139" customFormat="1">
      <c r="B86" s="141"/>
    </row>
    <row r="87" spans="2:2" s="139" customFormat="1">
      <c r="B87" s="141"/>
    </row>
    <row r="88" spans="2:2" s="139" customFormat="1">
      <c r="B88" s="141"/>
    </row>
    <row r="89" spans="2:2" s="139" customFormat="1">
      <c r="B89" s="141"/>
    </row>
    <row r="90" spans="2:2" s="139" customFormat="1">
      <c r="B90" s="141"/>
    </row>
    <row r="91" spans="2:2" s="139" customFormat="1">
      <c r="B91" s="141"/>
    </row>
    <row r="92" spans="2:2" s="139" customFormat="1">
      <c r="B92" s="141"/>
    </row>
    <row r="93" spans="2:2" s="139" customFormat="1">
      <c r="B93" s="141"/>
    </row>
    <row r="94" spans="2:2" s="139" customFormat="1">
      <c r="B94" s="141"/>
    </row>
    <row r="95" spans="2:2" s="139" customFormat="1">
      <c r="B95" s="141"/>
    </row>
    <row r="96" spans="2:2" s="139" customFormat="1">
      <c r="B96" s="141"/>
    </row>
    <row r="97" spans="2:2" s="139" customFormat="1">
      <c r="B97" s="141"/>
    </row>
    <row r="98" spans="2:2" s="139" customFormat="1">
      <c r="B98" s="141"/>
    </row>
    <row r="99" spans="2:2" s="139" customFormat="1">
      <c r="B99" s="141"/>
    </row>
    <row r="100" spans="2:2" s="139" customFormat="1">
      <c r="B100" s="141"/>
    </row>
    <row r="101" spans="2:2" s="139" customFormat="1">
      <c r="B101" s="141"/>
    </row>
    <row r="102" spans="2:2" s="139" customFormat="1">
      <c r="B102" s="141"/>
    </row>
    <row r="103" spans="2:2" s="139" customFormat="1">
      <c r="B103" s="141"/>
    </row>
    <row r="104" spans="2:2" s="139" customFormat="1">
      <c r="B104" s="141"/>
    </row>
    <row r="105" spans="2:2" s="139" customFormat="1">
      <c r="B105" s="141"/>
    </row>
    <row r="106" spans="2:2" s="139" customFormat="1">
      <c r="B106" s="141"/>
    </row>
    <row r="107" spans="2:2" s="139" customFormat="1">
      <c r="B107" s="141"/>
    </row>
    <row r="108" spans="2:2" s="139" customFormat="1">
      <c r="B108" s="141"/>
    </row>
    <row r="109" spans="2:2" s="139" customFormat="1">
      <c r="B109" s="141"/>
    </row>
    <row r="110" spans="2:2" s="139" customFormat="1">
      <c r="B110" s="141"/>
    </row>
    <row r="111" spans="2:2" s="139" customFormat="1">
      <c r="B111" s="141"/>
    </row>
    <row r="112" spans="2:2" s="139" customFormat="1">
      <c r="B112" s="141"/>
    </row>
    <row r="113" spans="2:2" s="139" customFormat="1">
      <c r="B113" s="141"/>
    </row>
    <row r="114" spans="2:2" s="139" customFormat="1">
      <c r="B114" s="141"/>
    </row>
    <row r="115" spans="2:2" s="139" customFormat="1">
      <c r="B115" s="141"/>
    </row>
    <row r="116" spans="2:2" s="139" customFormat="1">
      <c r="B116" s="141"/>
    </row>
    <row r="117" spans="2:2" s="139" customFormat="1">
      <c r="B117" s="141"/>
    </row>
    <row r="118" spans="2:2" s="139" customFormat="1">
      <c r="B118" s="141"/>
    </row>
    <row r="119" spans="2:2" s="139" customFormat="1">
      <c r="B119" s="141"/>
    </row>
    <row r="120" spans="2:2" s="139" customFormat="1">
      <c r="B120" s="141"/>
    </row>
    <row r="121" spans="2:2" s="139" customFormat="1">
      <c r="B121" s="141"/>
    </row>
    <row r="122" spans="2:2" s="139" customFormat="1">
      <c r="B122" s="141"/>
    </row>
    <row r="123" spans="2:2" s="139" customFormat="1">
      <c r="B123" s="141"/>
    </row>
    <row r="124" spans="2:2" s="139" customFormat="1">
      <c r="B124" s="141"/>
    </row>
    <row r="125" spans="2:2" s="139" customFormat="1">
      <c r="B125" s="141"/>
    </row>
    <row r="126" spans="2:2" s="139" customFormat="1">
      <c r="B126" s="141"/>
    </row>
    <row r="127" spans="2:2" s="139" customFormat="1">
      <c r="B127" s="141"/>
    </row>
    <row r="128" spans="2:2" s="139" customFormat="1">
      <c r="B128" s="141"/>
    </row>
    <row r="129" spans="2:2" s="139" customFormat="1">
      <c r="B129" s="141"/>
    </row>
    <row r="130" spans="2:2" s="139" customFormat="1">
      <c r="B130" s="141"/>
    </row>
    <row r="131" spans="2:2" s="139" customFormat="1">
      <c r="B131" s="141"/>
    </row>
    <row r="132" spans="2:2" s="139" customFormat="1">
      <c r="B132" s="141"/>
    </row>
    <row r="133" spans="2:2" s="139" customFormat="1">
      <c r="B133" s="141"/>
    </row>
    <row r="134" spans="2:2" s="139" customFormat="1">
      <c r="B134" s="141"/>
    </row>
    <row r="135" spans="2:2" s="139" customFormat="1">
      <c r="B135" s="141"/>
    </row>
    <row r="136" spans="2:2" s="139" customFormat="1">
      <c r="B136" s="141"/>
    </row>
    <row r="137" spans="2:2" s="139" customFormat="1">
      <c r="B137" s="141"/>
    </row>
    <row r="138" spans="2:2" s="139" customFormat="1">
      <c r="B138" s="141"/>
    </row>
    <row r="139" spans="2:2" s="139" customFormat="1">
      <c r="B139" s="141"/>
    </row>
    <row r="140" spans="2:2" s="139" customFormat="1">
      <c r="B140" s="141"/>
    </row>
    <row r="141" spans="2:2" s="139" customFormat="1">
      <c r="B141" s="141"/>
    </row>
    <row r="142" spans="2:2" s="139" customFormat="1">
      <c r="B142" s="141"/>
    </row>
    <row r="143" spans="2:2" s="139" customFormat="1">
      <c r="B143" s="141"/>
    </row>
    <row r="144" spans="2:2" s="139" customFormat="1">
      <c r="B144" s="141"/>
    </row>
    <row r="145" spans="2:2" s="139" customFormat="1">
      <c r="B145" s="141"/>
    </row>
    <row r="146" spans="2:2" s="139" customFormat="1">
      <c r="B146" s="141"/>
    </row>
    <row r="147" spans="2:2" s="139" customFormat="1">
      <c r="B147" s="141"/>
    </row>
    <row r="148" spans="2:2" s="139" customFormat="1">
      <c r="B148" s="141"/>
    </row>
    <row r="149" spans="2:2" s="139" customFormat="1">
      <c r="B149" s="141"/>
    </row>
    <row r="150" spans="2:2" s="139" customFormat="1">
      <c r="B150" s="141"/>
    </row>
    <row r="151" spans="2:2" s="139" customFormat="1">
      <c r="B151" s="141"/>
    </row>
    <row r="152" spans="2:2" s="139" customFormat="1">
      <c r="B152" s="141"/>
    </row>
    <row r="153" spans="2:2" s="139" customFormat="1">
      <c r="B153" s="141"/>
    </row>
    <row r="154" spans="2:2" s="139" customFormat="1">
      <c r="B154" s="141"/>
    </row>
    <row r="155" spans="2:2" s="139" customFormat="1">
      <c r="B155" s="141"/>
    </row>
    <row r="156" spans="2:2" s="139" customFormat="1">
      <c r="B156" s="141"/>
    </row>
    <row r="157" spans="2:2" s="139" customFormat="1">
      <c r="B157" s="141"/>
    </row>
    <row r="158" spans="2:2" s="139" customFormat="1">
      <c r="B158" s="141"/>
    </row>
    <row r="159" spans="2:2" s="139" customFormat="1">
      <c r="B159" s="141"/>
    </row>
    <row r="160" spans="2:2" s="139" customFormat="1">
      <c r="B160" s="141"/>
    </row>
    <row r="161" spans="2:2" s="139" customFormat="1">
      <c r="B161" s="141"/>
    </row>
    <row r="162" spans="2:2" s="139" customFormat="1">
      <c r="B162" s="141"/>
    </row>
    <row r="163" spans="2:2" s="139" customFormat="1">
      <c r="B163" s="141"/>
    </row>
    <row r="164" spans="2:2" s="139" customFormat="1">
      <c r="B164" s="141"/>
    </row>
    <row r="165" spans="2:2" s="139" customFormat="1">
      <c r="B165" s="141"/>
    </row>
    <row r="166" spans="2:2" s="139" customFormat="1">
      <c r="B166" s="141"/>
    </row>
    <row r="167" spans="2:2" s="139" customFormat="1">
      <c r="B167" s="141"/>
    </row>
    <row r="168" spans="2:2" s="139" customFormat="1">
      <c r="B168" s="141"/>
    </row>
    <row r="169" spans="2:2" s="139" customFormat="1">
      <c r="B169" s="141"/>
    </row>
    <row r="170" spans="2:2" s="139" customFormat="1">
      <c r="B170" s="141"/>
    </row>
    <row r="171" spans="2:2" s="139" customFormat="1">
      <c r="B171" s="141"/>
    </row>
    <row r="172" spans="2:2" s="139" customFormat="1">
      <c r="B172" s="141"/>
    </row>
    <row r="173" spans="2:2" s="139" customFormat="1">
      <c r="B173" s="141"/>
    </row>
    <row r="174" spans="2:2" s="139" customFormat="1">
      <c r="B174" s="141"/>
    </row>
    <row r="175" spans="2:2" s="139" customFormat="1">
      <c r="B175" s="141"/>
    </row>
    <row r="176" spans="2:2" s="139" customFormat="1">
      <c r="B176" s="141"/>
    </row>
    <row r="177" spans="2:2" s="139" customFormat="1">
      <c r="B177" s="141"/>
    </row>
    <row r="178" spans="2:2" s="139" customFormat="1">
      <c r="B178" s="141"/>
    </row>
    <row r="179" spans="2:2" s="139" customFormat="1">
      <c r="B179" s="141"/>
    </row>
    <row r="180" spans="2:2" s="139" customFormat="1">
      <c r="B180" s="141"/>
    </row>
    <row r="181" spans="2:2" s="139" customFormat="1">
      <c r="B181" s="141"/>
    </row>
    <row r="182" spans="2:2" s="139" customFormat="1">
      <c r="B182" s="141"/>
    </row>
    <row r="183" spans="2:2" s="139" customFormat="1">
      <c r="B183" s="141"/>
    </row>
    <row r="184" spans="2:2" s="139" customFormat="1">
      <c r="B184" s="141"/>
    </row>
    <row r="185" spans="2:2" s="139" customFormat="1">
      <c r="B185" s="141"/>
    </row>
    <row r="186" spans="2:2" s="139" customFormat="1">
      <c r="B186" s="141"/>
    </row>
    <row r="187" spans="2:2" s="139" customFormat="1">
      <c r="B187" s="141"/>
    </row>
    <row r="188" spans="2:2" s="139" customFormat="1">
      <c r="B188" s="141"/>
    </row>
    <row r="189" spans="2:2" s="139" customFormat="1">
      <c r="B189" s="141"/>
    </row>
    <row r="190" spans="2:2" s="139" customFormat="1">
      <c r="B190" s="141"/>
    </row>
    <row r="191" spans="2:2" s="139" customFormat="1">
      <c r="B191" s="141"/>
    </row>
    <row r="192" spans="2:2" s="139" customFormat="1">
      <c r="B192" s="141"/>
    </row>
    <row r="193" spans="2:5" s="139" customFormat="1">
      <c r="B193" s="141"/>
    </row>
    <row r="194" spans="2:5" s="139" customFormat="1">
      <c r="B194" s="141"/>
    </row>
    <row r="195" spans="2:5" s="139" customFormat="1">
      <c r="B195" s="141"/>
    </row>
    <row r="196" spans="2:5" s="139" customFormat="1">
      <c r="B196" s="141"/>
    </row>
    <row r="197" spans="2:5" s="139" customFormat="1">
      <c r="B197" s="141"/>
    </row>
    <row r="198" spans="2:5" s="139" customFormat="1">
      <c r="B198" s="141"/>
    </row>
    <row r="199" spans="2:5" s="139" customFormat="1">
      <c r="B199" s="141"/>
    </row>
    <row r="200" spans="2:5" s="139" customFormat="1">
      <c r="B200" s="141"/>
    </row>
    <row r="201" spans="2:5" s="139" customFormat="1">
      <c r="B201" s="141"/>
    </row>
    <row r="202" spans="2:5" s="139" customFormat="1">
      <c r="B202" s="141"/>
    </row>
    <row r="203" spans="2:5" s="139" customFormat="1">
      <c r="B203" s="141"/>
    </row>
    <row r="204" spans="2:5" s="139" customFormat="1">
      <c r="B204" s="141"/>
    </row>
    <row r="205" spans="2:5" s="139" customFormat="1">
      <c r="B205" s="141"/>
    </row>
    <row r="206" spans="2:5" s="139" customFormat="1">
      <c r="B206" s="141"/>
    </row>
    <row r="207" spans="2:5">
      <c r="C207" s="1"/>
      <c r="D207" s="1"/>
      <c r="E207" s="1"/>
    </row>
    <row r="208" spans="2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3"/>
      <c r="C325" s="1"/>
      <c r="D325" s="1"/>
      <c r="E325" s="1"/>
    </row>
    <row r="326" spans="2:5">
      <c r="B326" s="43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7" type="noConversion"/>
  <dataValidations count="1">
    <dataValidation allowBlank="1" showInputMessage="1" showErrorMessage="1" sqref="B39:B57 B59:B1048576 A35:A1048576 B35:B37 A1:B13 C5:C13 B21:O26 C35:O1048576 A29:O33 A14:O20 D1:O13 P34:XFD39 P1:XFD20 A27:XFD28 P4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2018-06-06T10:42:26+00:00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074C767F-AF0C-4512-B7BE-232FF7ECF6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2018-06-06T05:05:52Z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